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Лист1!$3:$5</definedName>
  </definedNames>
  <calcPr calcId="152511"/>
</workbook>
</file>

<file path=xl/calcChain.xml><?xml version="1.0" encoding="utf-8"?>
<calcChain xmlns="http://schemas.openxmlformats.org/spreadsheetml/2006/main">
  <c r="I24" i="1" l="1"/>
  <c r="I27" i="1" l="1"/>
  <c r="H6" i="1" l="1"/>
  <c r="G6" i="1"/>
  <c r="C27" i="1"/>
  <c r="E20" i="1" l="1"/>
  <c r="H20" i="1" s="1"/>
  <c r="E18" i="1"/>
  <c r="H18" i="1" s="1"/>
  <c r="E13" i="1"/>
  <c r="H13" i="1" s="1"/>
  <c r="E10" i="1"/>
  <c r="H10" i="1" s="1"/>
  <c r="E6" i="1"/>
  <c r="D27" i="1"/>
  <c r="E9" i="1"/>
  <c r="H9" i="1" s="1"/>
  <c r="E11" i="1"/>
  <c r="H11" i="1" s="1"/>
  <c r="E25" i="1"/>
  <c r="E24" i="1"/>
  <c r="H24" i="1" s="1"/>
  <c r="E23" i="1"/>
  <c r="H23" i="1" s="1"/>
  <c r="E22" i="1"/>
  <c r="H22" i="1" s="1"/>
  <c r="E21" i="1"/>
  <c r="E19" i="1"/>
  <c r="H19" i="1" s="1"/>
  <c r="E17" i="1"/>
  <c r="H17" i="1" s="1"/>
  <c r="E16" i="1"/>
  <c r="H16" i="1" s="1"/>
  <c r="E14" i="1"/>
  <c r="E15" i="1"/>
  <c r="H15" i="1" s="1"/>
  <c r="E12" i="1"/>
  <c r="H12" i="1" s="1"/>
  <c r="E8" i="1"/>
  <c r="H8" i="1" s="1"/>
  <c r="E7" i="1"/>
  <c r="H7" i="1" s="1"/>
  <c r="E27" i="1" l="1"/>
  <c r="J13" i="1"/>
  <c r="J11" i="1"/>
  <c r="J10" i="1"/>
  <c r="M13" i="1"/>
  <c r="M11" i="1"/>
  <c r="M10" i="1"/>
  <c r="G24" i="1" l="1"/>
  <c r="B25" i="1"/>
  <c r="B24" i="1"/>
  <c r="B23" i="1"/>
  <c r="B22" i="1"/>
  <c r="B21" i="1"/>
  <c r="B20" i="1"/>
  <c r="B19" i="1"/>
  <c r="B18" i="1"/>
  <c r="B17" i="1"/>
  <c r="B16" i="1"/>
  <c r="B15" i="1"/>
  <c r="B14" i="1"/>
  <c r="B9" i="1"/>
  <c r="G23" i="1"/>
  <c r="G16" i="1"/>
  <c r="G15" i="1"/>
  <c r="G13" i="1"/>
  <c r="G11" i="1"/>
  <c r="G10" i="1"/>
  <c r="L27" i="1"/>
  <c r="F27" i="1"/>
  <c r="H27" i="1" s="1"/>
  <c r="B13" i="1" l="1"/>
  <c r="B12" i="1"/>
  <c r="B11" i="1"/>
  <c r="B10" i="1"/>
  <c r="B8" i="1"/>
  <c r="B7" i="1"/>
  <c r="B6" i="1"/>
  <c r="B27" i="1" l="1"/>
  <c r="J6" i="1" l="1"/>
  <c r="K6" i="1"/>
  <c r="J7" i="1"/>
  <c r="K7" i="1"/>
  <c r="J8" i="1"/>
  <c r="K8" i="1"/>
  <c r="J9" i="1"/>
  <c r="K9" i="1"/>
  <c r="K10" i="1"/>
  <c r="K11" i="1"/>
  <c r="K12" i="1"/>
  <c r="K13" i="1"/>
  <c r="J15" i="1"/>
  <c r="K15" i="1"/>
  <c r="J16" i="1"/>
  <c r="K16" i="1"/>
  <c r="J17" i="1"/>
  <c r="K17" i="1"/>
  <c r="J19" i="1"/>
  <c r="K19" i="1"/>
  <c r="J20" i="1"/>
  <c r="K20" i="1"/>
  <c r="J22" i="1"/>
  <c r="K22" i="1"/>
  <c r="J23" i="1"/>
  <c r="K23" i="1"/>
  <c r="J24" i="1"/>
  <c r="K24" i="1"/>
  <c r="J27" i="1"/>
  <c r="K27" i="1"/>
  <c r="M27" i="1" l="1"/>
  <c r="G27" i="1"/>
  <c r="N27" i="1"/>
  <c r="N16" i="1" l="1"/>
  <c r="N19" i="1"/>
  <c r="N20" i="1"/>
  <c r="N6" i="1"/>
  <c r="N7" i="1"/>
  <c r="N8" i="1"/>
  <c r="N9" i="1"/>
  <c r="N12" i="1"/>
  <c r="N13" i="1"/>
  <c r="N15" i="1"/>
  <c r="N25" i="1"/>
  <c r="N10" i="1"/>
  <c r="N11" i="1"/>
  <c r="N22" i="1"/>
  <c r="N24" i="1"/>
  <c r="N17" i="1"/>
  <c r="N23" i="1"/>
  <c r="M16" i="1"/>
  <c r="M19" i="1"/>
  <c r="M20" i="1"/>
  <c r="M6" i="1"/>
  <c r="M7" i="1"/>
  <c r="M8" i="1"/>
  <c r="M9" i="1"/>
  <c r="M12" i="1"/>
  <c r="M15" i="1"/>
  <c r="M25" i="1"/>
  <c r="M22" i="1"/>
  <c r="M24" i="1"/>
  <c r="M17" i="1"/>
  <c r="M23" i="1"/>
  <c r="G7" i="1" l="1"/>
  <c r="G8" i="1"/>
  <c r="G9" i="1"/>
  <c r="G12" i="1"/>
  <c r="G17" i="1"/>
  <c r="G20" i="1"/>
</calcChain>
</file>

<file path=xl/sharedStrings.xml><?xml version="1.0" encoding="utf-8"?>
<sst xmlns="http://schemas.openxmlformats.org/spreadsheetml/2006/main" count="68" uniqueCount="61">
  <si>
    <t>Наименование</t>
  </si>
  <si>
    <t>«Экономическое развитие и инновационная экономика Ивановской области»</t>
  </si>
  <si>
    <t>«Развитие сельского хозяйства и регулирование рынков сельскохозяйственной продукции, сырья и продовольствия Ивановской области»</t>
  </si>
  <si>
    <t>«Развитие лесного хозяйства Ивановской области»</t>
  </si>
  <si>
    <t>«Развитие физической культуры и спорта в Ивановской области»</t>
  </si>
  <si>
    <t>«Развитие водохозяйственного комплекса Ивановской области»</t>
  </si>
  <si>
    <t>«Обеспечение услугами жилищно-коммунального хозяйства населения Ивановской области»</t>
  </si>
  <si>
    <t>«Формирование современной городской среды»</t>
  </si>
  <si>
    <t>«Развитие транспортной системы Ивановской области»</t>
  </si>
  <si>
    <t>«Энергосбережение и повышение энергетической эффективности в Ивановской области»</t>
  </si>
  <si>
    <t>«Долгосрочная сбалансированность и устойчивость бюджетной системы Ивановской области»</t>
  </si>
  <si>
    <t>«Управление имуществом Ивановской области и земельными ресурсами»</t>
  </si>
  <si>
    <t>«Информационное общество Ивановской области»</t>
  </si>
  <si>
    <t>«Совершенствование институтов государственного управления и местного самоуправления Ивановской области»</t>
  </si>
  <si>
    <t>Всего расходов в рамках государственных программ Ивановской области</t>
  </si>
  <si>
    <t>Проект на 2020 год</t>
  </si>
  <si>
    <t>Проект на 2021 год</t>
  </si>
  <si>
    <t>(тыс.руб.)</t>
  </si>
  <si>
    <t>5=4/2</t>
  </si>
  <si>
    <t>6=4/3</t>
  </si>
  <si>
    <t>8=7/2</t>
  </si>
  <si>
    <t>в 5,6 раз</t>
  </si>
  <si>
    <t>в 9,7 раз</t>
  </si>
  <si>
    <t>9=7/3</t>
  </si>
  <si>
    <t>11=10/2</t>
  </si>
  <si>
    <t>11=10/3</t>
  </si>
  <si>
    <t>«Развитие здравоохранения Ивановской области»</t>
  </si>
  <si>
    <t>«Развитие образования Ивановской области»</t>
  </si>
  <si>
    <t>«Социальная поддержка граждан в Ивановской области»</t>
  </si>
  <si>
    <t>«Обеспечение доступным и комфортным жильем населения Ивановской области»</t>
  </si>
  <si>
    <t>«Содействие занятости населения Ивановской области»</t>
  </si>
  <si>
    <t>«Развитие культуры и туризма в Ивановской области»</t>
  </si>
  <si>
    <t>«Охрана окружающей среды Ивановской области»</t>
  </si>
  <si>
    <t>«Обеспечение безопасности граждан и профилактика правонарушений в Ивановской области»</t>
  </si>
  <si>
    <t>в 4,9 раз</t>
  </si>
  <si>
    <t>в 4 раза</t>
  </si>
  <si>
    <t>Исполнено за 2018 год</t>
  </si>
  <si>
    <t>Ожидаемое исполнение за 2019 год</t>
  </si>
  <si>
    <t>2020 год к исполнению за 2018 год</t>
  </si>
  <si>
    <t>2020 год к ожидаемому исполнению за 2019 год</t>
  </si>
  <si>
    <t>2021 год к исполнению за 2018 год</t>
  </si>
  <si>
    <t>2021 год к ожидаемому исполнению за 2019 год</t>
  </si>
  <si>
    <t>Проект на 2022 год</t>
  </si>
  <si>
    <t>2022 год к исполнению за 2018 год</t>
  </si>
  <si>
    <t>2022 год к ожидаемому исполнению за 2019 год</t>
  </si>
  <si>
    <t>в 4,4 раза</t>
  </si>
  <si>
    <t>в 5,5 раз</t>
  </si>
  <si>
    <t>в 49,6 раз</t>
  </si>
  <si>
    <t>в 49,7 раз</t>
  </si>
  <si>
    <t>в 1,6 раз</t>
  </si>
  <si>
    <t>в 29,3 раз</t>
  </si>
  <si>
    <t>в 1,5 раз</t>
  </si>
  <si>
    <t>в 1,8 раз</t>
  </si>
  <si>
    <t>в 5,3 раз</t>
  </si>
  <si>
    <t>в 1,4 раз</t>
  </si>
  <si>
    <t>в 1,3 раз</t>
  </si>
  <si>
    <t>в 31,5 раз</t>
  </si>
  <si>
    <t>Не исполнение за 2019 год</t>
  </si>
  <si>
    <t>Расходы областного бюджета на реализацию государственных программ Ивановской области на 2020 год и на плановый период 2021 и 2022 годов в сравнении с исполнением за 2018 год и ожидаемым исполнением за 2019 год</t>
  </si>
  <si>
    <t>в 51 раз</t>
  </si>
  <si>
    <t>утверждено за 2019 год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</si>
</sst>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Arial Cyr"/>
    </font>
    <font>
      <i/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" fontId="6" fillId="2" borderId="1">
      <alignment horizontal="right" vertical="top" shrinkToFit="1"/>
    </xf>
  </cellStyleXfs>
  <cellXfs count="36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right"/>
    </xf>
    <xf numFmtId="0" fontId="7" fillId="0" borderId="0" xfId="0" applyFont="1"/>
    <xf numFmtId="164" fontId="0" fillId="0" borderId="0" xfId="0" applyNumberFormat="1"/>
    <xf numFmtId="0" fontId="5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2" xfId="2" applyNumberFormat="1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5" fontId="3" fillId="0" borderId="2" xfId="1" applyNumberFormat="1" applyFont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</cellXfs>
  <cellStyles count="3">
    <cellStyle name="xl35" xfId="2"/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topLeftCell="A22" workbookViewId="0">
      <selection activeCell="P10" sqref="P10"/>
    </sheetView>
  </sheetViews>
  <sheetFormatPr defaultRowHeight="15" x14ac:dyDescent="0.25"/>
  <cols>
    <col min="1" max="1" width="39.85546875" style="1" customWidth="1"/>
    <col min="2" max="2" width="17.85546875" style="1" customWidth="1"/>
    <col min="3" max="3" width="16" hidden="1" customWidth="1"/>
    <col min="4" max="4" width="23" hidden="1" customWidth="1"/>
    <col min="5" max="5" width="19.140625" customWidth="1"/>
    <col min="6" max="6" width="15.7109375" customWidth="1"/>
    <col min="7" max="7" width="14.28515625" customWidth="1"/>
    <col min="8" max="8" width="15.42578125" customWidth="1"/>
    <col min="9" max="9" width="13.140625" bestFit="1" customWidth="1"/>
    <col min="10" max="11" width="13.140625" customWidth="1"/>
    <col min="12" max="12" width="13.7109375" customWidth="1"/>
    <col min="13" max="13" width="12.28515625" customWidth="1"/>
    <col min="14" max="14" width="13.140625" customWidth="1"/>
  </cols>
  <sheetData>
    <row r="1" spans="1:14" ht="29.25" customHeight="1" x14ac:dyDescent="0.25">
      <c r="A1" s="5" t="s">
        <v>58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N2" s="2" t="s">
        <v>17</v>
      </c>
    </row>
    <row r="3" spans="1:14" ht="15.75" customHeight="1" x14ac:dyDescent="0.25">
      <c r="A3" s="6" t="s">
        <v>0</v>
      </c>
      <c r="B3" s="6" t="s">
        <v>36</v>
      </c>
      <c r="C3" s="7" t="s">
        <v>60</v>
      </c>
      <c r="D3" s="7" t="s">
        <v>57</v>
      </c>
      <c r="E3" s="8" t="s">
        <v>37</v>
      </c>
      <c r="F3" s="9" t="s">
        <v>15</v>
      </c>
      <c r="G3" s="9" t="s">
        <v>38</v>
      </c>
      <c r="H3" s="9" t="s">
        <v>39</v>
      </c>
      <c r="I3" s="10" t="s">
        <v>16</v>
      </c>
      <c r="J3" s="9" t="s">
        <v>40</v>
      </c>
      <c r="K3" s="9" t="s">
        <v>41</v>
      </c>
      <c r="L3" s="11" t="s">
        <v>42</v>
      </c>
      <c r="M3" s="9" t="s">
        <v>43</v>
      </c>
      <c r="N3" s="9" t="s">
        <v>44</v>
      </c>
    </row>
    <row r="4" spans="1:14" ht="47.25" customHeight="1" x14ac:dyDescent="0.25">
      <c r="A4" s="6"/>
      <c r="B4" s="6"/>
      <c r="C4" s="7"/>
      <c r="D4" s="7"/>
      <c r="E4" s="8"/>
      <c r="F4" s="9"/>
      <c r="G4" s="9"/>
      <c r="H4" s="9"/>
      <c r="I4" s="10"/>
      <c r="J4" s="9"/>
      <c r="K4" s="9"/>
      <c r="L4" s="11"/>
      <c r="M4" s="9"/>
      <c r="N4" s="9"/>
    </row>
    <row r="5" spans="1:14" ht="15.75" customHeight="1" x14ac:dyDescent="0.25">
      <c r="A5" s="12">
        <v>1</v>
      </c>
      <c r="B5" s="12">
        <v>2</v>
      </c>
      <c r="C5" s="12">
        <v>3</v>
      </c>
      <c r="D5" s="12"/>
      <c r="E5" s="12"/>
      <c r="F5" s="13">
        <v>4</v>
      </c>
      <c r="G5" s="12" t="s">
        <v>18</v>
      </c>
      <c r="H5" s="12" t="s">
        <v>19</v>
      </c>
      <c r="I5" s="14">
        <v>7</v>
      </c>
      <c r="J5" s="13" t="s">
        <v>20</v>
      </c>
      <c r="K5" s="13" t="s">
        <v>23</v>
      </c>
      <c r="L5" s="13">
        <v>10</v>
      </c>
      <c r="M5" s="12" t="s">
        <v>24</v>
      </c>
      <c r="N5" s="12" t="s">
        <v>25</v>
      </c>
    </row>
    <row r="6" spans="1:14" ht="30" x14ac:dyDescent="0.25">
      <c r="A6" s="15" t="s">
        <v>26</v>
      </c>
      <c r="B6" s="16">
        <f>6463555758.65/1000</f>
        <v>6463555.7586499993</v>
      </c>
      <c r="C6" s="17">
        <v>6666629.7000000002</v>
      </c>
      <c r="D6" s="18"/>
      <c r="E6" s="17">
        <f t="shared" ref="E6:E25" si="0">C6-D6</f>
        <v>6666629.7000000002</v>
      </c>
      <c r="F6" s="19">
        <v>6622166.7999999998</v>
      </c>
      <c r="G6" s="20">
        <f>F6/B6</f>
        <v>1.0245392856923583</v>
      </c>
      <c r="H6" s="20">
        <f>F6/E6</f>
        <v>0.99333052801777777</v>
      </c>
      <c r="I6" s="21">
        <v>5838915</v>
      </c>
      <c r="J6" s="22">
        <f>I6/B6</f>
        <v>0.90335957761112218</v>
      </c>
      <c r="K6" s="22">
        <f t="shared" ref="K6:K13" si="1">I6/C6</f>
        <v>0.8758421065444808</v>
      </c>
      <c r="L6" s="18">
        <v>5436994.0999999996</v>
      </c>
      <c r="M6" s="20">
        <f>L6/B6</f>
        <v>0.8411769470270013</v>
      </c>
      <c r="N6" s="20">
        <f t="shared" ref="N6:N13" si="2">L6/C6</f>
        <v>0.81555363724491847</v>
      </c>
    </row>
    <row r="7" spans="1:14" ht="30" x14ac:dyDescent="0.25">
      <c r="A7" s="15" t="s">
        <v>27</v>
      </c>
      <c r="B7" s="16">
        <f>7875094942.21/1000</f>
        <v>7875094.94221</v>
      </c>
      <c r="C7" s="17">
        <v>8481294.3000000007</v>
      </c>
      <c r="D7" s="23">
        <v>103197.4</v>
      </c>
      <c r="E7" s="17">
        <f t="shared" si="0"/>
        <v>8378096.9000000004</v>
      </c>
      <c r="F7" s="19">
        <v>9068256.3000000007</v>
      </c>
      <c r="G7" s="20">
        <f>F7/B7</f>
        <v>1.1515107267335576</v>
      </c>
      <c r="H7" s="20">
        <f t="shared" ref="H7:H27" si="3">F7/E7</f>
        <v>1.0823766313803318</v>
      </c>
      <c r="I7" s="21">
        <v>8543432.5999999996</v>
      </c>
      <c r="J7" s="22">
        <f>I7/B7</f>
        <v>1.0848672508324633</v>
      </c>
      <c r="K7" s="22">
        <f t="shared" si="1"/>
        <v>1.0073265114736083</v>
      </c>
      <c r="L7" s="18">
        <v>7750320.7999999998</v>
      </c>
      <c r="M7" s="20">
        <f>L7/B7</f>
        <v>0.98415585550071039</v>
      </c>
      <c r="N7" s="20">
        <f t="shared" si="2"/>
        <v>0.9138134494401402</v>
      </c>
    </row>
    <row r="8" spans="1:14" ht="30" x14ac:dyDescent="0.25">
      <c r="A8" s="15" t="s">
        <v>28</v>
      </c>
      <c r="B8" s="16">
        <f>7580097220.25/1000</f>
        <v>7580097.2202500002</v>
      </c>
      <c r="C8" s="17">
        <v>8338007</v>
      </c>
      <c r="D8" s="23">
        <v>102933.1</v>
      </c>
      <c r="E8" s="17">
        <f t="shared" si="0"/>
        <v>8235073.9000000004</v>
      </c>
      <c r="F8" s="19">
        <v>8684106.9000000004</v>
      </c>
      <c r="G8" s="20">
        <f>F8/B8</f>
        <v>1.145645846968911</v>
      </c>
      <c r="H8" s="20">
        <f t="shared" si="3"/>
        <v>1.0545268938023737</v>
      </c>
      <c r="I8" s="21">
        <v>7966791.7999999998</v>
      </c>
      <c r="J8" s="22">
        <f>I8/B8</f>
        <v>1.0510144617561048</v>
      </c>
      <c r="K8" s="22">
        <f t="shared" si="1"/>
        <v>0.9554791450762754</v>
      </c>
      <c r="L8" s="18">
        <v>5230174.5</v>
      </c>
      <c r="M8" s="20">
        <f>L8/B8</f>
        <v>0.68998778617611223</v>
      </c>
      <c r="N8" s="20">
        <f t="shared" si="2"/>
        <v>0.62726914237419085</v>
      </c>
    </row>
    <row r="9" spans="1:14" ht="30" x14ac:dyDescent="0.25">
      <c r="A9" s="15" t="s">
        <v>29</v>
      </c>
      <c r="B9" s="16">
        <f>439648859.11/1000</f>
        <v>439648.85911000002</v>
      </c>
      <c r="C9" s="17">
        <v>547831</v>
      </c>
      <c r="D9" s="23">
        <v>3827.9</v>
      </c>
      <c r="E9" s="17">
        <f t="shared" si="0"/>
        <v>544003.1</v>
      </c>
      <c r="F9" s="19">
        <v>256650.7</v>
      </c>
      <c r="G9" s="20">
        <f>F9/B9</f>
        <v>0.58376291597696628</v>
      </c>
      <c r="H9" s="20">
        <f t="shared" si="3"/>
        <v>0.47178168653818336</v>
      </c>
      <c r="I9" s="24">
        <v>155861.70000000001</v>
      </c>
      <c r="J9" s="22">
        <f>I9/B9</f>
        <v>0.354514055411215</v>
      </c>
      <c r="K9" s="22">
        <f t="shared" si="1"/>
        <v>0.28450690085080987</v>
      </c>
      <c r="L9" s="18">
        <v>73516.3</v>
      </c>
      <c r="M9" s="20">
        <f>L9/B9</f>
        <v>0.16721594626407582</v>
      </c>
      <c r="N9" s="20">
        <f t="shared" si="2"/>
        <v>0.13419521713813201</v>
      </c>
    </row>
    <row r="10" spans="1:14" s="3" customFormat="1" ht="45" x14ac:dyDescent="0.25">
      <c r="A10" s="15" t="s">
        <v>6</v>
      </c>
      <c r="B10" s="17">
        <f>1111245368.3/1000</f>
        <v>1111245.3683</v>
      </c>
      <c r="C10" s="17">
        <v>1146631.6000000001</v>
      </c>
      <c r="D10" s="23"/>
      <c r="E10" s="17">
        <f t="shared" si="0"/>
        <v>1146631.6000000001</v>
      </c>
      <c r="F10" s="19">
        <v>1166757.8</v>
      </c>
      <c r="G10" s="20">
        <f t="shared" ref="G10:G11" si="4">F10/B10</f>
        <v>1.0499551523755044</v>
      </c>
      <c r="H10" s="20">
        <f t="shared" si="3"/>
        <v>1.0175524553832285</v>
      </c>
      <c r="I10" s="21">
        <v>612417.1</v>
      </c>
      <c r="J10" s="22">
        <f t="shared" ref="J10:J11" si="5">I10/B10</f>
        <v>0.55110879871372143</v>
      </c>
      <c r="K10" s="22">
        <f t="shared" si="1"/>
        <v>0.53410101378681696</v>
      </c>
      <c r="L10" s="18">
        <v>653500.30000000005</v>
      </c>
      <c r="M10" s="20">
        <f t="shared" ref="M10:M11" si="6">L10/B10</f>
        <v>0.58807921152439513</v>
      </c>
      <c r="N10" s="20">
        <f t="shared" si="2"/>
        <v>0.5699304815949604</v>
      </c>
    </row>
    <row r="11" spans="1:14" s="3" customFormat="1" ht="30" x14ac:dyDescent="0.25">
      <c r="A11" s="15" t="s">
        <v>7</v>
      </c>
      <c r="B11" s="17">
        <f>359353076.19/1000</f>
        <v>359353.07618999999</v>
      </c>
      <c r="C11" s="17">
        <v>638854.40000000002</v>
      </c>
      <c r="D11" s="23">
        <v>258583.2</v>
      </c>
      <c r="E11" s="17">
        <f t="shared" si="0"/>
        <v>380271.2</v>
      </c>
      <c r="F11" s="19">
        <v>29075.200000000001</v>
      </c>
      <c r="G11" s="20">
        <f t="shared" si="4"/>
        <v>8.0909840283730119E-2</v>
      </c>
      <c r="H11" s="20">
        <f t="shared" si="3"/>
        <v>7.6459116546296432E-2</v>
      </c>
      <c r="I11" s="21">
        <v>13274.2</v>
      </c>
      <c r="J11" s="22">
        <f t="shared" si="5"/>
        <v>3.6939157835347319E-2</v>
      </c>
      <c r="K11" s="22">
        <f t="shared" si="1"/>
        <v>2.0778130353332466E-2</v>
      </c>
      <c r="L11" s="18">
        <v>13274.2</v>
      </c>
      <c r="M11" s="20">
        <f t="shared" si="6"/>
        <v>3.6939157835347319E-2</v>
      </c>
      <c r="N11" s="20">
        <f t="shared" si="2"/>
        <v>2.0778130353332466E-2</v>
      </c>
    </row>
    <row r="12" spans="1:14" ht="30" x14ac:dyDescent="0.25">
      <c r="A12" s="15" t="s">
        <v>30</v>
      </c>
      <c r="B12" s="16">
        <f>341405154.82/1000</f>
        <v>341405.15482</v>
      </c>
      <c r="C12" s="17">
        <v>461419.4</v>
      </c>
      <c r="D12" s="23">
        <v>9917.2999999999993</v>
      </c>
      <c r="E12" s="17">
        <f t="shared" si="0"/>
        <v>451502.10000000003</v>
      </c>
      <c r="F12" s="19">
        <v>472570.9</v>
      </c>
      <c r="G12" s="20">
        <f>F12/B12</f>
        <v>1.3841938041303299</v>
      </c>
      <c r="H12" s="20">
        <f t="shared" si="3"/>
        <v>1.0466637918184656</v>
      </c>
      <c r="I12" s="21">
        <v>455769</v>
      </c>
      <c r="J12" s="22" t="s">
        <v>55</v>
      </c>
      <c r="K12" s="22">
        <f t="shared" si="1"/>
        <v>0.9877543076862394</v>
      </c>
      <c r="L12" s="18">
        <v>153302.6</v>
      </c>
      <c r="M12" s="20">
        <f>L12/B12</f>
        <v>0.44903422761975043</v>
      </c>
      <c r="N12" s="20">
        <f t="shared" si="2"/>
        <v>0.33224134052447729</v>
      </c>
    </row>
    <row r="13" spans="1:14" ht="30" x14ac:dyDescent="0.25">
      <c r="A13" s="15" t="s">
        <v>31</v>
      </c>
      <c r="B13" s="16">
        <f>900459906.09/1000</f>
        <v>900459.90609000006</v>
      </c>
      <c r="C13" s="17">
        <v>921534</v>
      </c>
      <c r="D13" s="23"/>
      <c r="E13" s="17">
        <f t="shared" si="0"/>
        <v>921534</v>
      </c>
      <c r="F13" s="19">
        <v>903182.6</v>
      </c>
      <c r="G13" s="20">
        <f>F13/B13</f>
        <v>1.0030236703395519</v>
      </c>
      <c r="H13" s="20">
        <f t="shared" si="3"/>
        <v>0.9800860304665916</v>
      </c>
      <c r="I13" s="21">
        <v>509277.1</v>
      </c>
      <c r="J13" s="22">
        <f>I13/B13</f>
        <v>0.5655744320825965</v>
      </c>
      <c r="K13" s="22">
        <f t="shared" si="1"/>
        <v>0.55264059709137159</v>
      </c>
      <c r="L13" s="18">
        <v>472220.2</v>
      </c>
      <c r="M13" s="20">
        <f>L13/B13</f>
        <v>0.52442112836593313</v>
      </c>
      <c r="N13" s="20">
        <f t="shared" si="2"/>
        <v>0.51242840741632978</v>
      </c>
    </row>
    <row r="14" spans="1:14" ht="30" x14ac:dyDescent="0.25">
      <c r="A14" s="15" t="s">
        <v>32</v>
      </c>
      <c r="B14" s="16">
        <f>15388274.31/1000</f>
        <v>15388.274310000001</v>
      </c>
      <c r="C14" s="17">
        <v>88955.4</v>
      </c>
      <c r="D14" s="23">
        <v>551</v>
      </c>
      <c r="E14" s="17">
        <f t="shared" si="0"/>
        <v>88404.4</v>
      </c>
      <c r="F14" s="19">
        <v>763900.5</v>
      </c>
      <c r="G14" s="20" t="s">
        <v>47</v>
      </c>
      <c r="H14" s="20" t="s">
        <v>59</v>
      </c>
      <c r="I14" s="21">
        <v>822279.9</v>
      </c>
      <c r="J14" s="22" t="s">
        <v>53</v>
      </c>
      <c r="K14" s="22" t="s">
        <v>56</v>
      </c>
      <c r="L14" s="18">
        <v>765040.2</v>
      </c>
      <c r="M14" s="20" t="s">
        <v>48</v>
      </c>
      <c r="N14" s="20" t="s">
        <v>50</v>
      </c>
    </row>
    <row r="15" spans="1:14" ht="45" x14ac:dyDescent="0.25">
      <c r="A15" s="15" t="s">
        <v>33</v>
      </c>
      <c r="B15" s="16">
        <f>318597814.13/1000</f>
        <v>318597.81413000001</v>
      </c>
      <c r="C15" s="17">
        <v>276433.90000000002</v>
      </c>
      <c r="D15" s="23">
        <v>9.8000000000000007</v>
      </c>
      <c r="E15" s="17">
        <f t="shared" si="0"/>
        <v>276424.10000000003</v>
      </c>
      <c r="F15" s="19">
        <v>275352.3</v>
      </c>
      <c r="G15" s="20">
        <f>F15/B15</f>
        <v>0.86426299173429288</v>
      </c>
      <c r="H15" s="20">
        <f t="shared" si="3"/>
        <v>0.99612262461919909</v>
      </c>
      <c r="I15" s="21">
        <v>192405.8</v>
      </c>
      <c r="J15" s="22">
        <f>I15/B15</f>
        <v>0.6039143756381552</v>
      </c>
      <c r="K15" s="22">
        <f>I15/C15</f>
        <v>0.69602823676835568</v>
      </c>
      <c r="L15" s="18">
        <v>192405.8</v>
      </c>
      <c r="M15" s="20">
        <f>L15/B15</f>
        <v>0.6039143756381552</v>
      </c>
      <c r="N15" s="20">
        <f>L15/C15</f>
        <v>0.69602823676835568</v>
      </c>
    </row>
    <row r="16" spans="1:14" ht="45" x14ac:dyDescent="0.25">
      <c r="A16" s="25" t="s">
        <v>1</v>
      </c>
      <c r="B16" s="17">
        <f>113532384.4/1000</f>
        <v>113532.38440000001</v>
      </c>
      <c r="C16" s="26">
        <v>576596.69999999995</v>
      </c>
      <c r="D16" s="27">
        <v>14732.8</v>
      </c>
      <c r="E16" s="26">
        <f t="shared" si="0"/>
        <v>561863.89999999991</v>
      </c>
      <c r="F16" s="19">
        <v>159360.70000000001</v>
      </c>
      <c r="G16" s="20">
        <f>F16/B16</f>
        <v>1.4036585318118273</v>
      </c>
      <c r="H16" s="20">
        <f t="shared" si="3"/>
        <v>0.28362865099537454</v>
      </c>
      <c r="I16" s="21">
        <v>150540</v>
      </c>
      <c r="J16" s="22">
        <f>I16/B16</f>
        <v>1.3259652811449276</v>
      </c>
      <c r="K16" s="22">
        <f>I16/C16</f>
        <v>0.26108370027091726</v>
      </c>
      <c r="L16" s="18">
        <v>48596.5</v>
      </c>
      <c r="M16" s="20">
        <f>L16/B16</f>
        <v>0.42804086478782699</v>
      </c>
      <c r="N16" s="20">
        <f>L16/C16</f>
        <v>8.428161312751184E-2</v>
      </c>
    </row>
    <row r="17" spans="1:14" ht="30" x14ac:dyDescent="0.25">
      <c r="A17" s="15" t="s">
        <v>12</v>
      </c>
      <c r="B17" s="17">
        <f>220040282.72/1000</f>
        <v>220040.28271999999</v>
      </c>
      <c r="C17" s="17">
        <v>197461.1</v>
      </c>
      <c r="D17" s="23">
        <v>10.6</v>
      </c>
      <c r="E17" s="17">
        <f t="shared" si="0"/>
        <v>197450.5</v>
      </c>
      <c r="F17" s="19">
        <v>176235.5</v>
      </c>
      <c r="G17" s="20">
        <f>F17/B17</f>
        <v>0.80092380277596109</v>
      </c>
      <c r="H17" s="20">
        <f t="shared" si="3"/>
        <v>0.89255534931539804</v>
      </c>
      <c r="I17" s="21">
        <v>59343.5</v>
      </c>
      <c r="J17" s="22">
        <f>I17/B17</f>
        <v>0.26969380000076743</v>
      </c>
      <c r="K17" s="22">
        <f>I17/C17</f>
        <v>0.30053261123330111</v>
      </c>
      <c r="L17" s="18">
        <v>59343.5</v>
      </c>
      <c r="M17" s="20">
        <f>L17/B17</f>
        <v>0.26969380000076743</v>
      </c>
      <c r="N17" s="20">
        <f>L17/C17</f>
        <v>0.30053261123330111</v>
      </c>
    </row>
    <row r="18" spans="1:14" ht="30" x14ac:dyDescent="0.25">
      <c r="A18" s="15" t="s">
        <v>8</v>
      </c>
      <c r="B18" s="17">
        <f>3020668140.37/1000</f>
        <v>3020668.1403699997</v>
      </c>
      <c r="C18" s="17">
        <v>6293978.9000000004</v>
      </c>
      <c r="D18" s="23"/>
      <c r="E18" s="17">
        <f t="shared" si="0"/>
        <v>6293978.9000000004</v>
      </c>
      <c r="F18" s="19">
        <v>4465439.9000000004</v>
      </c>
      <c r="G18" s="20" t="s">
        <v>51</v>
      </c>
      <c r="H18" s="20">
        <f t="shared" si="3"/>
        <v>0.70947805369986228</v>
      </c>
      <c r="I18" s="21">
        <v>5531245.5</v>
      </c>
      <c r="J18" s="22" t="s">
        <v>52</v>
      </c>
      <c r="K18" s="22" t="s">
        <v>52</v>
      </c>
      <c r="L18" s="18">
        <v>4904557.5</v>
      </c>
      <c r="M18" s="20" t="s">
        <v>49</v>
      </c>
      <c r="N18" s="20" t="s">
        <v>49</v>
      </c>
    </row>
    <row r="19" spans="1:14" ht="60" x14ac:dyDescent="0.25">
      <c r="A19" s="25" t="s">
        <v>2</v>
      </c>
      <c r="B19" s="17">
        <f>586933194.48/1000</f>
        <v>586933.19448000006</v>
      </c>
      <c r="C19" s="17">
        <v>649969.69999999995</v>
      </c>
      <c r="D19" s="23">
        <v>0.1</v>
      </c>
      <c r="E19" s="17">
        <f t="shared" si="0"/>
        <v>649969.6</v>
      </c>
      <c r="F19" s="19">
        <v>827042.3</v>
      </c>
      <c r="G19" s="20" t="s">
        <v>54</v>
      </c>
      <c r="H19" s="20">
        <f t="shared" si="3"/>
        <v>1.2724322799097068</v>
      </c>
      <c r="I19" s="21">
        <v>433819.5</v>
      </c>
      <c r="J19" s="22">
        <f t="shared" ref="J19:J20" si="7">I19/B19</f>
        <v>0.73912926390940825</v>
      </c>
      <c r="K19" s="22">
        <f t="shared" ref="K19:K20" si="8">I19/C19</f>
        <v>0.66744572862396512</v>
      </c>
      <c r="L19" s="18">
        <v>168964.9</v>
      </c>
      <c r="M19" s="20">
        <f>L19/B19</f>
        <v>0.28787756696858202</v>
      </c>
      <c r="N19" s="20">
        <f>L19/C19</f>
        <v>0.25995811804765667</v>
      </c>
    </row>
    <row r="20" spans="1:14" ht="30" x14ac:dyDescent="0.25">
      <c r="A20" s="25" t="s">
        <v>3</v>
      </c>
      <c r="B20" s="17">
        <f>184432869.02/1000</f>
        <v>184432.86902000001</v>
      </c>
      <c r="C20" s="26">
        <v>223146.1</v>
      </c>
      <c r="D20" s="27"/>
      <c r="E20" s="26">
        <f t="shared" si="0"/>
        <v>223146.1</v>
      </c>
      <c r="F20" s="19">
        <v>209746.3</v>
      </c>
      <c r="G20" s="20">
        <f>F20/B20</f>
        <v>1.1372501068519136</v>
      </c>
      <c r="H20" s="20">
        <f t="shared" si="3"/>
        <v>0.93995055257519622</v>
      </c>
      <c r="I20" s="21">
        <v>211242.5</v>
      </c>
      <c r="J20" s="22">
        <f t="shared" si="7"/>
        <v>1.1453625436857067</v>
      </c>
      <c r="K20" s="22">
        <f t="shared" si="8"/>
        <v>0.9466555767723478</v>
      </c>
      <c r="L20" s="18">
        <v>9074.9</v>
      </c>
      <c r="M20" s="20">
        <f>L20/B20</f>
        <v>4.920435304303547E-2</v>
      </c>
      <c r="N20" s="20">
        <f>L20/C20</f>
        <v>4.0667974927637095E-2</v>
      </c>
    </row>
    <row r="21" spans="1:14" ht="30" x14ac:dyDescent="0.25">
      <c r="A21" s="15" t="s">
        <v>5</v>
      </c>
      <c r="B21" s="16">
        <f>43941455.17/1000</f>
        <v>43941.455170000001</v>
      </c>
      <c r="C21" s="17">
        <v>140529.70000000001</v>
      </c>
      <c r="D21" s="23">
        <v>3204.6</v>
      </c>
      <c r="E21" s="17">
        <f t="shared" si="0"/>
        <v>137325.1</v>
      </c>
      <c r="F21" s="19">
        <v>240038.3</v>
      </c>
      <c r="G21" s="20" t="s">
        <v>46</v>
      </c>
      <c r="H21" s="20" t="s">
        <v>21</v>
      </c>
      <c r="I21" s="21">
        <v>461530</v>
      </c>
      <c r="J21" s="22" t="s">
        <v>21</v>
      </c>
      <c r="K21" s="22" t="s">
        <v>34</v>
      </c>
      <c r="L21" s="18">
        <v>70655.98</v>
      </c>
      <c r="M21" s="20" t="s">
        <v>49</v>
      </c>
      <c r="N21" s="20" t="s">
        <v>51</v>
      </c>
    </row>
    <row r="22" spans="1:14" ht="45" x14ac:dyDescent="0.25">
      <c r="A22" s="15" t="s">
        <v>10</v>
      </c>
      <c r="B22" s="17">
        <f>4823915913.59/1000</f>
        <v>4823915.91359</v>
      </c>
      <c r="C22" s="17">
        <v>5085039.8</v>
      </c>
      <c r="D22" s="23">
        <v>280000</v>
      </c>
      <c r="E22" s="17">
        <f t="shared" si="0"/>
        <v>4805039.8</v>
      </c>
      <c r="F22" s="19">
        <v>6264949.4000000004</v>
      </c>
      <c r="G22" s="20" t="s">
        <v>55</v>
      </c>
      <c r="H22" s="20">
        <f t="shared" si="3"/>
        <v>1.3038288257258557</v>
      </c>
      <c r="I22" s="21">
        <v>5063501.5</v>
      </c>
      <c r="J22" s="22">
        <f>I22/B22</f>
        <v>1.0496662028736936</v>
      </c>
      <c r="K22" s="22">
        <f>I22/C22</f>
        <v>0.99576437926798533</v>
      </c>
      <c r="L22" s="18">
        <v>5029192.5999999996</v>
      </c>
      <c r="M22" s="20">
        <f>L22/B22</f>
        <v>1.0425539520354596</v>
      </c>
      <c r="N22" s="20">
        <f>L22/C22</f>
        <v>0.98901735243055522</v>
      </c>
    </row>
    <row r="23" spans="1:14" ht="45" x14ac:dyDescent="0.25">
      <c r="A23" s="15" t="s">
        <v>13</v>
      </c>
      <c r="B23" s="17">
        <f>1384890703.14/1000</f>
        <v>1384890.7031400001</v>
      </c>
      <c r="C23" s="17">
        <v>1460235.5</v>
      </c>
      <c r="D23" s="23">
        <v>282.89999999999998</v>
      </c>
      <c r="E23" s="17">
        <f t="shared" si="0"/>
        <v>1459952.6</v>
      </c>
      <c r="F23" s="19">
        <v>1473532.6</v>
      </c>
      <c r="G23" s="20">
        <f>F23/B23</f>
        <v>1.0640064206215116</v>
      </c>
      <c r="H23" s="20">
        <f t="shared" si="3"/>
        <v>1.0093016718487984</v>
      </c>
      <c r="I23" s="21">
        <v>1218105.8</v>
      </c>
      <c r="J23" s="22">
        <f>I23/B23</f>
        <v>0.87956818342281873</v>
      </c>
      <c r="K23" s="22">
        <f>I23/C23</f>
        <v>0.83418448599558093</v>
      </c>
      <c r="L23" s="18">
        <v>1218105.8</v>
      </c>
      <c r="M23" s="20">
        <f>L23/B23</f>
        <v>0.87956818342281873</v>
      </c>
      <c r="N23" s="20">
        <f>L23/C23</f>
        <v>0.83418448599558093</v>
      </c>
    </row>
    <row r="24" spans="1:14" ht="30" x14ac:dyDescent="0.25">
      <c r="A24" s="15" t="s">
        <v>11</v>
      </c>
      <c r="B24" s="17">
        <f>17562701.23/1000</f>
        <v>17562.701229999999</v>
      </c>
      <c r="C24" s="17">
        <v>18748.599999999999</v>
      </c>
      <c r="D24" s="23">
        <v>1313.1</v>
      </c>
      <c r="E24" s="17">
        <f t="shared" si="0"/>
        <v>17435.5</v>
      </c>
      <c r="F24" s="19">
        <v>18522.900000000001</v>
      </c>
      <c r="G24" s="20">
        <f>F24/B24</f>
        <v>1.0546726131376547</v>
      </c>
      <c r="H24" s="20">
        <f t="shared" si="3"/>
        <v>1.0623670098362537</v>
      </c>
      <c r="I24" s="21">
        <f>100</f>
        <v>100</v>
      </c>
      <c r="J24" s="22">
        <f>I24/B24</f>
        <v>5.6938849377670591E-3</v>
      </c>
      <c r="K24" s="22">
        <f>I24/C24</f>
        <v>5.3337315852917018E-3</v>
      </c>
      <c r="L24" s="18">
        <v>100</v>
      </c>
      <c r="M24" s="20">
        <f>L24/B24</f>
        <v>5.6938849377670591E-3</v>
      </c>
      <c r="N24" s="20">
        <f>L24/C24</f>
        <v>5.3337315852917018E-3</v>
      </c>
    </row>
    <row r="25" spans="1:14" ht="30" x14ac:dyDescent="0.25">
      <c r="A25" s="15" t="s">
        <v>4</v>
      </c>
      <c r="B25" s="16">
        <f>207722539.78/1000</f>
        <v>207722.53977999999</v>
      </c>
      <c r="C25" s="17">
        <v>388718.8</v>
      </c>
      <c r="D25" s="23">
        <v>1890.9</v>
      </c>
      <c r="E25" s="17">
        <f t="shared" si="0"/>
        <v>386827.89999999997</v>
      </c>
      <c r="F25" s="19">
        <v>918096.5</v>
      </c>
      <c r="G25" s="20" t="s">
        <v>45</v>
      </c>
      <c r="H25" s="20" t="s">
        <v>35</v>
      </c>
      <c r="I25" s="21">
        <v>114943.2</v>
      </c>
      <c r="J25" s="22" t="s">
        <v>22</v>
      </c>
      <c r="K25" s="22" t="s">
        <v>35</v>
      </c>
      <c r="L25" s="18">
        <v>105991.2</v>
      </c>
      <c r="M25" s="20">
        <f>L25/B25</f>
        <v>0.51025372649619927</v>
      </c>
      <c r="N25" s="20">
        <f>L25/C25</f>
        <v>0.27266805721771109</v>
      </c>
    </row>
    <row r="26" spans="1:14" ht="45" x14ac:dyDescent="0.25">
      <c r="A26" s="15" t="s">
        <v>9</v>
      </c>
      <c r="B26" s="17"/>
      <c r="C26" s="17"/>
      <c r="D26" s="28"/>
      <c r="E26" s="17"/>
      <c r="F26" s="19"/>
      <c r="G26" s="29"/>
      <c r="H26" s="20"/>
      <c r="I26" s="21"/>
      <c r="J26" s="30"/>
      <c r="K26" s="22"/>
      <c r="L26" s="18"/>
      <c r="M26" s="29"/>
      <c r="N26" s="20"/>
    </row>
    <row r="27" spans="1:14" ht="42.75" x14ac:dyDescent="0.25">
      <c r="A27" s="31" t="s">
        <v>14</v>
      </c>
      <c r="B27" s="32">
        <f>SUM(B6:B26)</f>
        <v>36008486.557959996</v>
      </c>
      <c r="C27" s="32">
        <f>SUM(C6:C26)</f>
        <v>42602015.600000001</v>
      </c>
      <c r="D27" s="32">
        <f>SUM(D6:D26)</f>
        <v>780454.69999999984</v>
      </c>
      <c r="E27" s="32">
        <f t="shared" ref="E27" si="9">SUM(E6:E26)</f>
        <v>41821560.900000006</v>
      </c>
      <c r="F27" s="33">
        <f t="shared" ref="F27" si="10">SUM(F6:F26)</f>
        <v>42994984.399999991</v>
      </c>
      <c r="G27" s="29">
        <f>F27/B27</f>
        <v>1.1940236458090063</v>
      </c>
      <c r="H27" s="29">
        <f t="shared" si="3"/>
        <v>1.0280578599829349</v>
      </c>
      <c r="I27" s="34">
        <f>SUM(I6:I26)</f>
        <v>38354795.700000003</v>
      </c>
      <c r="J27" s="30">
        <f>I27/B27</f>
        <v>1.0651598933008011</v>
      </c>
      <c r="K27" s="30">
        <f>I27/C27</f>
        <v>0.90030471938515511</v>
      </c>
      <c r="L27" s="35">
        <f t="shared" ref="L27" si="11">SUM(L6:L26)</f>
        <v>32355331.879999995</v>
      </c>
      <c r="M27" s="29">
        <f>L27/B27</f>
        <v>0.89854739737312184</v>
      </c>
      <c r="N27" s="29">
        <f>L27/C27</f>
        <v>0.7594788984585038</v>
      </c>
    </row>
    <row r="30" spans="1:14" x14ac:dyDescent="0.25">
      <c r="L30" s="4"/>
    </row>
    <row r="32" spans="1:14" x14ac:dyDescent="0.25">
      <c r="L32" s="4"/>
    </row>
  </sheetData>
  <mergeCells count="15">
    <mergeCell ref="M3:M4"/>
    <mergeCell ref="N3:N4"/>
    <mergeCell ref="A1:N1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F3:F4"/>
    <mergeCell ref="E3:E4"/>
    <mergeCell ref="D3:D4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2019-11-01T12:24:35Z</dcterms:modified>
</cp:coreProperties>
</file>