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rupBuild="14420"/>
  <bookViews>
    <workbookView xWindow="0" yWindow="0" windowWidth="21570" windowHeight="7545" activeTab="2"/>
  </bookViews>
  <sheets>
    <sheet name="36-ОЗ Факт 3кв. (2)" sheetId="1" r:id="rId1"/>
    <sheet name="Прогноз поступлений" sheetId="2" r:id="rId2"/>
    <sheet name="Прогноз выплат" sheetId="3" r:id="rId3"/>
  </sheets>
  <definedNames>
    <definedName name="_xlnm.Print_Area" localSheetId="0">'36-ОЗ Факт 3кв. (2)'!$A$1:$S$76</definedName>
  </definedNames>
  <calcPr iterate="1"/>
</workbook>
</file>

<file path=xl/calcChain.xml><?xml version="1.0" encoding="utf-8"?>
<calcChain xmlns="http://schemas.openxmlformats.org/spreadsheetml/2006/main">
  <c i="3" r="O48"/>
  <c r="K48"/>
  <c r="J48"/>
  <c r="O47"/>
  <c r="K47"/>
  <c r="J47"/>
  <c r="O46"/>
  <c r="K46"/>
  <c r="J46"/>
  <c r="O45"/>
  <c r="K45"/>
  <c r="O44"/>
  <c r="K44"/>
  <c r="J44"/>
  <c r="O43"/>
  <c r="K43"/>
  <c r="O42"/>
  <c r="K42"/>
  <c r="O41"/>
  <c r="K41"/>
  <c r="O40"/>
  <c r="K40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30"/>
  <c r="K30"/>
  <c r="O29"/>
  <c r="K29"/>
  <c r="O28"/>
  <c r="K28"/>
  <c r="O27"/>
  <c r="K27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R17"/>
  <c r="Q17"/>
  <c r="P17"/>
  <c r="O17"/>
  <c r="N17"/>
  <c r="M17"/>
  <c r="L17"/>
  <c r="K17"/>
  <c i="2" r="O57"/>
  <c r="K57"/>
  <c r="J57"/>
  <c r="O56"/>
  <c r="K56"/>
  <c r="J56"/>
  <c r="O55"/>
  <c r="K55"/>
  <c r="O54"/>
  <c r="K54"/>
  <c r="J54"/>
  <c r="O53"/>
  <c r="K53"/>
  <c r="O52"/>
  <c r="K52"/>
  <c r="O51"/>
  <c r="K51"/>
  <c r="O50"/>
  <c r="K50"/>
  <c r="O49"/>
  <c r="K49"/>
  <c r="O48"/>
  <c r="K48"/>
  <c r="O47"/>
  <c r="K47"/>
  <c r="O46"/>
  <c r="K46"/>
  <c r="O45"/>
  <c r="K45"/>
  <c r="O44"/>
  <c r="K44"/>
  <c r="O43"/>
  <c r="K43"/>
  <c r="O42"/>
  <c r="K42"/>
  <c r="O41"/>
  <c r="K41"/>
  <c r="O40"/>
  <c r="K40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30"/>
  <c r="K30"/>
  <c r="O29"/>
  <c r="K29"/>
  <c r="O28"/>
  <c r="K28"/>
  <c r="O27"/>
  <c r="K27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R17"/>
  <c r="Q17"/>
  <c r="P17"/>
  <c r="O17"/>
  <c r="N17"/>
  <c r="M17"/>
  <c r="L17"/>
  <c r="K17"/>
  <c i="1" r="S66"/>
  <c r="R66"/>
  <c r="Q66"/>
  <c r="P66"/>
  <c r="O66"/>
  <c r="N66"/>
  <c r="M66"/>
  <c r="L66"/>
  <c r="K66"/>
  <c r="J66"/>
  <c r="I66"/>
  <c r="H66"/>
  <c r="G66"/>
  <c r="F66"/>
  <c r="E66"/>
  <c r="D66"/>
  <c r="C66"/>
  <c r="P65"/>
  <c r="L65"/>
  <c r="H65"/>
  <c r="D65"/>
  <c r="C65"/>
  <c r="S64"/>
  <c r="R64"/>
  <c r="Q64"/>
  <c r="P64"/>
  <c r="O64"/>
  <c r="N64"/>
  <c r="M64"/>
  <c r="L64"/>
  <c r="K64"/>
  <c r="J64"/>
  <c r="I64"/>
  <c r="H64"/>
  <c r="G64"/>
  <c r="F64"/>
  <c r="E64"/>
  <c r="D64"/>
  <c r="C64"/>
  <c r="S63"/>
  <c r="R63"/>
  <c r="Q63"/>
  <c r="P63"/>
  <c r="O63"/>
  <c r="N63"/>
  <c r="M63"/>
  <c r="L63"/>
  <c r="K63"/>
  <c r="J63"/>
  <c r="I63"/>
  <c r="H63"/>
  <c r="G63"/>
  <c r="F63"/>
  <c r="E63"/>
  <c r="D63"/>
  <c r="C63"/>
  <c r="P62"/>
  <c r="L62"/>
  <c r="H62"/>
  <c r="D62"/>
  <c r="C62"/>
  <c r="P61"/>
  <c r="L61"/>
  <c r="H61"/>
  <c r="D61"/>
  <c r="C61"/>
  <c r="S59"/>
  <c r="R59"/>
  <c r="Q59"/>
  <c r="P59"/>
  <c r="O59"/>
  <c r="N59"/>
  <c r="M59"/>
  <c r="L59"/>
  <c r="K59"/>
  <c r="J59"/>
  <c r="I59"/>
  <c r="H59"/>
  <c r="G59"/>
  <c r="F59"/>
  <c r="E59"/>
  <c r="D59"/>
  <c r="C59"/>
  <c r="P58"/>
  <c r="L58"/>
  <c r="H58"/>
  <c r="C58"/>
  <c r="P57"/>
  <c r="L57"/>
  <c r="H57"/>
  <c r="D57"/>
  <c r="C57"/>
  <c r="S56"/>
  <c r="P56"/>
  <c r="M56"/>
  <c r="L56"/>
  <c r="H56"/>
  <c r="D56"/>
  <c r="C56"/>
  <c r="S55"/>
  <c r="P55"/>
  <c r="L55"/>
  <c r="H55"/>
  <c r="D55"/>
  <c r="C55"/>
  <c r="S54"/>
  <c r="P54"/>
  <c r="O54"/>
  <c r="L54"/>
  <c r="H54"/>
  <c r="D54"/>
  <c r="C54"/>
  <c r="S53"/>
  <c r="R53"/>
  <c r="P53"/>
  <c r="L53"/>
  <c r="H53"/>
  <c r="D53"/>
  <c r="C53"/>
  <c r="P52"/>
  <c r="L52"/>
  <c r="H52"/>
  <c r="D52"/>
  <c r="C52"/>
  <c r="P51"/>
  <c r="L51"/>
  <c r="H51"/>
  <c r="D51"/>
  <c r="C51"/>
  <c r="S50"/>
  <c r="R50"/>
  <c r="Q50"/>
  <c r="P50"/>
  <c r="O50"/>
  <c r="N50"/>
  <c r="M50"/>
  <c r="L50"/>
  <c r="K50"/>
  <c r="J50"/>
  <c r="I50"/>
  <c r="H50"/>
  <c r="G50"/>
  <c r="F50"/>
  <c r="E50"/>
  <c r="D50"/>
  <c r="C50"/>
  <c r="P49"/>
  <c r="L49"/>
  <c r="H49"/>
  <c r="D49"/>
  <c r="C49"/>
  <c r="P48"/>
  <c r="L48"/>
  <c r="H48"/>
  <c r="D48"/>
  <c r="C48"/>
  <c r="S47"/>
  <c r="R47"/>
  <c r="Q47"/>
  <c r="P47"/>
  <c r="O47"/>
  <c r="N47"/>
  <c r="M47"/>
  <c r="L47"/>
  <c r="K47"/>
  <c r="J47"/>
  <c r="I47"/>
  <c r="H47"/>
  <c r="G47"/>
  <c r="F47"/>
  <c r="E47"/>
  <c r="D47"/>
  <c r="C47"/>
  <c r="P46"/>
  <c r="L46"/>
  <c r="H46"/>
  <c r="D46"/>
  <c r="C46"/>
  <c r="Q45"/>
  <c r="P45"/>
  <c r="L45"/>
  <c r="H45"/>
  <c r="D45"/>
  <c r="C45"/>
  <c r="P44"/>
  <c r="L44"/>
  <c r="H44"/>
  <c r="D44"/>
  <c r="C44"/>
  <c r="P43"/>
  <c r="L43"/>
  <c r="H43"/>
  <c r="D43"/>
  <c r="C43"/>
  <c r="S42"/>
  <c r="R42"/>
  <c r="Q42"/>
  <c r="P42"/>
  <c r="O42"/>
  <c r="N42"/>
  <c r="M42"/>
  <c r="L42"/>
  <c r="K42"/>
  <c r="J42"/>
  <c r="I42"/>
  <c r="H42"/>
  <c r="G42"/>
  <c r="F42"/>
  <c r="E42"/>
  <c r="D42"/>
  <c r="C42"/>
  <c r="S41"/>
  <c r="R41"/>
  <c r="Q41"/>
  <c r="P41"/>
  <c r="O41"/>
  <c r="N41"/>
  <c r="M41"/>
  <c r="L41"/>
  <c r="K41"/>
  <c r="J41"/>
  <c r="I41"/>
  <c r="H41"/>
  <c r="G41"/>
  <c r="F41"/>
  <c r="E41"/>
  <c r="D41"/>
  <c r="S40"/>
  <c r="R40"/>
  <c r="Q40"/>
  <c r="P40"/>
  <c r="O40"/>
  <c r="N40"/>
  <c r="M40"/>
  <c r="L40"/>
  <c r="K40"/>
  <c r="J40"/>
  <c r="I40"/>
  <c r="H40"/>
  <c r="G40"/>
  <c r="F40"/>
  <c r="E40"/>
  <c r="D40"/>
  <c r="S39"/>
  <c r="R39"/>
  <c r="Q39"/>
  <c r="P39"/>
  <c r="O39"/>
  <c r="N39"/>
  <c r="M39"/>
  <c r="L39"/>
  <c r="K39"/>
  <c r="J39"/>
  <c r="I39"/>
  <c r="H39"/>
  <c r="G39"/>
  <c r="F39"/>
  <c r="E39"/>
  <c r="D39"/>
  <c r="C39"/>
  <c r="S38"/>
  <c r="R38"/>
  <c r="Q38"/>
  <c r="P38"/>
  <c r="O38"/>
  <c r="N38"/>
  <c r="M38"/>
  <c r="L38"/>
  <c r="K38"/>
  <c r="J38"/>
  <c r="I38"/>
  <c r="H38"/>
  <c r="G38"/>
  <c r="F38"/>
  <c r="E38"/>
  <c r="D38"/>
  <c r="P37"/>
  <c r="L37"/>
  <c r="H37"/>
  <c r="D37"/>
  <c r="C37"/>
  <c r="R36"/>
  <c r="P36"/>
  <c r="L36"/>
  <c r="H36"/>
  <c r="D36"/>
  <c r="C36"/>
  <c r="S35"/>
  <c r="R35"/>
  <c r="Q35"/>
  <c r="P35"/>
  <c r="O35"/>
  <c r="N35"/>
  <c r="M35"/>
  <c r="L35"/>
  <c r="K35"/>
  <c r="J35"/>
  <c r="I35"/>
  <c r="H35"/>
  <c r="G35"/>
  <c r="F35"/>
  <c r="E35"/>
  <c r="D35"/>
  <c r="C35"/>
  <c r="P34"/>
  <c r="L34"/>
  <c r="H34"/>
  <c r="D34"/>
  <c r="C34"/>
  <c r="P33"/>
  <c r="L33"/>
  <c r="H33"/>
  <c r="D33"/>
  <c r="C33"/>
  <c r="P32"/>
  <c r="L32"/>
  <c r="H32"/>
  <c r="D32"/>
  <c r="C32"/>
  <c r="P31"/>
  <c r="L31"/>
  <c r="H31"/>
  <c r="D31"/>
  <c r="C31"/>
  <c r="P30"/>
  <c r="L30"/>
  <c r="H30"/>
  <c r="D30"/>
  <c r="C30"/>
  <c r="P29"/>
  <c r="L29"/>
  <c r="H29"/>
  <c r="D29"/>
  <c r="C29"/>
  <c r="P28"/>
  <c r="L28"/>
  <c r="H28"/>
  <c r="D28"/>
  <c r="C28"/>
  <c r="P27"/>
  <c r="L27"/>
  <c r="H27"/>
  <c r="D27"/>
  <c r="C27"/>
  <c r="S26"/>
  <c r="R26"/>
  <c r="Q26"/>
  <c r="P26"/>
  <c r="O26"/>
  <c r="N26"/>
  <c r="M26"/>
  <c r="L26"/>
  <c r="K26"/>
  <c r="J26"/>
  <c r="I26"/>
  <c r="H26"/>
  <c r="G26"/>
  <c r="F26"/>
  <c r="E26"/>
  <c r="D26"/>
  <c r="C26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P24"/>
  <c r="L24"/>
  <c r="K24"/>
  <c r="H24"/>
  <c r="D24"/>
  <c r="C24"/>
  <c r="P23"/>
  <c r="L23"/>
  <c r="H23"/>
  <c r="D23"/>
  <c r="C23"/>
  <c r="S22"/>
  <c r="R22"/>
  <c r="Q22"/>
  <c r="P22"/>
  <c r="O22"/>
  <c r="N22"/>
  <c r="M22"/>
  <c r="L22"/>
  <c r="K22"/>
  <c r="J22"/>
  <c r="I22"/>
  <c r="H22"/>
  <c r="G22"/>
  <c r="F22"/>
  <c r="E22"/>
  <c r="D22"/>
  <c r="C22"/>
  <c r="S21"/>
  <c r="P21"/>
  <c r="L21"/>
  <c r="H21"/>
  <c r="D21"/>
  <c r="C21"/>
  <c r="P20"/>
  <c r="L20"/>
  <c r="H20"/>
  <c r="D20"/>
  <c r="C20"/>
  <c r="P19"/>
  <c r="L19"/>
  <c r="H19"/>
  <c r="D19"/>
  <c r="C19"/>
  <c r="P18"/>
  <c r="L18"/>
  <c r="H18"/>
  <c r="D18"/>
  <c r="C18"/>
  <c r="S17"/>
  <c r="R17"/>
  <c r="Q17"/>
  <c r="P17"/>
  <c r="O17"/>
  <c r="N17"/>
  <c r="M17"/>
  <c r="L17"/>
  <c r="K17"/>
  <c r="J17"/>
  <c r="I17"/>
  <c r="H17"/>
  <c r="G17"/>
  <c r="F17"/>
  <c r="E17"/>
  <c r="D17"/>
  <c r="C17"/>
  <c r="P16"/>
  <c r="L16"/>
  <c r="H16"/>
  <c r="D16"/>
  <c r="C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S14"/>
  <c r="R14"/>
  <c r="Q14"/>
  <c r="P14"/>
  <c r="O14"/>
  <c r="N14"/>
  <c r="M14"/>
  <c r="L14"/>
  <c r="K14"/>
  <c r="J14"/>
  <c r="I14"/>
  <c r="H14"/>
  <c r="G14"/>
  <c r="F14"/>
  <c r="E14"/>
  <c r="D14"/>
  <c r="S13"/>
  <c r="R13"/>
  <c r="Q13"/>
  <c r="P13"/>
  <c r="O13"/>
  <c r="N13"/>
  <c r="M13"/>
  <c r="L13"/>
  <c r="K13"/>
  <c r="J13"/>
  <c r="I13"/>
  <c r="H13"/>
  <c r="G13"/>
  <c r="F13"/>
  <c r="E13"/>
  <c r="D13"/>
  <c r="S12"/>
  <c r="R12"/>
  <c r="Q12"/>
  <c r="P12"/>
  <c r="O12"/>
  <c r="N12"/>
  <c r="M12"/>
  <c r="L12"/>
  <c r="K12"/>
  <c r="J12"/>
  <c r="I12"/>
  <c r="H12"/>
  <c r="G12"/>
  <c r="F12"/>
  <c r="E12"/>
  <c r="D12"/>
  <c r="C12"/>
  <c r="S11"/>
  <c r="R11"/>
  <c r="Q11"/>
  <c r="P11"/>
  <c r="O11"/>
  <c r="N11"/>
  <c r="M11"/>
  <c r="L11"/>
  <c r="K11"/>
  <c r="J11"/>
  <c r="I11"/>
  <c r="H11"/>
  <c r="G11"/>
  <c r="F11"/>
</calcChain>
</file>

<file path=xl/comments1.xml><?xml version="1.0" encoding="utf-8"?>
<comments xmlns="http://schemas.openxmlformats.org/spreadsheetml/2006/main">
  <authors>
    <author>Kovrova-EV</author>
  </authors>
  <commentList>
    <comment ref="M35" authorId="0">
      <text>
        <r>
          <rPr>
            <rFont val="Tahoma"/>
            <charset val="204"/>
            <b val="1"/>
            <color indexed="81"/>
            <sz val="9"/>
            <scheme val="none"/>
          </rPr>
          <t>Kovrova-EV:</t>
        </r>
        <r>
          <rPr>
            <rFont val="Tahoma"/>
            <charset val="204"/>
            <color indexed="81"/>
            <sz val="9"/>
            <scheme val="none"/>
          </rPr>
          <t>_x000A_весь квартал взят из кас плана</t>
        </r>
      </text>
    </comment>
    <comment ref="Q35" authorId="0">
      <text>
        <r>
          <rPr>
            <rFont val="Tahoma"/>
            <charset val="204"/>
            <b val="1"/>
            <color indexed="81"/>
            <sz val="9"/>
            <scheme val="none"/>
          </rPr>
          <t>Kovrova-EV:</t>
        </r>
        <r>
          <rPr>
            <rFont val="Tahoma"/>
            <charset val="204"/>
            <color indexed="81"/>
            <sz val="9"/>
            <scheme val="none"/>
          </rPr>
          <t>_x000A_весь квартал взят из кас плана</t>
        </r>
      </text>
    </comment>
  </commentList>
</comments>
</file>

<file path=xl/sharedStrings.xml><?xml version="1.0" encoding="utf-8"?>
<sst xmlns="http://schemas.openxmlformats.org/spreadsheetml/2006/main">
  <si>
    <t>Утверждаю:</t>
  </si>
  <si>
    <t>Приложение 1</t>
  </si>
  <si>
    <t xml:space="preserve">Заместитель Председателя                                                                                                          Правительства Ивановской области –
директор Департамента финансов 
Ивановской области                                                                                  
Л.В.Яковлева
_______________</t>
  </si>
  <si>
    <t xml:space="preserve">к Порядку составления и ведения кассового плана </t>
  </si>
  <si>
    <t>Дата :</t>
  </si>
  <si>
    <t>Кассовый план исполнения областного бюджета</t>
  </si>
  <si>
    <t xml:space="preserve">на  2019 год</t>
  </si>
  <si>
    <t>(тыс.руб.)</t>
  </si>
  <si>
    <t>Наименование показателя</t>
  </si>
  <si>
    <t>код строки</t>
  </si>
  <si>
    <t>Утверждено на 2019 год ( З-н от 24.06.2019 № 36-ОЗ)</t>
  </si>
  <si>
    <t>1 квартал-факт**</t>
  </si>
  <si>
    <t xml:space="preserve">январь </t>
  </si>
  <si>
    <t xml:space="preserve">февраль </t>
  </si>
  <si>
    <t xml:space="preserve">март </t>
  </si>
  <si>
    <t>2 квартал**</t>
  </si>
  <si>
    <t xml:space="preserve">апрель </t>
  </si>
  <si>
    <t xml:space="preserve">май </t>
  </si>
  <si>
    <t>июнь</t>
  </si>
  <si>
    <t>3 квартал**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</si>
  <si>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</si>
  <si>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</si>
  <si>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</si>
  <si>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</si>
  <si>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</si>
  <si>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</si>
  <si>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</si>
  <si>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4</t>
  </si>
  <si>
    <t>5</t>
  </si>
  <si>
    <t>6</t>
  </si>
  <si>
    <t>Остатки средств областного бюджета на начало периода, в том числе за счет (стр.110+120+130):</t>
  </si>
  <si>
    <t>средства дорожного фонда, в т.ч. (стр.131+132):</t>
  </si>
  <si>
    <t>средства областного бюджета</t>
  </si>
  <si>
    <t>средств федерального бюджета</t>
  </si>
  <si>
    <t>ПРОГНОЗ КАССОВЫХ ПОСТУПЛЕНИЙ В ОБЛАСТНОЙ БЮДЖЕТ, в т.ч. (стр.210+220)</t>
  </si>
  <si>
    <t>Прогноз поступлений налоговых и неналоговых доходов в областной бюджет</t>
  </si>
  <si>
    <t>Прогноз безвозмездных поступлений в областной бюджет, в т.ч.(стр.221+222+223+224):</t>
  </si>
  <si>
    <t>дотации на выравнивание бюджетной обеспеченности бюджетам субъектов Российской Федерации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</si>
  <si>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цели.</t>
  </si>
  <si>
    <t xml:space="preserve">безвозмездные поступления, за исключением дотаций бюджетам субъектов Российской Федерации и доходов бюджетов субъектов  Российской 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</si>
  <si>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доходы бюджетов субъектов  Российской  Федерации от   возврата   бюджетами   бюджетной  системы Российской    Федерации    остатков    субсидий, субвенций  и  иных   межбюджетных   трансфертов, имеющих целевое назначение, прошлых лет</t>
  </si>
  <si>
    <t>Прогноз поступлений в областной бюджет средств дорожного фонда, в т.ч.(стр.231+232)</t>
  </si>
  <si>
    <t>за счет средств областного бюджета, в т.ч. остатков прошлых лет</t>
  </si>
  <si>
    <t>за счет средств федерального бюджета, в т.ч. остатков прошлых лет</t>
  </si>
  <si>
    <t>ПРОГНОЗ КАССОВЫХ ВЫПЛАТ ИЗ ОБЛАСТНОГО БЮДЖЕТА, в т.ч. (стр. 310+320+330+340):</t>
  </si>
  <si>
    <t>Кассовые выплаты на перечисление межбюджетных трансфертов другим бюджетам бюджетной системы</t>
  </si>
  <si>
    <t>в т.ч. кассовые выплаты на перечисление дотаций другим бюджетам бюджетной системы</t>
  </si>
  <si>
    <t>в т.ч. кассовые выплаты на перечисление субсидий другим бюджетам бюджетной системы</t>
  </si>
  <si>
    <t>в т.ч. кассовые выплаты на перечисление субвенций другим бюджетам бюджетной системы</t>
  </si>
  <si>
    <t>в т.ч. кассовые выплаты на перечисление иных межбюджетных трансфертов другим бюджетам бюджетной системы</t>
  </si>
  <si>
    <t>Кассовые выплаты на перечисление субсидий юридическим лицам (за исключением субсидий государственным учреждениям)</t>
  </si>
  <si>
    <t>Кассовые выплаты на перечисление бюджетных инвестиций</t>
  </si>
  <si>
    <t>Иные кассовые выплаты</t>
  </si>
  <si>
    <t>Справочно: кассовые выплаты за счет средств федерального бюджета, с учетом средств, софинансируемым за счет средств областного бюджета</t>
  </si>
  <si>
    <t>Справочно: кассовые выплаты за счет средств дорожного фонда, в т.ч. (стр.361+362):</t>
  </si>
  <si>
    <t>Остатки средств областного бюджета на конец периода, в том числе за счет:</t>
  </si>
  <si>
    <t>средства дорожного фонда, в т.ч. (стр.431+432):</t>
  </si>
  <si>
    <t>средства областного бюджета (стр.131+231-341)</t>
  </si>
  <si>
    <t>средств федерального бюджета (стр.132+232-342)</t>
  </si>
  <si>
    <t>ПРОГНОЗ ПОСТУПЛЕНИЙ И ВЫПЛАТ ПО ИСТОЧНИКАМ ФИНАНСИРОВАНИЯ ДЕФИЦИТА ОБЛАСТНОГО БЮДЖЕТА (стр.510+610+520+620+530+540+550+650+560+660+570+580+590****)</t>
  </si>
  <si>
    <t>500, 600</t>
  </si>
  <si>
    <t>Размещение государственных ценных бумаг</t>
  </si>
  <si>
    <t>Погашение ценных бумаг</t>
  </si>
  <si>
    <t>Получение кредитов от кредитных организаций</t>
  </si>
  <si>
    <t>Погашение кредитов от кредитных организаций</t>
  </si>
  <si>
    <t>Получение бюджетных кредитов, полученных от других бюджетов бюджетной системы, в т.ч.:</t>
  </si>
  <si>
    <t xml:space="preserve">кредиты на пополнение остатков средств на  счетах бюджета </t>
  </si>
  <si>
    <t>бюджетные кредиты от других бюджетов бюджетной системы</t>
  </si>
  <si>
    <t>Погашение бюджетных кредитов, полученных от других бюджетов бюджетной системы, в т.ч.:</t>
  </si>
  <si>
    <t xml:space="preserve">Возврат кредитов от муниципальных образований </t>
  </si>
  <si>
    <t>Предоставление кредитов муниципальным образованиям</t>
  </si>
  <si>
    <t>Средства от продажи акций</t>
  </si>
  <si>
    <t xml:space="preserve">Исполнение государственных гарантий </t>
  </si>
  <si>
    <t>Возврат кредитов от юридических лиц</t>
  </si>
  <si>
    <t>Увеличение финансовых активов за счет средств бюджетных и автономных учреждений</t>
  </si>
  <si>
    <t>Изменение остатков средств на счетах по учету средств бюджета</t>
  </si>
  <si>
    <t>Кассовые выплаты за счет средств федерального бюджета, за исключением средств дорожного фонда</t>
  </si>
  <si>
    <t>*-текущий квартал разбивается по месяцам</t>
  </si>
  <si>
    <t>** по окончании периода указывается фактическое исполнение областного бюджета</t>
  </si>
  <si>
    <t>***-в части средств областного бюджета</t>
  </si>
  <si>
    <t>****- только при расчете по графе 2</t>
  </si>
  <si>
    <t>*****В том числе поступления от некоммерческой организации "Фонд развития моногородов" в бюджеты субъектов Российской Федерации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 в сумме 197 162,4т.р.</t>
  </si>
  <si>
    <t>Начальник отдела казначейского исполнения областного бюджета</t>
  </si>
  <si>
    <t>__________________</t>
  </si>
  <si>
    <t xml:space="preserve">Н.С. Есичева </t>
  </si>
  <si>
    <t>(подпись)</t>
  </si>
  <si>
    <t>(расшифровка подписи)</t>
  </si>
  <si>
    <t>УТВЕРЖДАЮ:</t>
  </si>
  <si>
    <t>Заместитель Председателя Правительства</t>
  </si>
  <si>
    <t>Ивановской области, начальник Департамента финансов</t>
  </si>
  <si>
    <t>Грузнов А.П.</t>
  </si>
  <si>
    <t>Таблица 1</t>
  </si>
  <si>
    <t>к Приложению 1</t>
  </si>
  <si>
    <t>Прогноз кассовых поступлений в областной бюджет</t>
  </si>
  <si>
    <t>на 2019 год</t>
  </si>
  <si>
    <t>(тыс. руб.)</t>
  </si>
  <si>
    <t>Наименование главного администратора доходов областного бюджета</t>
  </si>
  <si>
    <t>Код ГРБС (РБС) в соответствии с законом</t>
  </si>
  <si>
    <t>Код раздела, подраздела по БК РФ</t>
  </si>
  <si>
    <t>Целевая статья</t>
  </si>
  <si>
    <t>Вид расхода</t>
  </si>
  <si>
    <t>Экономическая классификация</t>
  </si>
  <si>
    <t>Дополнительная классификация</t>
  </si>
  <si>
    <t>Бюджетные назначения за год (первоначальные)</t>
  </si>
  <si>
    <t>Бюджетные назначения за год (изменения)</t>
  </si>
  <si>
    <t xml:space="preserve">Утверждено  на  2019 год (Закон от 24.06.2019 № 36-ОЗ)</t>
  </si>
  <si>
    <t>1 квартал-факт</t>
  </si>
  <si>
    <t>2 квартал-факт</t>
  </si>
  <si>
    <t>3 квартал-факт</t>
  </si>
  <si>
    <t>КАССОВЫЕ ПОСТУПЛЕНИЯ, ВСЕГО</t>
  </si>
  <si>
    <t>Ивановская областная Дума</t>
  </si>
  <si>
    <t>Правительство Ивановской области</t>
  </si>
  <si>
    <t>Контрольно-счетная палата Ивановской области</t>
  </si>
  <si>
    <t xml:space="preserve">Департамент жилищно-коммунального хозяйства Ивановской области </t>
  </si>
  <si>
    <t>Департамент здравоохранения Ивановской области</t>
  </si>
  <si>
    <t>Департамент конкурсов и аукционов Ивановской области</t>
  </si>
  <si>
    <t>Департамент образования Ивановской области</t>
  </si>
  <si>
    <t>Департамент внутренней политики Ивановской области</t>
  </si>
  <si>
    <t xml:space="preserve">Департамент сельского хозяйства и продовольствия Ивановской области </t>
  </si>
  <si>
    <t>Департамент строительства и архитектуры Ивановской области</t>
  </si>
  <si>
    <t>Департамент управления имуществом Ивановской области</t>
  </si>
  <si>
    <t>Департамент финансов Ивановской области</t>
  </si>
  <si>
    <t>Департамент экономического развития и торговли Ивановской области</t>
  </si>
  <si>
    <t>Комитет Ивановской области ЗАГС</t>
  </si>
  <si>
    <t>Департамент энергетики и тарифов Ивановской области</t>
  </si>
  <si>
    <t>Служба государственной жилищной инспекции Ивановской области</t>
  </si>
  <si>
    <t>Департамент дорожного хозяйства и транспорта Ивановской области</t>
  </si>
  <si>
    <t>Департамент культуры и туризма Ивановской области</t>
  </si>
  <si>
    <t>Департамент социальной защиты населения Ивановской области</t>
  </si>
  <si>
    <t>Департамент спорта Ивановской области</t>
  </si>
  <si>
    <t>Служба ветеринарии Ивановской области</t>
  </si>
  <si>
    <t>Избирательная комиссия Ивановской области</t>
  </si>
  <si>
    <t>Комитет Ивановской области по лесному хозяйству</t>
  </si>
  <si>
    <t>Комитет Ивановской области по труду, содействию занятости населения и трудовой миграции</t>
  </si>
  <si>
    <t>Департамент развития информационного общества Ивановской области</t>
  </si>
  <si>
    <t>Департамент природных ресурсов и экологии Ивановской области</t>
  </si>
  <si>
    <t>Комитет Ивановской области по обеспечению деятельности мировых судей и гражданской защиты населения</t>
  </si>
  <si>
    <t>Служба государственного финансового контроля Ивановской области</t>
  </si>
  <si>
    <t>Комитет Ивановской области по государственной охране объектов культурного наследия</t>
  </si>
  <si>
    <t>Межрегиональное управление Федеральной службы по надзору в сфере природопользования по Владимирской и Ивановской областям</t>
  </si>
  <si>
    <t>Федеральное агентство лесного хозяйства</t>
  </si>
  <si>
    <t>Управление Федерального казначейства по Ивановской области</t>
  </si>
  <si>
    <t xml:space="preserve">Восточное межрегиональное управление государственного автодорожного надзора Центрального федерального округа Федеральной  службы по надзору в сфере транспорта</t>
  </si>
  <si>
    <t>Управление Федеральной антимонопольной службы по Ивановской области</t>
  </si>
  <si>
    <t>Главное управление МЧС России по Ивановской области</t>
  </si>
  <si>
    <t>Управление Федеральной налоговой службы по Ивановской области</t>
  </si>
  <si>
    <t>Федеральное казенное учреждение "Управление финансового обеспечения" Министерства обороны Российской Федерации по Ивановской области"</t>
  </si>
  <si>
    <t>002</t>
  </si>
  <si>
    <t>0000</t>
  </si>
  <si>
    <t>0000000</t>
  </si>
  <si>
    <t>000</t>
  </si>
  <si>
    <t>Управление Министерства внутренних дел Российской Федерации по Ивановской области</t>
  </si>
  <si>
    <t>Управление Федеральной службы государственной регистрации, кадастра и картографии по Ивановской области</t>
  </si>
  <si>
    <t>003</t>
  </si>
  <si>
    <t>Генеральная прокуратура Российской Федерации</t>
  </si>
  <si>
    <t xml:space="preserve">Заместитель Председателя Правительства Ивановской области -                                               </t>
  </si>
  <si>
    <t>директор Департамента финансов Ивановской области</t>
  </si>
  <si>
    <t>_______________</t>
  </si>
  <si>
    <t>Л.В. Яковлева</t>
  </si>
  <si>
    <t xml:space="preserve">Начальник отдела казначейского исполнения областного бюджета                                                          </t>
  </si>
  <si>
    <t>______________</t>
  </si>
  <si>
    <t>Н.С. Есичева</t>
  </si>
  <si>
    <t>Таблица 2</t>
  </si>
  <si>
    <t>Прогноз кассовых выплат в областной бюджет</t>
  </si>
  <si>
    <t xml:space="preserve">        </t>
  </si>
  <si>
    <t>Наименование главного распорядителя средств областного бюджета</t>
  </si>
  <si>
    <t xml:space="preserve">Утверждено  на  2019 год (Закон от 24.06.2019      № 36-ОЗ)</t>
  </si>
  <si>
    <t>КАССОВЫЕ ВЫПЛАТЫ, ВСЕГО</t>
  </si>
  <si>
    <t>Департамент жилищно-коммунального хозяйства Ивановской области</t>
  </si>
  <si>
    <t>Департамент сельского хозяйства и продовольствия Ивановской области</t>
  </si>
  <si>
    <t>Служба государственного строительного надзора Ивановской области</t>
  </si>
  <si>
    <t>представительство Правительства Ивановской области в городе Москве</t>
  </si>
  <si>
    <t xml:space="preserve">Заместитель Председателя Правительства Ивановской области- директор Департамента финансов Ивановской области                                                  </t>
  </si>
  <si>
    <t>_____________</t>
  </si>
  <si>
    <t xml:space="preserve"> заместитель начальника Департамента финансов (курирующий структурное подразделение)</t>
  </si>
  <si>
    <t>_________________</t>
  </si>
  <si>
    <t xml:space="preserve">Начальник отдела казначейского исполнения областного бюджета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</si>
</sst>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93" formatCode="#,##0.0"/>
    <numFmt numFmtId="192" formatCode="0.0"/>
  </numFmts>
  <fonts count="52">
    <font>
      <sz val="10"/>
      <name val="Arial"/>
      <family val="0"/>
    </font>
    <font>
      <sz val="10"/>
      <name val="Arial"/>
      <charset val="204"/>
    </font>
    <font>
      <i/>
      <sz val="10"/>
      <name val="Arial"/>
      <charset val="204"/>
    </font>
    <font>
      <b/>
      <sz val="10"/>
      <name val="Arial"/>
      <charset val="204"/>
    </font>
    <font>
      <b/>
      <i/>
      <sz val="10"/>
      <name val="Arial"/>
      <charset val="204"/>
    </font>
    <font>
      <sz val="12"/>
      <name val="Arial"/>
      <charset val="204"/>
    </font>
    <font>
      <sz val="12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Calibri"/>
      <charset val="204"/>
      <scheme val="minor"/>
    </font>
    <font>
      <b/>
      <sz val="12"/>
      <name val="Arial"/>
      <charset val="204"/>
    </font>
    <font>
      <sz val="14"/>
      <name val="Arial"/>
      <charset val="204"/>
    </font>
    <font>
      <u/>
      <sz val="14"/>
      <name val="Times New Roman"/>
      <family val="1"/>
      <charset val="204"/>
    </font>
    <font>
      <b/>
      <sz val="12"/>
      <name val="Arial Cyr"/>
      <family val="0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2"/>
      <name val="Arial Cyr"/>
      <family val="0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 Cyr"/>
    </font>
    <font>
      <sz val="11"/>
      <name val="Times New Roman"/>
      <family val="1"/>
      <charset val="204"/>
    </font>
    <font>
      <sz val="12"/>
      <color rgb="FF000000"/>
      <name val="Times Roman"/>
      <family val="1"/>
    </font>
    <font>
      <sz val="10"/>
      <name val="Arial Cyr"/>
      <family val="0"/>
      <charset val="204"/>
    </font>
    <font>
      <sz val="11"/>
      <name val="Calibri"/>
    </font>
    <font>
      <sz val="10"/>
      <color rgb="FF000000"/>
      <name val="Arial Cyr"/>
      <family val="0"/>
    </font>
    <font>
      <sz val="14"/>
      <color theme="1"/>
      <name val="Calibri"/>
      <charset val="204"/>
      <scheme val="minor"/>
    </font>
    <font>
      <sz val="14"/>
      <color theme="0"/>
      <name val="Calibri"/>
      <charset val="204"/>
      <scheme val="minor"/>
    </font>
    <font>
      <sz val="11"/>
      <name val="Calibri"/>
      <scheme val="minor"/>
    </font>
    <font>
      <b/>
      <sz val="10"/>
      <color rgb="FF000000"/>
      <name val="Arial CYR"/>
    </font>
    <font>
      <b/>
      <sz val="12"/>
      <color rgb="FF000000"/>
      <name val="Arial Cyr"/>
    </font>
    <font>
      <sz val="14"/>
      <color rgb="FF3F3F76"/>
      <name val="Calibri"/>
      <charset val="204"/>
      <scheme val="minor"/>
    </font>
    <font>
      <b/>
      <sz val="14"/>
      <color rgb="FF3F3F3F"/>
      <name val="Calibri"/>
      <charset val="204"/>
      <scheme val="minor"/>
    </font>
    <font>
      <b/>
      <sz val="14"/>
      <color rgb="FFFA7D00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4"/>
      <color theme="0"/>
      <name val="Calibri"/>
      <charset val="204"/>
      <scheme val="minor"/>
    </font>
    <font>
      <sz val="14"/>
      <color rgb="FF9C6500"/>
      <name val="Calibri"/>
      <charset val="204"/>
      <scheme val="minor"/>
    </font>
    <font>
      <sz val="14"/>
      <color rgb="FF9C0006"/>
      <name val="Calibri"/>
      <charset val="204"/>
      <scheme val="minor"/>
    </font>
    <font>
      <i/>
      <sz val="14"/>
      <color rgb="FF7F7F7F"/>
      <name val="Calibri"/>
      <charset val="204"/>
      <scheme val="minor"/>
    </font>
    <font>
      <sz val="11"/>
      <color indexed="8"/>
      <name val="Calibri"/>
      <charset val="204"/>
    </font>
    <font>
      <sz val="14"/>
      <color rgb="FFFA7D00"/>
      <name val="Calibri"/>
      <charset val="204"/>
      <scheme val="minor"/>
    </font>
    <font>
      <sz val="14"/>
      <color rgb="FFFF0000"/>
      <name val="Calibri"/>
      <charset val="204"/>
      <scheme val="minor"/>
    </font>
    <font>
      <sz val="14"/>
      <color rgb="FF006100"/>
      <name val="Calibri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"/>
        <bgColor indexed="65"/>
      </patternFill>
    </fill>
    <fill>
      <patternFill patternType="solid">
        <fgColor theme="5" tint="0.799981688894314"/>
        <bgColor indexed="65"/>
      </patternFill>
    </fill>
    <fill>
      <patternFill patternType="solid">
        <fgColor theme="6" tint="0.799981688894314"/>
        <bgColor indexed="65"/>
      </patternFill>
    </fill>
    <fill>
      <patternFill patternType="solid">
        <fgColor theme="7" tint="0.799981688894314"/>
        <bgColor indexed="65"/>
      </patternFill>
    </fill>
    <fill>
      <patternFill patternType="solid">
        <fgColor theme="8" tint="0.799981688894314"/>
        <bgColor indexed="65"/>
      </patternFill>
    </fill>
    <fill>
      <patternFill patternType="solid">
        <fgColor theme="9" tint="0.799981688894314"/>
        <bgColor indexed="65"/>
      </patternFill>
    </fill>
    <fill>
      <patternFill patternType="solid">
        <fgColor theme="4" tint="0.599993896298105"/>
        <bgColor indexed="65"/>
      </patternFill>
    </fill>
    <fill>
      <patternFill patternType="solid">
        <fgColor theme="5" tint="0.599993896298105"/>
        <bgColor indexed="65"/>
      </patternFill>
    </fill>
    <fill>
      <patternFill patternType="solid">
        <fgColor theme="6" tint="0.599993896298105"/>
        <bgColor indexed="65"/>
      </patternFill>
    </fill>
    <fill>
      <patternFill patternType="solid">
        <fgColor theme="7" tint="0.599993896298105"/>
        <bgColor indexed="65"/>
      </patternFill>
    </fill>
    <fill>
      <patternFill patternType="solid">
        <fgColor theme="8" tint="0.599993896298105"/>
        <bgColor indexed="65"/>
      </patternFill>
    </fill>
    <fill>
      <patternFill patternType="solid">
        <fgColor theme="9" tint="0.599993896298105"/>
        <bgColor indexed="65"/>
      </patternFill>
    </fill>
    <fill>
      <patternFill patternType="solid">
        <fgColor theme="4" tint="0.399975585192419"/>
        <bgColor indexed="65"/>
      </patternFill>
    </fill>
    <fill>
      <patternFill patternType="solid">
        <fgColor theme="5" tint="0.399975585192419"/>
        <bgColor indexed="65"/>
      </patternFill>
    </fill>
    <fill>
      <patternFill patternType="solid">
        <fgColor theme="6" tint="0.399975585192419"/>
        <bgColor indexed="65"/>
      </patternFill>
    </fill>
    <fill>
      <patternFill patternType="solid">
        <fgColor theme="7" tint="0.399975585192419"/>
        <bgColor indexed="65"/>
      </patternFill>
    </fill>
    <fill>
      <patternFill patternType="solid">
        <fgColor theme="8" tint="0.399975585192419"/>
        <bgColor indexed="65"/>
      </patternFill>
    </fill>
    <fill>
      <patternFill patternType="solid">
        <fgColor theme="9" tint="0.399975585192419"/>
        <bgColor indexed="65"/>
      </patternFill>
    </fill>
    <fill>
      <patternFill patternType="solid">
        <fgColor rgb="FFC0C0C0"/>
        <bgColor indexed="65"/>
      </patternFill>
    </fill>
    <fill>
      <patternFill patternType="solid">
        <fgColor rgb="FFFFFF99"/>
        <bgColor indexed="65"/>
      </patternFill>
    </fill>
    <fill>
      <patternFill patternType="solid">
        <fgColor rgb="FFCCFFFF"/>
        <bgColor indexed="65"/>
      </patternFill>
    </fill>
    <fill>
      <patternFill patternType="solid">
        <fgColor theme="4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</fills>
  <borders count="34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medium">
        <color indexed="64"/>
      </bottom>
      <diagonal>
        <color indexed="0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>
        <color indexed="0"/>
      </diagonal>
    </border>
    <border>
      <left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>
        <color indexed="0"/>
      </diagonal>
    </border>
    <border>
      <left style="medium">
        <color indexed="64"/>
      </left>
      <right style="medium">
        <color indexed="64"/>
      </right>
      <top>
        <color indexed="0"/>
      </top>
      <bottom style="medium">
        <color indexed="64"/>
      </bottom>
      <diagonal>
        <color indexed="0"/>
      </diagonal>
    </border>
    <border>
      <left>
        <color indexed="0"/>
      </left>
      <right style="medium">
        <color indexed="64"/>
      </right>
      <top>
        <color indexed="0"/>
      </top>
      <bottom style="medium">
        <color indexed="64"/>
      </bottom>
      <diagonal>
        <color indexed="0"/>
      </diagonal>
    </border>
    <border>
      <left style="medium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medium">
        <color indexed="64"/>
      </left>
      <right>
        <color indexed="0"/>
      </right>
      <top style="medium">
        <color indexed="64"/>
      </top>
      <bottom style="thin">
        <color indexed="64"/>
      </bottom>
      <diagonal>
        <color indexed="0"/>
      </diagonal>
    </border>
    <border>
      <left style="medium">
        <color indexed="64"/>
      </left>
      <right>
        <color indexed="0"/>
      </right>
      <top style="medium">
        <color indexed="64"/>
      </top>
      <bottom>
        <color indexed="0"/>
      </bottom>
      <diagonal>
        <color indexed="0"/>
      </diagonal>
    </border>
    <border>
      <left style="medium">
        <color indexed="64"/>
      </left>
      <right>
        <color indexed="0"/>
      </right>
      <top style="medium">
        <color indexed="64"/>
      </top>
      <bottom style="medium">
        <color indexed="64"/>
      </bottom>
      <diagonal>
        <color indexed="0"/>
      </diagonal>
    </border>
    <border>
      <left style="thick">
        <color indexed="64"/>
      </left>
      <right style="thick">
        <color indexed="64"/>
      </right>
      <top>
        <color indexed="0"/>
      </top>
      <bottom style="thick">
        <color indexed="64"/>
      </bottom>
      <diagonal>
        <color indexed="0"/>
      </diagonal>
    </border>
    <border>
      <left style="medium">
        <color indexed="64"/>
      </left>
      <right style="medium">
        <color indexed="64"/>
      </right>
      <top style="medium">
        <color indexed="64"/>
      </top>
      <bottom>
        <color indexed="0"/>
      </bottom>
      <diagonal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rgb="FF000000"/>
      </left>
      <right>
        <color rgb="FF000000"/>
      </right>
      <top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rgb="FF000000"/>
      </right>
      <top>
        <color rgb="FF000000"/>
      </top>
      <bottom>
        <color rgb="FF000000"/>
      </bottom>
      <diagonal>
        <color indexed="64"/>
      </diagonal>
    </border>
    <border>
      <left>
        <color rgb="FF000000"/>
      </left>
      <right>
        <color rgb="FF000000"/>
      </right>
      <top style="thin">
        <color rgb="FF000000"/>
      </top>
      <bottom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>
        <color indexed="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>
        <color indexed="0"/>
      </diagonal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  <diagonal>
        <color indexed="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>
        <color indexed="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double">
        <color rgb="FFFF8001"/>
      </bottom>
      <diagonal>
        <color indexed="0"/>
      </diagonal>
    </border>
  </borders>
  <cellStyleXfs count="458">
    <xf numFmtId="0" fontId="0" fillId="0" borderId="1"/>
    <xf numFmtId="0" fontId="1" fillId="0" borderId="1"/>
    <xf numFmtId="0" fontId="25" fillId="0" borderId="1"/>
    <xf numFmtId="0" fontId="32" fillId="5" borderId="1"/>
    <xf numFmtId="0" fontId="33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9" fontId="29" fillId="0" borderId="23">
      <alignment horizontal="left" vertical="top" wrapText="1"/>
    </xf>
    <xf numFmtId="0" fontId="25" fillId="0" borderId="1"/>
    <xf numFmtId="0" fontId="34" fillId="0" borderId="23">
      <alignment horizontal="left" vertical="top" wrapText="1"/>
    </xf>
    <xf numFmtId="0" fontId="35" fillId="6" borderId="1" applyNumberFormat="0" applyBorder="0" applyAlignment="0" applyProtection="0"/>
    <xf numFmtId="0" fontId="25" fillId="6" borderId="1" applyNumberFormat="0" applyBorder="0" applyAlignment="0" applyProtection="0"/>
    <xf numFmtId="0" fontId="25" fillId="6" borderId="1" applyNumberFormat="0" applyBorder="0" applyAlignment="0" applyProtection="0"/>
    <xf numFmtId="0" fontId="35" fillId="7" borderId="1" applyNumberFormat="0" applyBorder="0" applyAlignment="0" applyProtection="0"/>
    <xf numFmtId="0" fontId="25" fillId="7" borderId="1" applyNumberFormat="0" applyBorder="0" applyAlignment="0" applyProtection="0"/>
    <xf numFmtId="0" fontId="25" fillId="7" borderId="1" applyNumberFormat="0" applyBorder="0" applyAlignment="0" applyProtection="0"/>
    <xf numFmtId="0" fontId="35" fillId="8" borderId="1" applyNumberFormat="0" applyBorder="0" applyAlignment="0" applyProtection="0"/>
    <xf numFmtId="0" fontId="25" fillId="8" borderId="1" applyNumberFormat="0" applyBorder="0" applyAlignment="0" applyProtection="0"/>
    <xf numFmtId="0" fontId="25" fillId="8" borderId="1" applyNumberFormat="0" applyBorder="0" applyAlignment="0" applyProtection="0"/>
    <xf numFmtId="0" fontId="35" fillId="9" borderId="1" applyNumberFormat="0" applyBorder="0" applyAlignment="0" applyProtection="0"/>
    <xf numFmtId="0" fontId="25" fillId="9" borderId="1" applyNumberFormat="0" applyBorder="0" applyAlignment="0" applyProtection="0"/>
    <xf numFmtId="0" fontId="25" fillId="9" borderId="1" applyNumberFormat="0" applyBorder="0" applyAlignment="0" applyProtection="0"/>
    <xf numFmtId="0" fontId="35" fillId="10" borderId="1" applyNumberFormat="0" applyBorder="0" applyAlignment="0" applyProtection="0"/>
    <xf numFmtId="0" fontId="25" fillId="10" borderId="1" applyNumberFormat="0" applyBorder="0" applyAlignment="0" applyProtection="0"/>
    <xf numFmtId="0" fontId="25" fillId="10" borderId="1" applyNumberFormat="0" applyBorder="0" applyAlignment="0" applyProtection="0"/>
    <xf numFmtId="0" fontId="35" fillId="11" borderId="1" applyNumberFormat="0" applyBorder="0" applyAlignment="0" applyProtection="0"/>
    <xf numFmtId="0" fontId="25" fillId="11" borderId="1" applyNumberFormat="0" applyBorder="0" applyAlignment="0" applyProtection="0"/>
    <xf numFmtId="0" fontId="25" fillId="11" borderId="1" applyNumberFormat="0" applyBorder="0" applyAlignment="0" applyProtection="0"/>
    <xf numFmtId="0" fontId="35" fillId="12" borderId="1" applyNumberFormat="0" applyBorder="0" applyAlignment="0" applyProtection="0"/>
    <xf numFmtId="0" fontId="25" fillId="12" borderId="1" applyNumberFormat="0" applyBorder="0" applyAlignment="0" applyProtection="0"/>
    <xf numFmtId="0" fontId="25" fillId="12" borderId="1" applyNumberFormat="0" applyBorder="0" applyAlignment="0" applyProtection="0"/>
    <xf numFmtId="0" fontId="35" fillId="13" borderId="1" applyNumberFormat="0" applyBorder="0" applyAlignment="0" applyProtection="0"/>
    <xf numFmtId="0" fontId="25" fillId="13" borderId="1" applyNumberFormat="0" applyBorder="0" applyAlignment="0" applyProtection="0"/>
    <xf numFmtId="0" fontId="25" fillId="13" borderId="1" applyNumberFormat="0" applyBorder="0" applyAlignment="0" applyProtection="0"/>
    <xf numFmtId="0" fontId="35" fillId="14" borderId="1" applyNumberFormat="0" applyBorder="0" applyAlignment="0" applyProtection="0"/>
    <xf numFmtId="0" fontId="25" fillId="14" borderId="1" applyNumberFormat="0" applyBorder="0" applyAlignment="0" applyProtection="0"/>
    <xf numFmtId="0" fontId="25" fillId="14" borderId="1" applyNumberFormat="0" applyBorder="0" applyAlignment="0" applyProtection="0"/>
    <xf numFmtId="0" fontId="35" fillId="15" borderId="1" applyNumberFormat="0" applyBorder="0" applyAlignment="0" applyProtection="0"/>
    <xf numFmtId="0" fontId="25" fillId="15" borderId="1" applyNumberFormat="0" applyBorder="0" applyAlignment="0" applyProtection="0"/>
    <xf numFmtId="0" fontId="25" fillId="15" borderId="1" applyNumberFormat="0" applyBorder="0" applyAlignment="0" applyProtection="0"/>
    <xf numFmtId="0" fontId="35" fillId="16" borderId="1" applyNumberFormat="0" applyBorder="0" applyAlignment="0" applyProtection="0"/>
    <xf numFmtId="0" fontId="25" fillId="16" borderId="1" applyNumberFormat="0" applyBorder="0" applyAlignment="0" applyProtection="0"/>
    <xf numFmtId="0" fontId="25" fillId="16" borderId="1" applyNumberFormat="0" applyBorder="0" applyAlignment="0" applyProtection="0"/>
    <xf numFmtId="0" fontId="35" fillId="17" borderId="1" applyNumberFormat="0" applyBorder="0" applyAlignment="0" applyProtection="0"/>
    <xf numFmtId="0" fontId="25" fillId="17" borderId="1" applyNumberFormat="0" applyBorder="0" applyAlignment="0" applyProtection="0"/>
    <xf numFmtId="0" fontId="25" fillId="17" borderId="1" applyNumberFormat="0" applyBorder="0" applyAlignment="0" applyProtection="0"/>
    <xf numFmtId="0" fontId="36" fillId="18" borderId="1" applyNumberFormat="0" applyBorder="0" applyAlignment="0" applyProtection="0"/>
    <xf numFmtId="0" fontId="36" fillId="19" borderId="1" applyNumberFormat="0" applyBorder="0" applyAlignment="0" applyProtection="0"/>
    <xf numFmtId="0" fontId="36" fillId="20" borderId="1" applyNumberFormat="0" applyBorder="0" applyAlignment="0" applyProtection="0"/>
    <xf numFmtId="0" fontId="36" fillId="21" borderId="1" applyNumberFormat="0" applyBorder="0" applyAlignment="0" applyProtection="0"/>
    <xf numFmtId="0" fontId="36" fillId="22" borderId="1" applyNumberFormat="0" applyBorder="0" applyAlignment="0" applyProtection="0"/>
    <xf numFmtId="0" fontId="36" fillId="23" borderId="1" applyNumberFormat="0" applyBorder="0" applyAlignment="0" applyProtection="0"/>
    <xf numFmtId="0" fontId="37" fillId="0" borderId="1"/>
    <xf numFmtId="0" fontId="37" fillId="0" borderId="1"/>
    <xf numFmtId="0" fontId="38" fillId="0" borderId="23">
      <alignment horizontal="center" vertical="center" wrapText="1"/>
    </xf>
    <xf numFmtId="0" fontId="29" fillId="0" borderId="1"/>
    <xf numFmtId="0" fontId="29" fillId="0" borderId="1"/>
    <xf numFmtId="0" fontId="37" fillId="0" borderId="1"/>
    <xf numFmtId="0" fontId="29" fillId="24" borderId="1"/>
    <xf numFmtId="0" fontId="29" fillId="0" borderId="1">
      <alignment horizontal="left" vertical="top" wrapText="1"/>
    </xf>
    <xf numFmtId="0" fontId="29" fillId="0" borderId="1"/>
    <xf numFmtId="0" fontId="39" fillId="0" borderId="1">
      <alignment horizontal="center" wrapText="1"/>
    </xf>
    <xf numFmtId="0" fontId="39" fillId="0" borderId="1">
      <alignment horizontal="center"/>
    </xf>
    <xf numFmtId="0" fontId="29" fillId="0" borderId="1">
      <alignment wrapText="1"/>
    </xf>
    <xf numFmtId="0" fontId="29" fillId="0" borderId="1">
      <alignment horizontal="right"/>
    </xf>
    <xf numFmtId="0" fontId="29" fillId="24" borderId="24"/>
    <xf numFmtId="0" fontId="29" fillId="0" borderId="23">
      <alignment horizontal="center" vertical="center" wrapText="1"/>
    </xf>
    <xf numFmtId="0" fontId="29" fillId="0" borderId="25"/>
    <xf numFmtId="0" fontId="29" fillId="0" borderId="23">
      <alignment horizontal="center" vertical="center" shrinkToFit="1"/>
    </xf>
    <xf numFmtId="0" fontId="29" fillId="24" borderId="26"/>
    <xf numFmtId="0" fontId="38" fillId="0" borderId="23">
      <alignment horizontal="left"/>
    </xf>
    <xf numFmtId="4" fontId="38" fillId="25" borderId="23">
      <alignment horizontal="right" vertical="top" shrinkToFit="1"/>
    </xf>
    <xf numFmtId="0" fontId="29" fillId="24" borderId="27"/>
    <xf numFmtId="0" fontId="29" fillId="0" borderId="26"/>
    <xf numFmtId="0" fontId="29" fillId="0" borderId="1">
      <alignment horizontal="left" wrapText="1"/>
    </xf>
    <xf numFmtId="4" fontId="29" fillId="26" borderId="23">
      <alignment horizontal="right" vertical="top" shrinkToFit="1"/>
    </xf>
    <xf numFmtId="0" fontId="29" fillId="24" borderId="27">
      <alignment horizontal="center"/>
    </xf>
    <xf numFmtId="0" fontId="29" fillId="24" borderId="1">
      <alignment horizontal="center"/>
    </xf>
    <xf numFmtId="4" fontId="29" fillId="0" borderId="23">
      <alignment horizontal="right" vertical="top" shrinkToFit="1"/>
    </xf>
    <xf numFmtId="49" fontId="38" fillId="0" borderId="23">
      <alignment horizontal="left" vertical="top" wrapText="1"/>
    </xf>
    <xf numFmtId="0" fontId="29" fillId="24" borderId="1">
      <alignment horizontal="left"/>
    </xf>
    <xf numFmtId="4" fontId="29" fillId="0" borderId="25">
      <alignment horizontal="right" shrinkToFit="1"/>
    </xf>
    <xf numFmtId="4" fontId="29" fillId="0" borderId="1">
      <alignment horizontal="right" shrinkToFit="1"/>
    </xf>
    <xf numFmtId="0" fontId="29" fillId="24" borderId="26">
      <alignment horizontal="center"/>
    </xf>
    <xf numFmtId="0" fontId="36" fillId="27" borderId="1" applyNumberFormat="0" applyBorder="0" applyAlignment="0" applyProtection="0"/>
    <xf numFmtId="0" fontId="36" fillId="28" borderId="1" applyNumberFormat="0" applyBorder="0" applyAlignment="0" applyProtection="0"/>
    <xf numFmtId="0" fontId="36" fillId="29" borderId="1" applyNumberFormat="0" applyBorder="0" applyAlignment="0" applyProtection="0"/>
    <xf numFmtId="0" fontId="36" fillId="30" borderId="1" applyNumberFormat="0" applyBorder="0" applyAlignment="0" applyProtection="0"/>
    <xf numFmtId="0" fontId="36" fillId="31" borderId="1" applyNumberFormat="0" applyBorder="0" applyAlignment="0" applyProtection="0"/>
    <xf numFmtId="0" fontId="36" fillId="32" borderId="1" applyNumberFormat="0" applyBorder="0" applyAlignment="0" applyProtection="0"/>
    <xf numFmtId="0" fontId="40" fillId="33" borderId="28" applyNumberFormat="0" applyAlignment="0" applyProtection="0"/>
    <xf numFmtId="0" fontId="41" fillId="34" borderId="29" applyNumberFormat="0" applyAlignment="0" applyProtection="0"/>
    <xf numFmtId="0" fontId="42" fillId="34" borderId="28" applyNumberFormat="0" applyAlignment="0" applyProtection="0"/>
    <xf numFmtId="0" fontId="43" fillId="0" borderId="30" applyNumberFormat="0" applyFill="0" applyAlignment="0" applyProtection="0"/>
    <xf numFmtId="0" fontId="44" fillId="35" borderId="31" applyNumberFormat="0" applyAlignment="0" applyProtection="0"/>
    <xf numFmtId="0" fontId="45" fillId="36" borderId="1" applyNumberFormat="0" applyBorder="0" applyAlignment="0" applyProtection="0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1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25" fillId="0" borderId="1"/>
    <xf numFmtId="0" fontId="46" fillId="37" borderId="1" applyNumberFormat="0" applyBorder="0" applyAlignment="0" applyProtection="0"/>
    <xf numFmtId="0" fontId="47" fillId="0" borderId="1" applyNumberFormat="0" applyFill="0" applyBorder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25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48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35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25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8" fillId="38" borderId="32" applyNumberFormat="0" applyFont="0" applyAlignment="0" applyProtection="0"/>
    <xf numFmtId="0" fontId="49" fillId="0" borderId="33" applyNumberFormat="0" applyFill="0" applyAlignment="0" applyProtection="0"/>
    <xf numFmtId="0" fontId="50" fillId="0" borderId="1" applyNumberFormat="0" applyFill="0" applyBorder="0" applyAlignment="0" applyProtection="0"/>
    <xf numFmtId="0" fontId="51" fillId="39" borderId="1" applyNumberFormat="0" applyBorder="0" applyAlignment="0" applyProtection="0"/>
  </cellStyleXfs>
  <cellXfs count="265">
    <xf numFmtId="0" fontId="0" fillId="0" borderId="1" xfId="0"/>
    <xf numFmtId="0" fontId="1" fillId="0" borderId="1" xfId="1" applyFont="1"/>
    <xf numFmtId="0" fontId="1" fillId="0" borderId="1" xfId="1" applyFill="1"/>
    <xf numFmtId="0" fontId="2" fillId="0" borderId="1" xfId="1" applyFont="1" applyFill="1" applyBorder="1"/>
    <xf numFmtId="0" fontId="1" fillId="0" borderId="1" xfId="1" applyFont="1" applyFill="1" applyBorder="1"/>
    <xf numFmtId="0" fontId="3" fillId="0" borderId="1" xfId="1" applyFont="1" applyFill="1"/>
    <xf numFmtId="0" fontId="1" fillId="2" borderId="1" xfId="1" applyFill="1"/>
    <xf numFmtId="0" fontId="2" fillId="0" borderId="1" xfId="1" applyFont="1" applyFill="1"/>
    <xf numFmtId="0" fontId="2" fillId="2" borderId="1" xfId="1" applyFont="1" applyFill="1"/>
    <xf numFmtId="0" fontId="2" fillId="0" borderId="1" xfId="1" applyFont="1"/>
    <xf numFmtId="0" fontId="4" fillId="2" borderId="1" xfId="1" applyFont="1" applyFill="1"/>
    <xf numFmtId="0" fontId="1" fillId="2" borderId="1" xfId="1" applyFont="1" applyFill="1"/>
    <xf numFmtId="0" fontId="5" fillId="0" borderId="1" xfId="1" applyFont="1"/>
    <xf numFmtId="0" fontId="6" fillId="2" borderId="1" xfId="2" applyFont="1" applyFill="1"/>
    <xf numFmtId="0" fontId="1" fillId="0" borderId="1" xfId="1"/>
    <xf numFmtId="0" fontId="3" fillId="0" borderId="1" xfId="1" applyFont="1"/>
    <xf numFmtId="193" fontId="1" fillId="0" borderId="1" xfId="1" applyNumberFormat="1"/>
    <xf numFmtId="193" fontId="3" fillId="0" borderId="1" xfId="1" applyNumberFormat="1" applyFont="1"/>
    <xf numFmtId="0" fontId="7" fillId="0" borderId="1" xfId="1" applyFont="1" applyAlignment="1">
      <alignment horizontal="center" vertical="top" wrapText="1"/>
    </xf>
    <xf numFmtId="0" fontId="8" fillId="0" borderId="1" xfId="1" applyFont="1" applyAlignment="1">
      <alignment vertical="top" wrapText="1"/>
    </xf>
    <xf numFmtId="0" fontId="9" fillId="0" borderId="1" xfId="1" applyFont="1" applyAlignment="1">
      <alignment horizontal="right" vertical="top" wrapText="1"/>
    </xf>
    <xf numFmtId="0" fontId="10" fillId="0" borderId="1" xfId="1" applyFont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1" fillId="0" borderId="1" xfId="1" applyFont="1" applyAlignment="1">
      <alignment horizontal="left" vertical="top" wrapText="1"/>
    </xf>
    <xf numFmtId="0" fontId="8" fillId="0" borderId="1" xfId="1" applyFont="1" applyAlignment="1">
      <alignment horizontal="center" vertical="top" wrapText="1"/>
    </xf>
    <xf numFmtId="0" fontId="11" fillId="0" borderId="1" xfId="1" applyFont="1" applyFill="1" applyAlignment="1">
      <alignment horizontal="center" vertical="top" wrapText="1"/>
    </xf>
    <xf numFmtId="193" fontId="11" fillId="0" borderId="1" xfId="1" applyNumberFormat="1" applyFont="1" applyAlignment="1">
      <alignment horizontal="center" vertical="top" wrapText="1"/>
    </xf>
    <xf numFmtId="193" fontId="8" fillId="0" borderId="1" xfId="1" applyNumberFormat="1" applyFont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193" fontId="7" fillId="0" borderId="1" xfId="1" applyNumberFormat="1" applyFont="1" applyBorder="1" applyAlignment="1">
      <alignment horizontal="center" vertical="top" wrapText="1"/>
    </xf>
    <xf numFmtId="193" fontId="8" fillId="0" borderId="3" xfId="1" applyNumberFormat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textRotation="90" readingOrder="1"/>
    </xf>
    <xf numFmtId="0" fontId="13" fillId="0" borderId="4" xfId="1" applyFont="1" applyBorder="1" applyAlignment="1">
      <alignment horizontal="center" textRotation="90" wrapText="1"/>
    </xf>
    <xf numFmtId="0" fontId="9" fillId="0" borderId="4" xfId="1" applyFont="1" applyBorder="1" applyAlignment="1">
      <alignment horizontal="center" textRotation="90" wrapText="1"/>
    </xf>
    <xf numFmtId="0" fontId="9" fillId="0" borderId="4" xfId="1" applyFont="1" applyFill="1" applyBorder="1" applyAlignment="1">
      <alignment horizontal="center" textRotation="90" wrapText="1"/>
    </xf>
    <xf numFmtId="193" fontId="9" fillId="0" borderId="4" xfId="1" applyNumberFormat="1" applyFont="1" applyBorder="1" applyAlignment="1">
      <alignment horizontal="center" textRotation="90" wrapText="1"/>
    </xf>
    <xf numFmtId="193" fontId="13" fillId="0" borderId="4" xfId="1" applyNumberFormat="1" applyFont="1" applyBorder="1" applyAlignment="1">
      <alignment horizontal="center" textRotation="90" wrapText="1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49" fontId="13" fillId="0" borderId="4" xfId="1" applyNumberFormat="1" applyFont="1" applyBorder="1" applyAlignment="1">
      <alignment horizontal="center"/>
    </xf>
    <xf numFmtId="49" fontId="9" fillId="0" borderId="4" xfId="1" applyNumberFormat="1" applyFont="1" applyBorder="1" applyAlignment="1">
      <alignment horizontal="center"/>
    </xf>
    <xf numFmtId="49" fontId="9" fillId="0" borderId="4" xfId="1" applyNumberFormat="1" applyFont="1" applyFill="1" applyBorder="1" applyAlignment="1">
      <alignment horizontal="center"/>
    </xf>
    <xf numFmtId="193" fontId="9" fillId="0" borderId="4" xfId="1" applyNumberFormat="1" applyFont="1" applyBorder="1" applyAlignment="1">
      <alignment horizontal="center"/>
    </xf>
    <xf numFmtId="0" fontId="13" fillId="0" borderId="4" xfId="1" applyNumberFormat="1" applyFont="1" applyBorder="1" applyAlignment="1">
      <alignment horizontal="center"/>
    </xf>
    <xf numFmtId="0" fontId="13" fillId="3" borderId="6" xfId="1" applyFont="1" applyFill="1" applyBorder="1" applyAlignment="1">
      <alignment vertical="top" wrapText="1"/>
    </xf>
    <xf numFmtId="0" fontId="13" fillId="3" borderId="7" xfId="1" applyFont="1" applyFill="1" applyBorder="1" applyAlignment="1">
      <alignment horizontal="center" vertical="top" wrapText="1"/>
    </xf>
    <xf numFmtId="193" fontId="13" fillId="3" borderId="4" xfId="1" applyNumberFormat="1" applyFont="1" applyFill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7" xfId="1" applyFont="1" applyBorder="1" applyAlignment="1">
      <alignment horizontal="center" vertical="top" wrapText="1"/>
    </xf>
    <xf numFmtId="193" fontId="14" fillId="0" borderId="4" xfId="1" applyNumberFormat="1" applyFont="1" applyBorder="1" applyAlignment="1">
      <alignment vertical="top"/>
    </xf>
    <xf numFmtId="193" fontId="15" fillId="0" borderId="4" xfId="1" applyNumberFormat="1" applyFont="1" applyBorder="1" applyAlignment="1">
      <alignment vertical="top"/>
    </xf>
    <xf numFmtId="193" fontId="9" fillId="0" borderId="4" xfId="1" applyNumberFormat="1" applyFont="1" applyBorder="1"/>
    <xf numFmtId="193" fontId="9" fillId="0" borderId="4" xfId="1" applyNumberFormat="1" applyFont="1" applyFill="1" applyBorder="1"/>
    <xf numFmtId="193" fontId="9" fillId="0" borderId="4" xfId="1" applyNumberFormat="1" applyFont="1" applyBorder="1" applyAlignment="1">
      <alignment vertical="top"/>
    </xf>
    <xf numFmtId="193" fontId="13" fillId="0" borderId="4" xfId="1" applyNumberFormat="1" applyFont="1" applyBorder="1"/>
    <xf numFmtId="193" fontId="14" fillId="3" borderId="4" xfId="1" applyNumberFormat="1" applyFont="1" applyFill="1" applyBorder="1" applyAlignment="1">
      <alignment vertical="top"/>
    </xf>
    <xf numFmtId="193" fontId="1" fillId="0" borderId="1" xfId="1" applyNumberFormat="1" applyFill="1"/>
    <xf numFmtId="0" fontId="16" fillId="0" borderId="6" xfId="1" applyFont="1" applyFill="1" applyBorder="1" applyAlignment="1">
      <alignment vertical="top" wrapText="1"/>
    </xf>
    <xf numFmtId="0" fontId="16" fillId="0" borderId="7" xfId="1" applyFont="1" applyFill="1" applyBorder="1" applyAlignment="1">
      <alignment horizontal="center" vertical="top" wrapText="1"/>
    </xf>
    <xf numFmtId="193" fontId="14" fillId="0" borderId="4" xfId="1" applyNumberFormat="1" applyFont="1" applyFill="1" applyBorder="1" applyAlignment="1">
      <alignment horizontal="right" wrapText="1"/>
    </xf>
    <xf numFmtId="193" fontId="13" fillId="0" borderId="4" xfId="1" applyNumberFormat="1" applyFont="1" applyFill="1" applyBorder="1" applyAlignment="1"/>
    <xf numFmtId="193" fontId="9" fillId="0" borderId="4" xfId="1" applyNumberFormat="1" applyFont="1" applyFill="1" applyBorder="1" applyAlignment="1"/>
    <xf numFmtId="0" fontId="9" fillId="0" borderId="6" xfId="1" applyFont="1" applyFill="1" applyBorder="1" applyAlignment="1">
      <alignment vertical="top" wrapText="1"/>
    </xf>
    <xf numFmtId="0" fontId="9" fillId="0" borderId="7" xfId="1" applyFont="1" applyFill="1" applyBorder="1" applyAlignment="1">
      <alignment horizontal="center" vertical="top" wrapText="1"/>
    </xf>
    <xf numFmtId="193" fontId="14" fillId="0" borderId="4" xfId="1" applyNumberFormat="1" applyFont="1" applyFill="1" applyBorder="1" applyAlignment="1">
      <alignment wrapText="1"/>
    </xf>
    <xf numFmtId="193" fontId="15" fillId="0" borderId="4" xfId="1" applyNumberFormat="1" applyFont="1" applyFill="1" applyBorder="1" applyAlignment="1">
      <alignment wrapText="1"/>
    </xf>
    <xf numFmtId="0" fontId="9" fillId="2" borderId="6" xfId="1" applyFont="1" applyFill="1" applyBorder="1" applyAlignment="1">
      <alignment vertical="top" wrapText="1"/>
    </xf>
    <xf numFmtId="0" fontId="9" fillId="2" borderId="7" xfId="1" applyFont="1" applyFill="1" applyBorder="1" applyAlignment="1">
      <alignment horizontal="center" vertical="top" wrapText="1"/>
    </xf>
    <xf numFmtId="193" fontId="14" fillId="2" borderId="4" xfId="1" applyNumberFormat="1" applyFont="1" applyFill="1" applyBorder="1" applyAlignment="1">
      <alignment horizontal="right" wrapText="1"/>
    </xf>
    <xf numFmtId="193" fontId="13" fillId="2" borderId="4" xfId="1" applyNumberFormat="1" applyFont="1" applyFill="1" applyBorder="1" applyAlignment="1"/>
    <xf numFmtId="4" fontId="9" fillId="2" borderId="4" xfId="3" applyNumberFormat="1" applyFont="1" applyFill="1" applyBorder="1" applyAlignment="1"/>
    <xf numFmtId="193" fontId="9" fillId="2" borderId="4" xfId="4" applyNumberFormat="1" applyFont="1" applyFill="1" applyBorder="1" applyAlignment="1" applyProtection="1">
      <protection locked="0"/>
    </xf>
    <xf numFmtId="193" fontId="9" fillId="2" borderId="4" xfId="3" applyNumberFormat="1" applyFont="1" applyFill="1" applyBorder="1" applyAlignment="1"/>
    <xf numFmtId="193" fontId="9" fillId="2" borderId="4" xfId="1" applyNumberFormat="1" applyFont="1" applyFill="1" applyBorder="1" applyAlignment="1"/>
    <xf numFmtId="0" fontId="9" fillId="0" borderId="4" xfId="1" applyFont="1" applyFill="1" applyBorder="1" applyAlignment="1">
      <alignment vertical="top" wrapText="1"/>
    </xf>
    <xf numFmtId="193" fontId="9" fillId="0" borderId="4" xfId="3" applyNumberFormat="1" applyFont="1" applyFill="1" applyBorder="1" applyAlignment="1"/>
    <xf numFmtId="193" fontId="16" fillId="0" borderId="4" xfId="3" applyNumberFormat="1" applyFont="1" applyFill="1" applyBorder="1" applyAlignment="1"/>
    <xf numFmtId="193" fontId="14" fillId="3" borderId="4" xfId="1" applyNumberFormat="1" applyFont="1" applyFill="1" applyBorder="1" applyAlignment="1">
      <alignment horizontal="right" wrapText="1"/>
    </xf>
    <xf numFmtId="193" fontId="1" fillId="0" borderId="1" xfId="1" applyNumberFormat="1" applyFont="1" applyFill="1"/>
    <xf numFmtId="0" fontId="17" fillId="2" borderId="6" xfId="1" applyFont="1" applyFill="1" applyBorder="1" applyAlignment="1">
      <alignment vertical="top" wrapText="1"/>
    </xf>
    <xf numFmtId="0" fontId="17" fillId="2" borderId="7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17" fillId="0" borderId="7" xfId="1" applyFont="1" applyFill="1" applyBorder="1" applyAlignment="1">
      <alignment horizontal="center" vertical="top" wrapText="1"/>
    </xf>
    <xf numFmtId="193" fontId="18" fillId="2" borderId="4" xfId="1" applyNumberFormat="1" applyFont="1" applyFill="1" applyBorder="1" applyAlignment="1" applyProtection="1"/>
    <xf numFmtId="193" fontId="18" fillId="0" borderId="4" xfId="1" applyNumberFormat="1" applyFont="1" applyFill="1" applyBorder="1" applyAlignment="1" applyProtection="1"/>
    <xf numFmtId="0" fontId="15" fillId="0" borderId="7" xfId="1" applyFont="1" applyFill="1" applyBorder="1" applyAlignment="1">
      <alignment horizontal="center" vertical="top" wrapText="1"/>
    </xf>
    <xf numFmtId="193" fontId="13" fillId="0" borderId="4" xfId="1" applyNumberFormat="1" applyFont="1" applyFill="1" applyBorder="1" applyAlignment="1">
      <alignment vertical="top"/>
    </xf>
    <xf numFmtId="193" fontId="18" fillId="0" borderId="4" xfId="1" applyNumberFormat="1" applyFont="1" applyFill="1" applyBorder="1" applyAlignment="1" applyProtection="1">
      <alignment vertical="top"/>
    </xf>
    <xf numFmtId="193" fontId="18" fillId="0" borderId="4" xfId="1" applyNumberFormat="1" applyFont="1" applyFill="1" applyBorder="1" applyProtection="1"/>
    <xf numFmtId="193" fontId="2" fillId="0" borderId="1" xfId="1" applyNumberFormat="1" applyFont="1" applyFill="1"/>
    <xf numFmtId="193" fontId="14" fillId="3" borderId="4" xfId="1" applyNumberFormat="1" applyFont="1" applyFill="1" applyBorder="1" applyAlignment="1">
      <alignment vertical="top" wrapText="1"/>
    </xf>
    <xf numFmtId="0" fontId="16" fillId="0" borderId="6" xfId="1" applyFont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193" fontId="13" fillId="0" borderId="4" xfId="1" applyNumberFormat="1" applyFont="1" applyBorder="1" applyAlignment="1">
      <alignment vertical="top"/>
    </xf>
    <xf numFmtId="0" fontId="9" fillId="0" borderId="4" xfId="1" applyFont="1" applyBorder="1" applyAlignment="1">
      <alignment horizontal="center" vertical="top" wrapText="1"/>
    </xf>
    <xf numFmtId="0" fontId="13" fillId="3" borderId="9" xfId="1" applyFont="1" applyFill="1" applyBorder="1" applyAlignment="1">
      <alignment wrapText="1"/>
    </xf>
    <xf numFmtId="0" fontId="13" fillId="3" borderId="10" xfId="1" applyFont="1" applyFill="1" applyBorder="1" applyAlignment="1">
      <alignment horizontal="center" wrapText="1"/>
    </xf>
    <xf numFmtId="193" fontId="16" fillId="0" borderId="4" xfId="1" applyNumberFormat="1" applyFont="1" applyBorder="1" applyAlignment="1">
      <alignment vertical="top"/>
    </xf>
    <xf numFmtId="3" fontId="16" fillId="0" borderId="4" xfId="1" applyNumberFormat="1" applyFont="1" applyBorder="1" applyAlignment="1">
      <alignment horizontal="center" vertical="top"/>
    </xf>
    <xf numFmtId="193" fontId="14" fillId="0" borderId="4" xfId="1" applyNumberFormat="1" applyFont="1" applyFill="1" applyBorder="1" applyAlignment="1">
      <alignment vertical="top" wrapText="1"/>
    </xf>
    <xf numFmtId="193" fontId="14" fillId="2" borderId="4" xfId="1" applyNumberFormat="1" applyFont="1" applyFill="1" applyBorder="1" applyAlignment="1">
      <alignment vertical="top" wrapText="1"/>
    </xf>
    <xf numFmtId="193" fontId="16" fillId="2" borderId="4" xfId="1" applyNumberFormat="1" applyFont="1" applyFill="1" applyBorder="1" applyAlignment="1">
      <alignment vertical="top"/>
    </xf>
    <xf numFmtId="3" fontId="16" fillId="2" borderId="4" xfId="1" applyNumberFormat="1" applyFont="1" applyFill="1" applyBorder="1" applyAlignment="1">
      <alignment horizontal="center" vertical="top"/>
    </xf>
    <xf numFmtId="193" fontId="13" fillId="2" borderId="4" xfId="1" applyNumberFormat="1" applyFont="1" applyFill="1" applyBorder="1" applyAlignment="1">
      <alignment vertical="top"/>
    </xf>
    <xf numFmtId="4" fontId="13" fillId="2" borderId="4" xfId="1" applyNumberFormat="1" applyFont="1" applyFill="1" applyBorder="1" applyAlignment="1">
      <alignment vertical="top"/>
    </xf>
    <xf numFmtId="193" fontId="13" fillId="2" borderId="4" xfId="1" applyNumberFormat="1" applyFont="1" applyFill="1" applyBorder="1"/>
    <xf numFmtId="193" fontId="16" fillId="2" borderId="4" xfId="1" applyNumberFormat="1" applyFont="1" applyFill="1" applyBorder="1" applyAlignment="1">
      <alignment vertical="top" shrinkToFit="1"/>
    </xf>
    <xf numFmtId="14" fontId="2" fillId="2" borderId="1" xfId="1" applyNumberFormat="1" applyFont="1" applyFill="1"/>
    <xf numFmtId="193" fontId="9" fillId="2" borderId="4" xfId="1" applyNumberFormat="1" applyFont="1" applyFill="1" applyBorder="1" applyAlignment="1">
      <alignment vertical="top" shrinkToFit="1"/>
    </xf>
    <xf numFmtId="3" fontId="9" fillId="2" borderId="4" xfId="1" applyNumberFormat="1" applyFont="1" applyFill="1" applyBorder="1" applyAlignment="1">
      <alignment horizontal="center" vertical="top"/>
    </xf>
    <xf numFmtId="193" fontId="15" fillId="2" borderId="4" xfId="1" applyNumberFormat="1" applyFont="1" applyFill="1" applyBorder="1" applyAlignment="1">
      <alignment vertical="top" wrapText="1"/>
    </xf>
    <xf numFmtId="193" fontId="9" fillId="2" borderId="4" xfId="1" applyNumberFormat="1" applyFont="1" applyFill="1" applyBorder="1" applyAlignment="1">
      <alignment vertical="top"/>
    </xf>
    <xf numFmtId="193" fontId="9" fillId="2" borderId="4" xfId="1" applyNumberFormat="1" applyFont="1" applyFill="1" applyBorder="1"/>
    <xf numFmtId="14" fontId="1" fillId="2" borderId="1" xfId="1" applyNumberFormat="1" applyFont="1" applyFill="1"/>
    <xf numFmtId="0" fontId="9" fillId="2" borderId="4" xfId="1" applyFont="1" applyFill="1" applyBorder="1" applyAlignment="1">
      <alignment vertical="top"/>
    </xf>
    <xf numFmtId="193" fontId="15" fillId="2" borderId="7" xfId="1" applyNumberFormat="1" applyFont="1" applyFill="1" applyBorder="1" applyAlignment="1">
      <alignment vertical="top" wrapText="1"/>
    </xf>
    <xf numFmtId="193" fontId="9" fillId="2" borderId="7" xfId="1" applyNumberFormat="1" applyFont="1" applyFill="1" applyBorder="1" applyAlignment="1">
      <alignment vertical="top"/>
    </xf>
    <xf numFmtId="193" fontId="9" fillId="2" borderId="7" xfId="1" applyNumberFormat="1" applyFont="1" applyFill="1" applyBorder="1"/>
    <xf numFmtId="0" fontId="9" fillId="2" borderId="1" xfId="1" applyFont="1" applyFill="1" applyBorder="1" applyAlignment="1">
      <alignment vertical="top"/>
    </xf>
    <xf numFmtId="193" fontId="14" fillId="2" borderId="7" xfId="1" applyNumberFormat="1" applyFont="1" applyFill="1" applyBorder="1" applyAlignment="1">
      <alignment vertical="top" wrapText="1"/>
    </xf>
    <xf numFmtId="193" fontId="13" fillId="2" borderId="7" xfId="1" applyNumberFormat="1" applyFont="1" applyFill="1" applyBorder="1" applyAlignment="1">
      <alignment vertical="top"/>
    </xf>
    <xf numFmtId="193" fontId="13" fillId="2" borderId="7" xfId="1" applyNumberFormat="1" applyFont="1" applyFill="1" applyBorder="1"/>
    <xf numFmtId="4" fontId="13" fillId="2" borderId="1" xfId="1" applyNumberFormat="1" applyFont="1" applyFill="1" applyBorder="1" applyAlignment="1">
      <alignment vertical="top"/>
    </xf>
    <xf numFmtId="0" fontId="13" fillId="2" borderId="4" xfId="1" applyFont="1" applyFill="1" applyBorder="1" applyAlignment="1">
      <alignment vertical="top"/>
    </xf>
    <xf numFmtId="193" fontId="13" fillId="2" borderId="6" xfId="1" applyNumberFormat="1" applyFont="1" applyFill="1" applyBorder="1"/>
    <xf numFmtId="193" fontId="16" fillId="2" borderId="6" xfId="1" applyNumberFormat="1" applyFont="1" applyFill="1" applyBorder="1" applyAlignment="1">
      <alignment vertical="top" wrapText="1" shrinkToFit="1"/>
    </xf>
    <xf numFmtId="3" fontId="16" fillId="2" borderId="6" xfId="1" applyNumberFormat="1" applyFont="1" applyFill="1" applyBorder="1" applyAlignment="1">
      <alignment horizontal="center" vertical="top"/>
    </xf>
    <xf numFmtId="193" fontId="13" fillId="2" borderId="6" xfId="1" applyNumberFormat="1" applyFont="1" applyFill="1" applyBorder="1" applyAlignment="1">
      <alignment vertical="top"/>
    </xf>
    <xf numFmtId="193" fontId="17" fillId="2" borderId="6" xfId="1" applyNumberFormat="1" applyFont="1" applyFill="1" applyBorder="1" applyAlignment="1">
      <alignment vertical="top" wrapText="1" shrinkToFit="1"/>
    </xf>
    <xf numFmtId="3" fontId="17" fillId="2" borderId="6" xfId="1" applyNumberFormat="1" applyFont="1" applyFill="1" applyBorder="1" applyAlignment="1">
      <alignment horizontal="center" vertical="top" wrapText="1"/>
    </xf>
    <xf numFmtId="193" fontId="17" fillId="0" borderId="1" xfId="1" applyNumberFormat="1" applyFont="1" applyBorder="1" applyAlignment="1">
      <alignment vertical="top" wrapText="1" shrinkToFit="1"/>
    </xf>
    <xf numFmtId="3" fontId="17" fillId="0" borderId="1" xfId="1" applyNumberFormat="1" applyFont="1" applyBorder="1" applyAlignment="1">
      <alignment horizontal="center" vertical="top" wrapText="1"/>
    </xf>
    <xf numFmtId="193" fontId="19" fillId="0" borderId="1" xfId="1" applyNumberFormat="1" applyFont="1" applyFill="1" applyBorder="1" applyAlignment="1">
      <alignment vertical="top" wrapText="1"/>
    </xf>
    <xf numFmtId="193" fontId="13" fillId="0" borderId="1" xfId="1" applyNumberFormat="1" applyFont="1" applyFill="1" applyBorder="1" applyAlignment="1">
      <alignment vertical="top"/>
    </xf>
    <xf numFmtId="193" fontId="13" fillId="0" borderId="1" xfId="1" applyNumberFormat="1" applyFont="1" applyFill="1" applyBorder="1"/>
    <xf numFmtId="193" fontId="14" fillId="2" borderId="7" xfId="1" applyNumberFormat="1" applyFont="1" applyFill="1" applyBorder="1" applyAlignment="1">
      <alignment horizontal="right" wrapText="1"/>
    </xf>
    <xf numFmtId="193" fontId="13" fillId="2" borderId="7" xfId="1" applyNumberFormat="1" applyFont="1" applyFill="1" applyBorder="1" applyAlignment="1"/>
    <xf numFmtId="193" fontId="9" fillId="2" borderId="7" xfId="3" applyNumberFormat="1" applyFont="1" applyFill="1" applyBorder="1" applyAlignment="1"/>
    <xf numFmtId="193" fontId="9" fillId="2" borderId="7" xfId="1" applyNumberFormat="1" applyFont="1" applyFill="1" applyBorder="1" applyAlignment="1"/>
    <xf numFmtId="193" fontId="9" fillId="2" borderId="5" xfId="3" applyNumberFormat="1" applyFont="1" applyFill="1" applyBorder="1" applyAlignment="1"/>
    <xf numFmtId="193" fontId="14" fillId="0" borderId="7" xfId="1" applyNumberFormat="1" applyFont="1" applyFill="1" applyBorder="1" applyAlignment="1">
      <alignment horizontal="right" wrapText="1"/>
    </xf>
    <xf numFmtId="193" fontId="13" fillId="0" borderId="7" xfId="1" applyNumberFormat="1" applyFont="1" applyFill="1" applyBorder="1" applyAlignment="1"/>
    <xf numFmtId="193" fontId="9" fillId="0" borderId="7" xfId="1" applyNumberFormat="1" applyFont="1" applyFill="1" applyBorder="1" applyAlignment="1"/>
    <xf numFmtId="193" fontId="9" fillId="0" borderId="11" xfId="3" applyNumberFormat="1" applyFont="1" applyFill="1" applyBorder="1" applyAlignment="1"/>
    <xf numFmtId="193" fontId="9" fillId="0" borderId="5" xfId="3" applyNumberFormat="1" applyFont="1" applyFill="1" applyBorder="1" applyAlignment="1"/>
    <xf numFmtId="0" fontId="9" fillId="2" borderId="12" xfId="1" applyFont="1" applyFill="1" applyBorder="1" applyAlignment="1">
      <alignment vertical="top" wrapText="1"/>
    </xf>
    <xf numFmtId="0" fontId="9" fillId="2" borderId="12" xfId="1" applyFont="1" applyFill="1" applyBorder="1" applyAlignment="1">
      <alignment horizontal="center" vertical="top" wrapText="1"/>
    </xf>
    <xf numFmtId="193" fontId="14" fillId="2" borderId="12" xfId="1" applyNumberFormat="1" applyFont="1" applyFill="1" applyBorder="1" applyAlignment="1">
      <alignment horizontal="right" wrapText="1"/>
    </xf>
    <xf numFmtId="193" fontId="13" fillId="0" borderId="7" xfId="1" applyNumberFormat="1" applyFont="1" applyFill="1" applyBorder="1" applyAlignment="1">
      <alignment vertical="top"/>
    </xf>
    <xf numFmtId="193" fontId="18" fillId="0" borderId="13" xfId="1" applyNumberFormat="1" applyFont="1" applyFill="1" applyBorder="1" applyAlignment="1" applyProtection="1">
      <alignment vertical="top"/>
    </xf>
    <xf numFmtId="193" fontId="18" fillId="0" borderId="6" xfId="1" applyNumberFormat="1" applyFont="1" applyFill="1" applyBorder="1" applyAlignment="1" applyProtection="1">
      <alignment vertical="top"/>
    </xf>
    <xf numFmtId="193" fontId="18" fillId="0" borderId="13" xfId="1" applyNumberFormat="1" applyFont="1" applyFill="1" applyBorder="1" applyProtection="1"/>
    <xf numFmtId="193" fontId="18" fillId="0" borderId="6" xfId="1" applyNumberFormat="1" applyFont="1" applyFill="1" applyBorder="1" applyProtection="1"/>
    <xf numFmtId="0" fontId="9" fillId="2" borderId="14" xfId="1" applyFont="1" applyFill="1" applyBorder="1" applyAlignment="1">
      <alignment vertical="top" wrapText="1"/>
    </xf>
    <xf numFmtId="0" fontId="9" fillId="2" borderId="14" xfId="1" applyFont="1" applyFill="1" applyBorder="1" applyAlignment="1">
      <alignment horizontal="center" vertical="top" wrapText="1"/>
    </xf>
    <xf numFmtId="193" fontId="14" fillId="2" borderId="14" xfId="1" applyNumberFormat="1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left" wrapText="1"/>
    </xf>
    <xf numFmtId="193" fontId="11" fillId="0" borderId="1" xfId="1" applyNumberFormat="1" applyFont="1" applyBorder="1"/>
    <xf numFmtId="0" fontId="9" fillId="0" borderId="1" xfId="1" applyFont="1" applyFill="1" applyBorder="1" applyAlignment="1">
      <alignment wrapText="1"/>
    </xf>
    <xf numFmtId="0" fontId="20" fillId="0" borderId="1" xfId="2" applyFont="1"/>
    <xf numFmtId="0" fontId="6" fillId="0" borderId="1" xfId="2" applyFont="1"/>
    <xf numFmtId="193" fontId="20" fillId="0" borderId="1" xfId="2" applyNumberFormat="1" applyFont="1"/>
    <xf numFmtId="193" fontId="6" fillId="0" borderId="1" xfId="2" applyNumberFormat="1" applyFont="1"/>
    <xf numFmtId="0" fontId="13" fillId="0" borderId="1" xfId="1" applyFont="1" applyFill="1" applyBorder="1" applyAlignment="1">
      <alignment wrapText="1"/>
    </xf>
    <xf numFmtId="193" fontId="9" fillId="0" borderId="1" xfId="1" applyNumberFormat="1" applyFont="1" applyFill="1" applyBorder="1" applyAlignment="1">
      <alignment wrapText="1"/>
    </xf>
    <xf numFmtId="0" fontId="13" fillId="0" borderId="1" xfId="1" applyFont="1" applyFill="1" applyBorder="1" applyAlignment="1">
      <alignment horizontal="left" wrapText="1"/>
    </xf>
    <xf numFmtId="193" fontId="9" fillId="0" borderId="1" xfId="1" applyNumberFormat="1" applyFont="1" applyFill="1" applyBorder="1" applyAlignment="1">
      <alignment horizontal="left" wrapText="1"/>
    </xf>
    <xf numFmtId="193" fontId="13" fillId="0" borderId="1" xfId="1" applyNumberFormat="1" applyFont="1" applyFill="1" applyBorder="1" applyAlignment="1">
      <alignment horizontal="left" wrapText="1"/>
    </xf>
    <xf numFmtId="193" fontId="13" fillId="0" borderId="1" xfId="1" applyNumberFormat="1" applyFont="1" applyFill="1" applyBorder="1" applyAlignment="1">
      <alignment wrapText="1"/>
    </xf>
    <xf numFmtId="0" fontId="9" fillId="0" borderId="1" xfId="1" applyFont="1" applyAlignment="1">
      <alignment vertical="top" wrapText="1"/>
    </xf>
    <xf numFmtId="0" fontId="21" fillId="0" borderId="1" xfId="1" applyFont="1"/>
    <xf numFmtId="0" fontId="5" fillId="0" borderId="1" xfId="1" applyFont="1" applyFill="1"/>
    <xf numFmtId="193" fontId="5" fillId="0" borderId="1" xfId="1" applyNumberFormat="1" applyFont="1"/>
    <xf numFmtId="193" fontId="21" fillId="0" borderId="1" xfId="1" applyNumberFormat="1" applyFont="1"/>
    <xf numFmtId="0" fontId="13" fillId="0" borderId="1" xfId="1" applyFont="1" applyAlignment="1">
      <alignment horizontal="center" vertical="top" wrapText="1"/>
    </xf>
    <xf numFmtId="0" fontId="9" fillId="0" borderId="1" xfId="1" applyFont="1" applyFill="1" applyAlignment="1">
      <alignment horizontal="center" vertical="top" wrapText="1"/>
    </xf>
    <xf numFmtId="193" fontId="9" fillId="0" borderId="1" xfId="1" applyNumberFormat="1" applyFont="1" applyAlignment="1">
      <alignment horizontal="center" vertical="top" wrapText="1"/>
    </xf>
    <xf numFmtId="0" fontId="10" fillId="0" borderId="1" xfId="1" applyFont="1" applyAlignment="1">
      <alignment wrapText="1"/>
    </xf>
    <xf numFmtId="0" fontId="10" fillId="0" borderId="1" xfId="1" applyFont="1" applyAlignment="1">
      <alignment vertical="top" wrapText="1"/>
    </xf>
    <xf numFmtId="0" fontId="22" fillId="0" borderId="1" xfId="1" applyFont="1"/>
    <xf numFmtId="0" fontId="23" fillId="0" borderId="1" xfId="1" applyFont="1"/>
    <xf numFmtId="193" fontId="24" fillId="4" borderId="1" xfId="5" applyNumberFormat="1" applyFont="1" applyFill="1"/>
    <xf numFmtId="0" fontId="9" fillId="0" borderId="1" xfId="1" applyFont="1" applyAlignment="1">
      <alignment horizontal="center" vertical="top" wrapText="1"/>
    </xf>
    <xf numFmtId="0" fontId="9" fillId="0" borderId="1" xfId="1" applyFont="1" applyAlignment="1">
      <alignment horizontal="left" vertical="top" wrapText="1"/>
    </xf>
    <xf numFmtId="0" fontId="25" fillId="2" borderId="1" xfId="2" applyFont="1" applyFill="1"/>
    <xf numFmtId="0" fontId="25" fillId="2" borderId="1" xfId="2" applyFill="1"/>
    <xf numFmtId="0" fontId="26" fillId="2" borderId="1" xfId="2" applyFont="1" applyFill="1"/>
    <xf numFmtId="0" fontId="27" fillId="2" borderId="1" xfId="6" applyFont="1" applyFill="1"/>
    <xf numFmtId="0" fontId="1" fillId="2" borderId="1" xfId="7" applyFont="1" applyFill="1"/>
    <xf numFmtId="0" fontId="25" fillId="2" borderId="1" xfId="2" applyFill="1" applyBorder="1"/>
    <xf numFmtId="0" fontId="1" fillId="2" borderId="1" xfId="8" applyFont="1" applyFill="1"/>
    <xf numFmtId="0" fontId="1" fillId="2" borderId="1" xfId="9" applyFont="1" applyFill="1"/>
    <xf numFmtId="0" fontId="9" fillId="2" borderId="1" xfId="5" applyFont="1" applyFill="1" applyAlignment="1">
      <alignment horizontal="center" vertical="top" wrapText="1"/>
    </xf>
    <xf numFmtId="0" fontId="20" fillId="2" borderId="1" xfId="2" applyFont="1" applyFill="1"/>
    <xf numFmtId="0" fontId="6" fillId="2" borderId="1" xfId="2" applyFont="1" applyFill="1" applyBorder="1"/>
    <xf numFmtId="0" fontId="9" fillId="2" borderId="1" xfId="5" applyFont="1" applyFill="1" applyAlignment="1">
      <alignment vertical="top" wrapText="1"/>
    </xf>
    <xf numFmtId="0" fontId="9" fillId="2" borderId="1" xfId="5" applyFont="1" applyFill="1" applyAlignment="1">
      <alignment horizontal="right" vertical="top" wrapText="1"/>
    </xf>
    <xf numFmtId="0" fontId="7" fillId="2" borderId="1" xfId="2" applyFont="1" applyFill="1" applyAlignment="1">
      <alignment horizontal="center" wrapText="1"/>
    </xf>
    <xf numFmtId="0" fontId="7" fillId="2" borderId="1" xfId="2" applyFont="1" applyFill="1" applyAlignment="1">
      <alignment horizontal="center"/>
    </xf>
    <xf numFmtId="0" fontId="9" fillId="2" borderId="1" xfId="2" applyFont="1" applyFill="1" applyAlignment="1">
      <alignment horizontal="center"/>
    </xf>
    <xf numFmtId="0" fontId="13" fillId="2" borderId="1" xfId="2" applyFont="1" applyFill="1" applyAlignment="1">
      <alignment horizontal="center"/>
    </xf>
    <xf numFmtId="0" fontId="9" fillId="2" borderId="15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28" fillId="2" borderId="1" xfId="2" applyFont="1" applyFill="1"/>
    <xf numFmtId="0" fontId="13" fillId="2" borderId="16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textRotation="90" wrapText="1"/>
    </xf>
    <xf numFmtId="0" fontId="9" fillId="2" borderId="17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 textRotation="90" wrapText="1"/>
    </xf>
    <xf numFmtId="0" fontId="13" fillId="2" borderId="19" xfId="10" applyFont="1" applyFill="1" applyBorder="1" applyAlignment="1">
      <alignment horizontal="left" vertical="center" wrapText="1"/>
    </xf>
    <xf numFmtId="0" fontId="13" fillId="2" borderId="20" xfId="10" applyFont="1" applyFill="1" applyBorder="1" applyAlignment="1">
      <alignment horizontal="left" vertical="center" wrapText="1"/>
    </xf>
    <xf numFmtId="0" fontId="13" fillId="2" borderId="21" xfId="10" applyFont="1" applyFill="1" applyBorder="1" applyAlignment="1">
      <alignment horizontal="left" vertical="center" wrapText="1"/>
    </xf>
    <xf numFmtId="0" fontId="9" fillId="2" borderId="22" xfId="2" applyFont="1" applyFill="1" applyBorder="1" applyAlignment="1">
      <alignment horizontal="center" vertical="center" shrinkToFit="1"/>
    </xf>
    <xf numFmtId="193" fontId="13" fillId="2" borderId="22" xfId="2" applyNumberFormat="1" applyFont="1" applyFill="1" applyBorder="1" applyAlignment="1">
      <alignment horizontal="center" vertical="center" shrinkToFit="1"/>
    </xf>
    <xf numFmtId="193" fontId="6" fillId="2" borderId="1" xfId="2" applyNumberFormat="1" applyFont="1" applyFill="1" applyBorder="1"/>
    <xf numFmtId="49" fontId="18" fillId="0" borderId="23" xfId="11" applyNumberFormat="1" applyFont="1" applyProtection="1">
      <alignment horizontal="left" vertical="top" wrapText="1"/>
    </xf>
    <xf numFmtId="193" fontId="9" fillId="2" borderId="22" xfId="2" applyNumberFormat="1" applyFont="1" applyFill="1" applyBorder="1" applyAlignment="1">
      <alignment horizontal="center" vertical="center" shrinkToFit="1"/>
    </xf>
    <xf numFmtId="49" fontId="29" fillId="0" borderId="1" xfId="11" applyNumberFormat="1" applyBorder="1" applyProtection="1">
      <alignment horizontal="left" vertical="top" wrapText="1"/>
    </xf>
    <xf numFmtId="49" fontId="18" fillId="2" borderId="22" xfId="12" applyNumberFormat="1" applyFont="1" applyFill="1" applyBorder="1" applyAlignment="1">
      <alignment horizontal="left" vertical="top" wrapText="1"/>
    </xf>
    <xf numFmtId="49" fontId="9" fillId="2" borderId="22" xfId="2" applyNumberFormat="1" applyFont="1" applyFill="1" applyBorder="1" applyAlignment="1">
      <alignment horizontal="left" vertical="top" wrapText="1"/>
    </xf>
    <xf numFmtId="4" fontId="9" fillId="2" borderId="22" xfId="2" applyNumberFormat="1" applyFont="1" applyFill="1" applyBorder="1" applyAlignment="1">
      <alignment horizontal="right" vertical="top" shrinkToFit="1"/>
    </xf>
    <xf numFmtId="192" fontId="9" fillId="2" borderId="22" xfId="2" applyNumberFormat="1" applyFont="1" applyFill="1" applyBorder="1" applyAlignment="1">
      <alignment horizontal="right" vertical="top" shrinkToFit="1"/>
    </xf>
    <xf numFmtId="193" fontId="18" fillId="2" borderId="22" xfId="12" applyNumberFormat="1" applyFont="1" applyFill="1" applyBorder="1" applyAlignment="1">
      <alignment horizontal="center" vertical="center" shrinkToFit="1"/>
    </xf>
    <xf numFmtId="0" fontId="18" fillId="0" borderId="23" xfId="11" quotePrefix="1" applyNumberFormat="1" applyFont="1" applyProtection="1">
      <alignment horizontal="left" vertical="top" wrapText="1"/>
    </xf>
    <xf numFmtId="0" fontId="18" fillId="0" borderId="23" xfId="13" quotePrefix="1" applyNumberFormat="1" applyFont="1" applyProtection="1">
      <alignment horizontal="left" vertical="top" wrapText="1"/>
    </xf>
    <xf numFmtId="49" fontId="18" fillId="0" borderId="22" xfId="12" applyNumberFormat="1" applyFont="1" applyFill="1" applyBorder="1" applyAlignment="1">
      <alignment horizontal="left" vertical="top" wrapText="1"/>
    </xf>
    <xf numFmtId="49" fontId="18" fillId="2" borderId="2" xfId="12" applyNumberFormat="1" applyFont="1" applyFill="1" applyBorder="1" applyAlignment="1">
      <alignment horizontal="left" wrapText="1"/>
    </xf>
    <xf numFmtId="49" fontId="18" fillId="2" borderId="1" xfId="12" applyNumberFormat="1" applyFont="1" applyFill="1" applyBorder="1" applyAlignment="1">
      <alignment horizontal="left" wrapText="1"/>
    </xf>
    <xf numFmtId="0" fontId="9" fillId="2" borderId="1" xfId="2" applyFont="1" applyFill="1" applyBorder="1" applyAlignment="1">
      <alignment wrapText="1"/>
    </xf>
    <xf numFmtId="0" fontId="16" fillId="2" borderId="1" xfId="5" applyFont="1" applyFill="1" applyAlignment="1">
      <alignment horizontal="center"/>
    </xf>
    <xf numFmtId="0" fontId="9" fillId="2" borderId="1" xfId="2" applyFont="1" applyFill="1" applyBorder="1"/>
    <xf numFmtId="0" fontId="9" fillId="2" borderId="1" xfId="5" applyFont="1" applyFill="1" applyAlignment="1">
      <alignment horizontal="left" wrapText="1"/>
    </xf>
    <xf numFmtId="0" fontId="9" fillId="2" borderId="1" xfId="5" applyFont="1" applyFill="1" applyAlignment="1">
      <alignment vertical="center"/>
    </xf>
    <xf numFmtId="0" fontId="28" fillId="2" borderId="1" xfId="2" applyFont="1" applyFill="1" applyAlignment="1">
      <alignment vertical="center"/>
    </xf>
    <xf numFmtId="0" fontId="28" fillId="2" borderId="1" xfId="2" applyFont="1" applyFill="1" applyAlignment="1">
      <alignment horizontal="left"/>
    </xf>
    <xf numFmtId="0" fontId="9" fillId="2" borderId="1" xfId="5" applyFont="1" applyFill="1" applyAlignment="1"/>
    <xf numFmtId="0" fontId="9" fillId="2" borderId="1" xfId="5" applyFont="1" applyFill="1"/>
    <xf numFmtId="4" fontId="9" fillId="2" borderId="1" xfId="5" applyNumberFormat="1" applyFont="1" applyFill="1" applyAlignment="1">
      <alignment horizontal="center"/>
    </xf>
    <xf numFmtId="0" fontId="9" fillId="2" borderId="1" xfId="5" applyFont="1" applyFill="1" applyBorder="1" applyAlignment="1">
      <alignment wrapText="1"/>
    </xf>
    <xf numFmtId="0" fontId="30" fillId="2" borderId="1" xfId="2" applyFont="1" applyFill="1" applyAlignment="1">
      <alignment horizontal="right"/>
    </xf>
    <xf numFmtId="0" fontId="13" fillId="2" borderId="17" xfId="2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 wrapText="1"/>
    </xf>
    <xf numFmtId="193" fontId="13" fillId="0" borderId="22" xfId="2" applyNumberFormat="1" applyFont="1" applyFill="1" applyBorder="1" applyAlignment="1">
      <alignment vertical="center" shrinkToFit="1"/>
    </xf>
    <xf numFmtId="49" fontId="18" fillId="5" borderId="22" xfId="0" applyNumberFormat="1" applyFont="1" applyFill="1" applyBorder="1" applyAlignment="1">
      <alignment horizontal="left" vertical="top" wrapText="1"/>
    </xf>
    <xf numFmtId="193" fontId="18" fillId="0" borderId="22" xfId="0" applyNumberFormat="1" applyFont="1" applyFill="1" applyBorder="1" applyAlignment="1">
      <alignment vertical="center" shrinkToFit="1"/>
    </xf>
    <xf numFmtId="193" fontId="9" fillId="0" borderId="22" xfId="2" applyNumberFormat="1" applyFont="1" applyFill="1" applyBorder="1" applyAlignment="1">
      <alignment vertical="center" shrinkToFit="1"/>
    </xf>
    <xf numFmtId="49" fontId="18" fillId="2" borderId="22" xfId="0" applyNumberFormat="1" applyFont="1" applyFill="1" applyBorder="1" applyAlignment="1">
      <alignment horizontal="left" vertical="top" wrapText="1"/>
    </xf>
    <xf numFmtId="49" fontId="31" fillId="5" borderId="22" xfId="0" applyNumberFormat="1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wrapText="1"/>
    </xf>
    <xf numFmtId="0" fontId="16" fillId="0" borderId="1" xfId="5" applyFont="1" applyFill="1" applyAlignment="1">
      <alignment horizontal="center"/>
    </xf>
    <xf numFmtId="0" fontId="9" fillId="0" borderId="1" xfId="5" applyFont="1" applyFill="1" applyAlignment="1">
      <alignment horizontal="left" wrapText="1"/>
    </xf>
    <xf numFmtId="0" fontId="9" fillId="0" borderId="1" xfId="2" applyFont="1" applyFill="1" applyBorder="1"/>
    <xf numFmtId="0" fontId="5" fillId="2" borderId="1" xfId="5" applyFont="1" applyFill="1"/>
    <xf numFmtId="4" fontId="13" fillId="2" borderId="1" xfId="5" applyNumberFormat="1" applyFont="1" applyFill="1" applyAlignment="1">
      <alignment horizontal="center"/>
    </xf>
    <xf numFmtId="0" fontId="9" fillId="2" borderId="1" xfId="5" applyFont="1" applyFill="1" applyAlignment="1">
      <alignment horizontal="center"/>
    </xf>
    <xf numFmtId="0" fontId="27" fillId="2" borderId="1" xfId="5" applyFont="1" applyFill="1"/>
    <xf numFmtId="4" fontId="27" fillId="2" borderId="1" xfId="5" applyNumberFormat="1" applyFont="1" applyFill="1" applyAlignment="1">
      <alignment horizontal="center"/>
    </xf>
    <xf numFmtId="0" fontId="9" fillId="2" borderId="1" xfId="5" applyFont="1" applyFill="1" applyAlignment="1">
      <alignment horizontal="left" vertical="center"/>
    </xf>
    <xf numFmtId="0" fontId="28" fillId="2" borderId="1" xfId="2" applyFont="1" applyFill="1" applyAlignment="1"/>
    <xf numFmtId="0" fontId="28" fillId="0" borderId="1" xfId="2" applyFont="1" applyFill="1" applyAlignment="1">
      <alignment horizontal="left"/>
    </xf>
  </cellXfs>
  <cellStyles count="458">
    <cellStyle name="Normal" xfId="0" builtinId="0"/>
    <cellStyle name="Обычный 9" xfId="1"/>
    <cellStyle name="Обычный 2" xfId="2"/>
    <cellStyle name="Обычный 3 2" xfId="3"/>
    <cellStyle name="Обычный 5 2" xfId="4"/>
    <cellStyle name="Обычный 4 2" xfId="5"/>
    <cellStyle name="Обычный 5" xfId="6"/>
    <cellStyle name="Обычный 6" xfId="7"/>
    <cellStyle name="Обычный 7" xfId="8"/>
    <cellStyle name="Обычный 8" xfId="9"/>
    <cellStyle name="Обычный 3" xfId="10"/>
    <cellStyle name="xl38" xfId="11"/>
    <cellStyle name="Обычный 100" xfId="12"/>
    <cellStyle name="xl38 2" xfId="13"/>
    <cellStyle name="20% - Акцент1 2" xfId="14"/>
    <cellStyle name="20% - Акцент1 2 2" xfId="15"/>
    <cellStyle name="20% - Акцент1 3" xfId="16"/>
    <cellStyle name="20% - Акцент2 2" xfId="17"/>
    <cellStyle name="20% - Акцент2 2 2" xfId="18"/>
    <cellStyle name="20% - Акцент2 3" xfId="19"/>
    <cellStyle name="20% - Акцент3 2" xfId="20"/>
    <cellStyle name="20% - Акцент3 2 2" xfId="21"/>
    <cellStyle name="20% - Акцент3 3" xfId="22"/>
    <cellStyle name="20% - Акцент4 2" xfId="23"/>
    <cellStyle name="20% - Акцент4 2 2" xfId="24"/>
    <cellStyle name="20% - Акцент4 3" xfId="25"/>
    <cellStyle name="20% - Акцент5 2" xfId="26"/>
    <cellStyle name="20% - Акцент5 2 2" xfId="27"/>
    <cellStyle name="20% - Акцент5 3" xfId="28"/>
    <cellStyle name="20% - Акцент6 2" xfId="29"/>
    <cellStyle name="20% - Акцент6 2 2" xfId="30"/>
    <cellStyle name="20% - Акцент6 3" xfId="31"/>
    <cellStyle name="40% - Акцент1 2" xfId="32"/>
    <cellStyle name="40% - Акцент1 2 2" xfId="33"/>
    <cellStyle name="40% - Акцент1 3" xfId="34"/>
    <cellStyle name="40% - Акцент2 2" xfId="35"/>
    <cellStyle name="40% - Акцент2 2 2" xfId="36"/>
    <cellStyle name="40% - Акцент2 3" xfId="37"/>
    <cellStyle name="40% - Акцент3 2" xfId="38"/>
    <cellStyle name="40% - Акцент3 2 2" xfId="39"/>
    <cellStyle name="40% - Акцент3 3" xfId="40"/>
    <cellStyle name="40% - Акцент4 2" xfId="41"/>
    <cellStyle name="40% - Акцент4 2 2" xfId="42"/>
    <cellStyle name="40% - Акцент4 3" xfId="43"/>
    <cellStyle name="40% - Акцент5 2" xfId="44"/>
    <cellStyle name="40% - Акцент5 2 2" xfId="45"/>
    <cellStyle name="40% - Акцент5 3" xfId="46"/>
    <cellStyle name="40% - Акцент6 2" xfId="47"/>
    <cellStyle name="40% - Акцент6 2 2" xfId="48"/>
    <cellStyle name="40% - Акцент6 3" xfId="49"/>
    <cellStyle name="60% - Акцент1 2" xfId="50"/>
    <cellStyle name="60% - Акцент2 2" xfId="51"/>
    <cellStyle name="60% - Акцент3 2" xfId="52"/>
    <cellStyle name="60% - Акцент4 2" xfId="53"/>
    <cellStyle name="60% - Акцент5 2" xfId="54"/>
    <cellStyle name="60% - Акцент6 2" xfId="55"/>
    <cellStyle name="br" xfId="56"/>
    <cellStyle name="col" xfId="57"/>
    <cellStyle name="st32" xfId="58"/>
    <cellStyle name="style0" xfId="59"/>
    <cellStyle name="td" xfId="60"/>
    <cellStyle name="tr" xfId="61"/>
    <cellStyle name="xl21" xfId="62"/>
    <cellStyle name="xl22" xfId="63"/>
    <cellStyle name="xl23" xfId="64"/>
    <cellStyle name="xl24" xfId="65"/>
    <cellStyle name="xl25" xfId="66"/>
    <cellStyle name="xl26" xfId="67"/>
    <cellStyle name="xl27" xfId="68"/>
    <cellStyle name="xl28" xfId="69"/>
    <cellStyle name="xl29" xfId="70"/>
    <cellStyle name="xl30" xfId="71"/>
    <cellStyle name="xl31" xfId="72"/>
    <cellStyle name="xl32" xfId="73"/>
    <cellStyle name="xl33" xfId="74"/>
    <cellStyle name="xl34" xfId="75"/>
    <cellStyle name="xl35" xfId="76"/>
    <cellStyle name="xl36" xfId="77"/>
    <cellStyle name="xl37" xfId="78"/>
    <cellStyle name="xl39" xfId="79"/>
    <cellStyle name="xl40" xfId="80"/>
    <cellStyle name="xl41" xfId="81"/>
    <cellStyle name="xl42" xfId="82"/>
    <cellStyle name="xl43" xfId="83"/>
    <cellStyle name="xl44" xfId="84"/>
    <cellStyle name="xl45" xfId="85"/>
    <cellStyle name="xl46" xfId="86"/>
    <cellStyle name="xl47" xfId="87"/>
    <cellStyle name="Акцент1 2" xfId="88"/>
    <cellStyle name="Акцент2 2" xfId="89"/>
    <cellStyle name="Акцент3 2" xfId="90"/>
    <cellStyle name="Акцент4 2" xfId="91"/>
    <cellStyle name="Акцент5 2" xfId="92"/>
    <cellStyle name="Акцент6 2" xfId="93"/>
    <cellStyle name="Ввод  2" xfId="94"/>
    <cellStyle name="Вывод 2" xfId="95"/>
    <cellStyle name="Вычисление 2" xfId="96"/>
    <cellStyle name="Итог 2" xfId="97"/>
    <cellStyle name="Контрольная ячейка 2" xfId="98"/>
    <cellStyle name="Нейтральный 2" xfId="99"/>
    <cellStyle name="Обычный 101" xfId="100"/>
    <cellStyle name="Обычный 102" xfId="101"/>
    <cellStyle name="Обычный 103" xfId="102"/>
    <cellStyle name="Обычный 104" xfId="103"/>
    <cellStyle name="Обычный 105" xfId="104"/>
    <cellStyle name="Обычный 106" xfId="105"/>
    <cellStyle name="Обычный 107" xfId="106"/>
    <cellStyle name="Обычный 108" xfId="107"/>
    <cellStyle name="Обычный 109" xfId="108"/>
    <cellStyle name="Обычный 110" xfId="109"/>
    <cellStyle name="Обычный 111" xfId="110"/>
    <cellStyle name="Обычный 112" xfId="111"/>
    <cellStyle name="Обычный 113" xfId="112"/>
    <cellStyle name="Обычный 114" xfId="113"/>
    <cellStyle name="Обычный 115" xfId="114"/>
    <cellStyle name="Обычный 116" xfId="115"/>
    <cellStyle name="Обычный 117" xfId="116"/>
    <cellStyle name="Обычный 118" xfId="117"/>
    <cellStyle name="Обычный 119" xfId="118"/>
    <cellStyle name="Обычный 120" xfId="119"/>
    <cellStyle name="Обычный 121" xfId="120"/>
    <cellStyle name="Обычный 122" xfId="121"/>
    <cellStyle name="Обычный 123" xfId="122"/>
    <cellStyle name="Обычный 124" xfId="123"/>
    <cellStyle name="Обычный 125" xfId="124"/>
    <cellStyle name="Обычный 126" xfId="125"/>
    <cellStyle name="Обычный 127" xfId="126"/>
    <cellStyle name="Обычный 128" xfId="127"/>
    <cellStyle name="Обычный 129" xfId="128"/>
    <cellStyle name="Обычный 130" xfId="129"/>
    <cellStyle name="Обычный 131" xfId="130"/>
    <cellStyle name="Обычный 132" xfId="131"/>
    <cellStyle name="Обычный 133" xfId="132"/>
    <cellStyle name="Обычный 134" xfId="133"/>
    <cellStyle name="Обычный 135" xfId="134"/>
    <cellStyle name="Обычный 236" xfId="135"/>
    <cellStyle name="Обычный 237" xfId="136"/>
    <cellStyle name="Обычный 240" xfId="137"/>
    <cellStyle name="Обычный 241" xfId="138"/>
    <cellStyle name="Обычный 242" xfId="139"/>
    <cellStyle name="Обычный 243" xfId="140"/>
    <cellStyle name="Обычный 244" xfId="141"/>
    <cellStyle name="Обычный 37" xfId="142"/>
    <cellStyle name="Обычный 38" xfId="143"/>
    <cellStyle name="Обычный 39" xfId="144"/>
    <cellStyle name="Обычный 4" xfId="145"/>
    <cellStyle name="Обычный 40" xfId="146"/>
    <cellStyle name="Обычный 41" xfId="147"/>
    <cellStyle name="Обычный 42" xfId="148"/>
    <cellStyle name="Обычный 43" xfId="149"/>
    <cellStyle name="Обычный 44" xfId="150"/>
    <cellStyle name="Обычный 45" xfId="151"/>
    <cellStyle name="Обычный 46" xfId="152"/>
    <cellStyle name="Обычный 47" xfId="153"/>
    <cellStyle name="Обычный 48" xfId="154"/>
    <cellStyle name="Обычный 49" xfId="155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6" xfId="162"/>
    <cellStyle name="Обычный 57" xfId="163"/>
    <cellStyle name="Обычный 58" xfId="164"/>
    <cellStyle name="Обычный 59" xfId="165"/>
    <cellStyle name="Обычный 60" xfId="166"/>
    <cellStyle name="Обычный 61" xfId="167"/>
    <cellStyle name="Обычный 62" xfId="168"/>
    <cellStyle name="Обычный 63" xfId="169"/>
    <cellStyle name="Обычный 64" xfId="170"/>
    <cellStyle name="Обычный 65" xfId="171"/>
    <cellStyle name="Обычный 66" xfId="172"/>
    <cellStyle name="Обычный 67" xfId="173"/>
    <cellStyle name="Обычный 68" xfId="174"/>
    <cellStyle name="Обычный 69" xfId="175"/>
    <cellStyle name="Обычный 70" xfId="176"/>
    <cellStyle name="Обычный 71" xfId="177"/>
    <cellStyle name="Обычный 72" xfId="178"/>
    <cellStyle name="Обычный 73" xfId="179"/>
    <cellStyle name="Обычный 74" xfId="180"/>
    <cellStyle name="Обычный 75" xfId="181"/>
    <cellStyle name="Обычный 76" xfId="182"/>
    <cellStyle name="Обычный 77" xfId="183"/>
    <cellStyle name="Обычный 78" xfId="184"/>
    <cellStyle name="Обычный 79" xfId="185"/>
    <cellStyle name="Обычный 80" xfId="186"/>
    <cellStyle name="Обычный 81" xfId="187"/>
    <cellStyle name="Обычный 82" xfId="188"/>
    <cellStyle name="Обычный 83" xfId="189"/>
    <cellStyle name="Обычный 84" xfId="190"/>
    <cellStyle name="Обычный 85" xfId="191"/>
    <cellStyle name="Обычный 86" xfId="192"/>
    <cellStyle name="Обычный 87" xfId="193"/>
    <cellStyle name="Обычный 88" xfId="194"/>
    <cellStyle name="Обычный 89" xfId="195"/>
    <cellStyle name="Обычный 90" xfId="196"/>
    <cellStyle name="Обычный 91" xfId="197"/>
    <cellStyle name="Обычный 92" xfId="198"/>
    <cellStyle name="Обычный 93" xfId="199"/>
    <cellStyle name="Обычный 94" xfId="200"/>
    <cellStyle name="Обычный 95" xfId="201"/>
    <cellStyle name="Обычный 96" xfId="202"/>
    <cellStyle name="Обычный 97" xfId="203"/>
    <cellStyle name="Обычный 98" xfId="204"/>
    <cellStyle name="Обычный 99" xfId="205"/>
    <cellStyle name="Плохой 2" xfId="206"/>
    <cellStyle name="Пояснение 2" xfId="207"/>
    <cellStyle name="Примечание 10" xfId="208"/>
    <cellStyle name="Примечание 100" xfId="209"/>
    <cellStyle name="Примечание 101" xfId="210"/>
    <cellStyle name="Примечание 102" xfId="211"/>
    <cellStyle name="Примечание 103" xfId="212"/>
    <cellStyle name="Примечание 104" xfId="213"/>
    <cellStyle name="Примечание 105" xfId="214"/>
    <cellStyle name="Примечание 106" xfId="215"/>
    <cellStyle name="Примечание 107" xfId="216"/>
    <cellStyle name="Примечание 108" xfId="217"/>
    <cellStyle name="Примечание 109" xfId="218"/>
    <cellStyle name="Примечание 11" xfId="219"/>
    <cellStyle name="Примечание 110" xfId="220"/>
    <cellStyle name="Примечание 111" xfId="221"/>
    <cellStyle name="Примечание 112" xfId="222"/>
    <cellStyle name="Примечание 113" xfId="223"/>
    <cellStyle name="Примечание 114" xfId="224"/>
    <cellStyle name="Примечание 115" xfId="225"/>
    <cellStyle name="Примечание 116" xfId="226"/>
    <cellStyle name="Примечание 117" xfId="227"/>
    <cellStyle name="Примечание 118" xfId="228"/>
    <cellStyle name="Примечание 119" xfId="229"/>
    <cellStyle name="Примечание 12" xfId="230"/>
    <cellStyle name="Примечание 120" xfId="231"/>
    <cellStyle name="Примечание 121" xfId="232"/>
    <cellStyle name="Примечание 122" xfId="233"/>
    <cellStyle name="Примечание 123" xfId="234"/>
    <cellStyle name="Примечание 124" xfId="235"/>
    <cellStyle name="Примечание 125" xfId="236"/>
    <cellStyle name="Примечание 126" xfId="237"/>
    <cellStyle name="Примечание 127" xfId="238"/>
    <cellStyle name="Примечание 128" xfId="239"/>
    <cellStyle name="Примечание 129" xfId="240"/>
    <cellStyle name="Примечание 13" xfId="241"/>
    <cellStyle name="Примечание 130" xfId="242"/>
    <cellStyle name="Примечание 131" xfId="243"/>
    <cellStyle name="Примечание 132" xfId="244"/>
    <cellStyle name="Примечание 133" xfId="245"/>
    <cellStyle name="Примечание 134" xfId="246"/>
    <cellStyle name="Примечание 135" xfId="247"/>
    <cellStyle name="Примечание 136" xfId="248"/>
    <cellStyle name="Примечание 137" xfId="249"/>
    <cellStyle name="Примечание 138" xfId="250"/>
    <cellStyle name="Примечание 139" xfId="251"/>
    <cellStyle name="Примечание 14" xfId="252"/>
    <cellStyle name="Примечание 140" xfId="253"/>
    <cellStyle name="Примечание 141" xfId="254"/>
    <cellStyle name="Примечание 142" xfId="255"/>
    <cellStyle name="Примечание 143" xfId="256"/>
    <cellStyle name="Примечание 144" xfId="257"/>
    <cellStyle name="Примечание 145" xfId="258"/>
    <cellStyle name="Примечание 146" xfId="259"/>
    <cellStyle name="Примечание 147" xfId="260"/>
    <cellStyle name="Примечание 148" xfId="261"/>
    <cellStyle name="Примечание 149" xfId="262"/>
    <cellStyle name="Примечание 15" xfId="263"/>
    <cellStyle name="Примечание 150" xfId="264"/>
    <cellStyle name="Примечание 151" xfId="265"/>
    <cellStyle name="Примечание 152" xfId="266"/>
    <cellStyle name="Примечание 153" xfId="267"/>
    <cellStyle name="Примечание 154" xfId="268"/>
    <cellStyle name="Примечание 155" xfId="269"/>
    <cellStyle name="Примечание 156" xfId="270"/>
    <cellStyle name="Примечание 157" xfId="271"/>
    <cellStyle name="Примечание 158" xfId="272"/>
    <cellStyle name="Примечание 159" xfId="273"/>
    <cellStyle name="Примечание 16" xfId="274"/>
    <cellStyle name="Примечание 160" xfId="275"/>
    <cellStyle name="Примечание 161" xfId="276"/>
    <cellStyle name="Примечание 162" xfId="277"/>
    <cellStyle name="Примечание 163" xfId="278"/>
    <cellStyle name="Примечание 164" xfId="279"/>
    <cellStyle name="Примечание 165" xfId="280"/>
    <cellStyle name="Примечание 166" xfId="281"/>
    <cellStyle name="Примечание 167" xfId="282"/>
    <cellStyle name="Примечание 168" xfId="283"/>
    <cellStyle name="Примечание 169" xfId="284"/>
    <cellStyle name="Примечание 17" xfId="285"/>
    <cellStyle name="Примечание 170" xfId="286"/>
    <cellStyle name="Примечание 171" xfId="287"/>
    <cellStyle name="Примечание 172" xfId="288"/>
    <cellStyle name="Примечание 173" xfId="289"/>
    <cellStyle name="Примечание 174" xfId="290"/>
    <cellStyle name="Примечание 175" xfId="291"/>
    <cellStyle name="Примечание 176" xfId="292"/>
    <cellStyle name="Примечание 177" xfId="293"/>
    <cellStyle name="Примечание 178" xfId="294"/>
    <cellStyle name="Примечание 179" xfId="295"/>
    <cellStyle name="Примечание 18" xfId="296"/>
    <cellStyle name="Примечание 180" xfId="297"/>
    <cellStyle name="Примечание 181" xfId="298"/>
    <cellStyle name="Примечание 182" xfId="299"/>
    <cellStyle name="Примечание 183" xfId="300"/>
    <cellStyle name="Примечание 184" xfId="301"/>
    <cellStyle name="Примечание 185" xfId="302"/>
    <cellStyle name="Примечание 186" xfId="303"/>
    <cellStyle name="Примечание 187" xfId="304"/>
    <cellStyle name="Примечание 188" xfId="305"/>
    <cellStyle name="Примечание 189" xfId="306"/>
    <cellStyle name="Примечание 19" xfId="307"/>
    <cellStyle name="Примечание 190" xfId="308"/>
    <cellStyle name="Примечание 191" xfId="309"/>
    <cellStyle name="Примечание 192" xfId="310"/>
    <cellStyle name="Примечание 193" xfId="311"/>
    <cellStyle name="Примечание 194" xfId="312"/>
    <cellStyle name="Примечание 195" xfId="313"/>
    <cellStyle name="Примечание 196" xfId="314"/>
    <cellStyle name="Примечание 197" xfId="315"/>
    <cellStyle name="Примечание 198" xfId="316"/>
    <cellStyle name="Примечание 199" xfId="317"/>
    <cellStyle name="Примечание 2" xfId="318"/>
    <cellStyle name="Примечание 2 2" xfId="319"/>
    <cellStyle name="Примечание 20" xfId="320"/>
    <cellStyle name="Примечание 200" xfId="321"/>
    <cellStyle name="Примечание 201" xfId="322"/>
    <cellStyle name="Примечание 202" xfId="323"/>
    <cellStyle name="Примечание 203" xfId="324"/>
    <cellStyle name="Примечание 204" xfId="325"/>
    <cellStyle name="Примечание 205" xfId="326"/>
    <cellStyle name="Примечание 206" xfId="327"/>
    <cellStyle name="Примечание 207" xfId="328"/>
    <cellStyle name="Примечание 208" xfId="329"/>
    <cellStyle name="Примечание 209" xfId="330"/>
    <cellStyle name="Примечание 21" xfId="331"/>
    <cellStyle name="Примечание 210" xfId="332"/>
    <cellStyle name="Примечание 211" xfId="333"/>
    <cellStyle name="Примечание 212" xfId="334"/>
    <cellStyle name="Примечание 213" xfId="335"/>
    <cellStyle name="Примечание 214" xfId="336"/>
    <cellStyle name="Примечание 215" xfId="337"/>
    <cellStyle name="Примечание 216" xfId="338"/>
    <cellStyle name="Примечание 217" xfId="339"/>
    <cellStyle name="Примечание 218" xfId="340"/>
    <cellStyle name="Примечание 219" xfId="341"/>
    <cellStyle name="Примечание 22" xfId="342"/>
    <cellStyle name="Примечание 220" xfId="343"/>
    <cellStyle name="Примечание 221" xfId="344"/>
    <cellStyle name="Примечание 222" xfId="345"/>
    <cellStyle name="Примечание 223" xfId="346"/>
    <cellStyle name="Примечание 224" xfId="347"/>
    <cellStyle name="Примечание 225" xfId="348"/>
    <cellStyle name="Примечание 226" xfId="349"/>
    <cellStyle name="Примечание 227" xfId="350"/>
    <cellStyle name="Примечание 228" xfId="351"/>
    <cellStyle name="Примечание 229" xfId="352"/>
    <cellStyle name="Примечание 23" xfId="353"/>
    <cellStyle name="Примечание 230" xfId="354"/>
    <cellStyle name="Примечание 231" xfId="355"/>
    <cellStyle name="Примечание 232" xfId="356"/>
    <cellStyle name="Примечание 233" xfId="357"/>
    <cellStyle name="Примечание 234" xfId="358"/>
    <cellStyle name="Примечание 235" xfId="359"/>
    <cellStyle name="Примечание 236" xfId="360"/>
    <cellStyle name="Примечание 237" xfId="361"/>
    <cellStyle name="Примечание 238" xfId="362"/>
    <cellStyle name="Примечание 239" xfId="363"/>
    <cellStyle name="Примечание 24" xfId="364"/>
    <cellStyle name="Примечание 240" xfId="365"/>
    <cellStyle name="Примечание 241" xfId="366"/>
    <cellStyle name="Примечание 242" xfId="367"/>
    <cellStyle name="Примечание 243" xfId="368"/>
    <cellStyle name="Примечание 244" xfId="369"/>
    <cellStyle name="Примечание 245" xfId="370"/>
    <cellStyle name="Примечание 246" xfId="371"/>
    <cellStyle name="Примечание 25" xfId="372"/>
    <cellStyle name="Примечание 26" xfId="373"/>
    <cellStyle name="Примечание 27" xfId="374"/>
    <cellStyle name="Примечание 28" xfId="375"/>
    <cellStyle name="Примечание 29" xfId="376"/>
    <cellStyle name="Примечание 3" xfId="377"/>
    <cellStyle name="Примечание 3 2" xfId="378"/>
    <cellStyle name="Примечание 30" xfId="379"/>
    <cellStyle name="Примечание 31" xfId="380"/>
    <cellStyle name="Примечание 32" xfId="381"/>
    <cellStyle name="Примечание 33" xfId="382"/>
    <cellStyle name="Примечание 34" xfId="383"/>
    <cellStyle name="Примечание 35" xfId="384"/>
    <cellStyle name="Примечание 36" xfId="385"/>
    <cellStyle name="Примечание 37" xfId="386"/>
    <cellStyle name="Примечание 38" xfId="387"/>
    <cellStyle name="Примечание 39" xfId="388"/>
    <cellStyle name="Примечание 4" xfId="389"/>
    <cellStyle name="Примечание 40" xfId="390"/>
    <cellStyle name="Примечание 41" xfId="391"/>
    <cellStyle name="Примечание 42" xfId="392"/>
    <cellStyle name="Примечание 43" xfId="393"/>
    <cellStyle name="Примечание 44" xfId="394"/>
    <cellStyle name="Примечание 45" xfId="395"/>
    <cellStyle name="Примечание 46" xfId="396"/>
    <cellStyle name="Примечание 47" xfId="397"/>
    <cellStyle name="Примечание 48" xfId="398"/>
    <cellStyle name="Примечание 49" xfId="399"/>
    <cellStyle name="Примечание 5" xfId="400"/>
    <cellStyle name="Примечание 50" xfId="401"/>
    <cellStyle name="Примечание 51" xfId="402"/>
    <cellStyle name="Примечание 52" xfId="403"/>
    <cellStyle name="Примечание 53" xfId="404"/>
    <cellStyle name="Примечание 54" xfId="405"/>
    <cellStyle name="Примечание 55" xfId="406"/>
    <cellStyle name="Примечание 56" xfId="407"/>
    <cellStyle name="Примечание 57" xfId="408"/>
    <cellStyle name="Примечание 58" xfId="409"/>
    <cellStyle name="Примечание 59" xfId="410"/>
    <cellStyle name="Примечание 6" xfId="411"/>
    <cellStyle name="Примечание 60" xfId="412"/>
    <cellStyle name="Примечание 61" xfId="413"/>
    <cellStyle name="Примечание 62" xfId="414"/>
    <cellStyle name="Примечание 63" xfId="415"/>
    <cellStyle name="Примечание 64" xfId="416"/>
    <cellStyle name="Примечание 65" xfId="417"/>
    <cellStyle name="Примечание 66" xfId="418"/>
    <cellStyle name="Примечание 67" xfId="419"/>
    <cellStyle name="Примечание 68" xfId="420"/>
    <cellStyle name="Примечание 69" xfId="421"/>
    <cellStyle name="Примечание 7" xfId="422"/>
    <cellStyle name="Примечание 70" xfId="423"/>
    <cellStyle name="Примечание 71" xfId="424"/>
    <cellStyle name="Примечание 72" xfId="425"/>
    <cellStyle name="Примечание 73" xfId="426"/>
    <cellStyle name="Примечание 74" xfId="427"/>
    <cellStyle name="Примечание 75" xfId="428"/>
    <cellStyle name="Примечание 76" xfId="429"/>
    <cellStyle name="Примечание 77" xfId="430"/>
    <cellStyle name="Примечание 78" xfId="431"/>
    <cellStyle name="Примечание 79" xfId="432"/>
    <cellStyle name="Примечание 8" xfId="433"/>
    <cellStyle name="Примечание 80" xfId="434"/>
    <cellStyle name="Примечание 81" xfId="435"/>
    <cellStyle name="Примечание 82" xfId="436"/>
    <cellStyle name="Примечание 83" xfId="437"/>
    <cellStyle name="Примечание 84" xfId="438"/>
    <cellStyle name="Примечание 85" xfId="439"/>
    <cellStyle name="Примечание 86" xfId="440"/>
    <cellStyle name="Примечание 87" xfId="441"/>
    <cellStyle name="Примечание 88" xfId="442"/>
    <cellStyle name="Примечание 89" xfId="443"/>
    <cellStyle name="Примечание 9" xfId="444"/>
    <cellStyle name="Примечание 90" xfId="445"/>
    <cellStyle name="Примечание 91" xfId="446"/>
    <cellStyle name="Примечание 92" xfId="447"/>
    <cellStyle name="Примечание 93" xfId="448"/>
    <cellStyle name="Примечание 94" xfId="449"/>
    <cellStyle name="Примечание 95" xfId="450"/>
    <cellStyle name="Примечание 96" xfId="451"/>
    <cellStyle name="Примечание 97" xfId="452"/>
    <cellStyle name="Примечание 98" xfId="453"/>
    <cellStyle name="Примечание 99" xfId="454"/>
    <cellStyle name="Связанная ячейка 2" xfId="455"/>
    <cellStyle name="Текст предупреждения 2" xfId="456"/>
    <cellStyle name="Хороший 2" xfId="457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0</xdr:col>
      <xdr:colOff>2627630</xdr:colOff>
      <xdr:row>81</xdr:row>
      <xdr:rowOff>134620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prstGeom prst="rect"/>
        <a:ln w="0" cmpd="sng">
          <a:solidFill>
            <a:srgbClr val="000000"/>
          </a:solidFill>
          <a:prstDash val="solid"/>
          <a:rou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0</xdr:col>
      <xdr:colOff>2626995</xdr:colOff>
      <xdr:row>69</xdr:row>
      <xdr:rowOff>20955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prstGeom prst="rect"/>
        <a:ln w="0" cmpd="sng">
          <a:solidFill>
            <a:srgbClr val="000000"/>
          </a:solidFill>
          <a:prstDash val="solid"/>
          <a:rou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2628265</xdr:colOff>
      <xdr:row>62</xdr:row>
      <xdr:rowOff>20955</xdr:rowOff>
    </xdr:to>
    <xdr:pic>
      <xdr:nvPicPr>
        <xdr:cNvPr id="307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prstGeom prst="rect"/>
        <a:ln w="0" cmpd="sng">
          <a:solidFill>
            <a:srgbClr val="000000"/>
          </a:solidFill>
          <a:prstDash val="solid"/>
          <a:rou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rgb="00008080"/>
    <pageSetUpPr fitToPage="1"/>
  </sheetPr>
  <sheetViews>
    <sheetView zoomScaleNormal="100" workbookViewId="0" topLeftCell="A35">
      <selection activeCell="A52" sqref="A52"/>
    </sheetView>
  </sheetViews>
  <sheetFormatPr defaultColWidth="9.14" defaultRowHeight="12.75"/>
  <cols>
    <col min="1" max="1" width="82.86" style="14" customWidth="1"/>
    <col min="2" max="2" width="9.29" style="14" customWidth="1"/>
    <col min="3" max="3" width="20.71" style="15" customWidth="1"/>
    <col min="4" max="4" width="14.86" style="15" customWidth="1"/>
    <col min="5" max="5" width="14.29" style="14" hidden="1" customWidth="1"/>
    <col min="6" max="6" width="14.86" style="14" hidden="1" customWidth="1"/>
    <col min="7" max="7" width="14.71" style="14" hidden="1" customWidth="1"/>
    <col min="8" max="8" width="15.86" style="15" customWidth="1"/>
    <col min="9" max="9" width="13.29" style="2" hidden="1" customWidth="1"/>
    <col min="10" max="10" width="12.57" style="2" hidden="1" customWidth="1"/>
    <col min="11" max="11" width="14.43" style="2" hidden="1" customWidth="1"/>
    <col min="12" max="12" width="14.29" style="15" customWidth="1"/>
    <col min="13" max="14" width="15.14" style="16" hidden="1" customWidth="1"/>
    <col min="15" max="15" width="15.29" style="16" hidden="1" customWidth="1"/>
    <col min="16" max="16" width="15.29" style="17" customWidth="1"/>
    <col min="17" max="17" width="13.86" style="16" customWidth="1"/>
    <col min="18" max="18" width="14.57" style="16" customWidth="1"/>
    <col min="19" max="19" width="16" style="16" customWidth="1"/>
    <col min="20" max="20" width="17.29" style="14" customWidth="1"/>
    <col min="21" max="21" width="20.29" style="14" customWidth="1"/>
    <col min="22" max="256" width="9.14" style="14"/>
  </cols>
  <sheetData>
    <row r="1" ht="18.75" customHeight="1">
      <c r="A1" s="18" t="s">
        <v>0</v>
      </c>
      <c r="B1" s="18"/>
      <c r="C1" s="19"/>
      <c r="D1" s="20" t="s">
        <v>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ht="131.25" customHeight="1">
      <c r="A2" s="21" t="s">
        <v>2</v>
      </c>
      <c r="B2" s="21"/>
      <c r="C2" s="19"/>
      <c r="D2" s="20" t="s">
        <v>3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17.1" customHeight="1">
      <c r="A3" s="22" t="s">
        <v>4</v>
      </c>
      <c r="B3" s="23"/>
      <c r="C3" s="19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ht="17.1" customHeight="1">
      <c r="A4" s="24"/>
      <c r="B4" s="24"/>
      <c r="C4" s="19"/>
      <c r="D4" s="25"/>
      <c r="E4" s="23"/>
      <c r="F4" s="23"/>
      <c r="G4" s="23"/>
      <c r="H4" s="25"/>
      <c r="I4" s="26"/>
      <c r="J4" s="26"/>
      <c r="K4" s="26"/>
      <c r="L4" s="25"/>
      <c r="M4" s="27"/>
      <c r="N4" s="27"/>
      <c r="O4" s="27"/>
      <c r="P4" s="28"/>
    </row>
    <row r="5" ht="17.1" customHeight="1">
      <c r="A5" s="24"/>
      <c r="B5" s="24"/>
      <c r="C5" s="19"/>
      <c r="D5" s="25"/>
      <c r="E5" s="23"/>
      <c r="F5" s="23"/>
      <c r="G5" s="23"/>
      <c r="H5" s="25"/>
      <c r="I5" s="26"/>
      <c r="J5" s="26"/>
      <c r="K5" s="26"/>
      <c r="L5" s="25"/>
      <c r="M5" s="27"/>
      <c r="N5" s="27"/>
      <c r="O5" s="27"/>
      <c r="P5" s="28"/>
    </row>
    <row r="6" ht="17.1" customHeight="1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17.1" customHeight="1">
      <c r="A7" s="29" t="s">
        <v>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thickBot="1" ht="17.1" customHeight="1">
      <c r="A8" s="30"/>
      <c r="B8" s="30"/>
      <c r="C8" s="30"/>
      <c r="D8" s="30"/>
      <c r="E8" s="30"/>
      <c r="F8" s="30"/>
      <c r="G8" s="30"/>
      <c r="H8" s="30"/>
      <c r="I8" s="31"/>
      <c r="J8" s="31"/>
      <c r="K8" s="31"/>
      <c r="L8" s="30"/>
      <c r="M8" s="32"/>
      <c r="N8" s="32"/>
      <c r="O8" s="32"/>
      <c r="P8" s="33" t="s">
        <v>7</v>
      </c>
      <c r="Q8" s="33"/>
      <c r="R8" s="33"/>
      <c r="S8" s="33"/>
    </row>
    <row r="9" thickBot="1" ht="114.75" customHeight="1">
      <c r="A9" s="34" t="s">
        <v>8</v>
      </c>
      <c r="B9" s="35" t="s">
        <v>9</v>
      </c>
      <c r="C9" s="36" t="s">
        <v>10</v>
      </c>
      <c r="D9" s="36" t="s">
        <v>11</v>
      </c>
      <c r="E9" s="37" t="s">
        <v>12</v>
      </c>
      <c r="F9" s="37" t="s">
        <v>13</v>
      </c>
      <c r="G9" s="37" t="s">
        <v>14</v>
      </c>
      <c r="H9" s="36" t="s">
        <v>15</v>
      </c>
      <c r="I9" s="38" t="s">
        <v>16</v>
      </c>
      <c r="J9" s="38" t="s">
        <v>17</v>
      </c>
      <c r="K9" s="38" t="s">
        <v>18</v>
      </c>
      <c r="L9" s="36" t="s">
        <v>19</v>
      </c>
      <c r="M9" s="39" t="s">
        <v>20</v>
      </c>
      <c r="N9" s="39" t="s">
        <v>21</v>
      </c>
      <c r="O9" s="39" t="s">
        <v>22</v>
      </c>
      <c r="P9" s="40" t="s">
        <v>23</v>
      </c>
      <c r="Q9" s="39" t="s">
        <v>24</v>
      </c>
      <c r="R9" s="39" t="s">
        <v>25</v>
      </c>
      <c r="S9" s="39" t="s">
        <v>26</v>
      </c>
    </row>
    <row r="10" thickBot="1" ht="17.1" customHeight="1">
      <c r="A10" s="41">
        <v>1</v>
      </c>
      <c r="B10" s="42"/>
      <c r="C10" s="43">
        <v>2</v>
      </c>
      <c r="D10" s="44">
        <v>3</v>
      </c>
      <c r="E10" s="45" t="s">
        <v>27</v>
      </c>
      <c r="F10" s="45" t="s">
        <v>28</v>
      </c>
      <c r="G10" s="45" t="s">
        <v>29</v>
      </c>
      <c r="H10" s="44" t="s">
        <v>27</v>
      </c>
      <c r="I10" s="46"/>
      <c r="J10" s="46"/>
      <c r="K10" s="46"/>
      <c r="L10" s="44" t="s">
        <v>28</v>
      </c>
      <c r="M10" s="47"/>
      <c r="N10" s="47"/>
      <c r="O10" s="47"/>
      <c r="P10" s="48">
        <v>6</v>
      </c>
      <c r="Q10" s="45">
        <v>7</v>
      </c>
      <c r="R10" s="45">
        <v>8</v>
      </c>
      <c r="S10" s="45">
        <v>9</v>
      </c>
    </row>
    <row r="11" thickBot="1" ht="42" customHeight="1">
      <c r="A11" s="49" t="s">
        <v>30</v>
      </c>
      <c r="B11" s="50">
        <v>100</v>
      </c>
      <c r="C11" s="51">
        <v>2071924.8999999999</v>
      </c>
      <c r="D11" s="51">
        <v>2071924.8999999999</v>
      </c>
      <c r="E11" s="51">
        <v>2071924.8999999999</v>
      </c>
      <c r="F11" s="51">
        <f>E38</f>
        <v>2594523.9999999991</v>
      </c>
      <c r="G11" s="51">
        <f>F38</f>
        <v>660380.87999999849</v>
      </c>
      <c r="H11" s="51">
        <f>G38</f>
        <v>1816186.3799999994</v>
      </c>
      <c r="I11" s="51">
        <f>G38</f>
        <v>1816186.3799999994</v>
      </c>
      <c r="J11" s="51">
        <f>I38</f>
        <v>1641832.5799999991</v>
      </c>
      <c r="K11" s="51">
        <f>J38</f>
        <v>715041.17999999935</v>
      </c>
      <c r="L11" s="51">
        <f>K38</f>
        <v>621114.57999999914</v>
      </c>
      <c r="M11" s="51">
        <f>K38</f>
        <v>621114.57999999914</v>
      </c>
      <c r="N11" s="51">
        <f>M38</f>
        <v>1113308.2799999989</v>
      </c>
      <c r="O11" s="51">
        <f>N38</f>
        <v>1107166.1799999988</v>
      </c>
      <c r="P11" s="51">
        <f>O38</f>
        <v>1637792.8899999987</v>
      </c>
      <c r="Q11" s="51">
        <f>O38</f>
        <v>1637792.8899999987</v>
      </c>
      <c r="R11" s="51">
        <f>Q38</f>
        <v>1461613.8899999973</v>
      </c>
      <c r="S11" s="51">
        <f>R38</f>
        <v>2327020.6899999976</v>
      </c>
    </row>
    <row r="12" thickBot="1" s="1" customFormat="1" ht="17.1" customHeight="1">
      <c r="A12" s="52" t="s">
        <v>31</v>
      </c>
      <c r="B12" s="53">
        <v>110</v>
      </c>
      <c r="C12" s="54">
        <f>C13+C14</f>
        <v>448225.5</v>
      </c>
      <c r="D12" s="54">
        <f t="shared" ref="D12:S12" si="0">D13+D14</f>
        <v>448225.5</v>
      </c>
      <c r="E12" s="54">
        <f t="shared" si="0"/>
        <v>448225.5</v>
      </c>
      <c r="F12" s="54">
        <f t="shared" si="0"/>
        <v>504140</v>
      </c>
      <c r="G12" s="54">
        <f t="shared" si="0"/>
        <v>491990.69999999995</v>
      </c>
      <c r="H12" s="54">
        <f t="shared" si="0"/>
        <v>708995.59999999998</v>
      </c>
      <c r="I12" s="54">
        <f t="shared" si="0"/>
        <v>708995.59999999998</v>
      </c>
      <c r="J12" s="54">
        <f>J13+J14</f>
        <v>688405.59999999998</v>
      </c>
      <c r="K12" s="54">
        <f>K13+K14</f>
        <v>695833</v>
      </c>
      <c r="L12" s="54">
        <f t="shared" si="0"/>
        <v>680780.40000000002</v>
      </c>
      <c r="M12" s="54">
        <f t="shared" si="0"/>
        <v>680780.40000000002</v>
      </c>
      <c r="N12" s="54">
        <f t="shared" si="0"/>
        <v>415199.60000000003</v>
      </c>
      <c r="O12" s="54">
        <f t="shared" si="0"/>
        <v>456015.40000000008</v>
      </c>
      <c r="P12" s="54">
        <f t="shared" si="0"/>
        <v>596819.40000000014</v>
      </c>
      <c r="Q12" s="54">
        <f t="shared" si="0"/>
        <v>596819.40000000014</v>
      </c>
      <c r="R12" s="54">
        <f t="shared" si="0"/>
        <v>-87244.09999999986</v>
      </c>
      <c r="S12" s="54">
        <f t="shared" si="0"/>
        <v>43938.600000000151</v>
      </c>
    </row>
    <row r="13" thickBot="1" s="1" customFormat="1" ht="17.1" customHeight="1">
      <c r="A13" s="52" t="s">
        <v>32</v>
      </c>
      <c r="B13" s="53">
        <v>111</v>
      </c>
      <c r="C13" s="55">
        <v>448225.5</v>
      </c>
      <c r="D13" s="55">
        <f>C13</f>
        <v>448225.5</v>
      </c>
      <c r="E13" s="55">
        <f>D13</f>
        <v>448225.5</v>
      </c>
      <c r="F13" s="56">
        <f>E40</f>
        <v>504140</v>
      </c>
      <c r="G13" s="56">
        <f>F40</f>
        <v>491990.69999999995</v>
      </c>
      <c r="H13" s="56">
        <f>I13</f>
        <v>708995.59999999998</v>
      </c>
      <c r="I13" s="57">
        <f>G40</f>
        <v>708995.59999999998</v>
      </c>
      <c r="J13" s="58">
        <f>I40</f>
        <v>688405.59999999998</v>
      </c>
      <c r="K13" s="58">
        <f>J40</f>
        <v>695833</v>
      </c>
      <c r="L13" s="56">
        <f>M13</f>
        <v>680780.40000000002</v>
      </c>
      <c r="M13" s="56">
        <f>K40</f>
        <v>680780.40000000002</v>
      </c>
      <c r="N13" s="56">
        <f>M40</f>
        <v>415199.60000000003</v>
      </c>
      <c r="O13" s="56">
        <f>N40</f>
        <v>456015.40000000008</v>
      </c>
      <c r="P13" s="56">
        <f>Q13</f>
        <v>596819.40000000014</v>
      </c>
      <c r="Q13" s="56">
        <f>O40</f>
        <v>596819.40000000014</v>
      </c>
      <c r="R13" s="56">
        <f>Q40</f>
        <v>-87244.09999999986</v>
      </c>
      <c r="S13" s="56">
        <f>R40</f>
        <v>43938.600000000151</v>
      </c>
    </row>
    <row r="14" thickBot="1" ht="17.1" customHeight="1">
      <c r="A14" s="52" t="s">
        <v>33</v>
      </c>
      <c r="B14" s="53">
        <v>112</v>
      </c>
      <c r="C14" s="54">
        <v>0</v>
      </c>
      <c r="D14" s="54">
        <f>C14</f>
        <v>0</v>
      </c>
      <c r="E14" s="54">
        <f>D14</f>
        <v>0</v>
      </c>
      <c r="F14" s="59">
        <f>E41</f>
        <v>0</v>
      </c>
      <c r="G14" s="59">
        <f>F41</f>
        <v>0</v>
      </c>
      <c r="H14" s="59">
        <f>I14</f>
        <v>0</v>
      </c>
      <c r="I14" s="57">
        <f>G41</f>
        <v>0</v>
      </c>
      <c r="J14" s="58">
        <f>I41</f>
        <v>0</v>
      </c>
      <c r="K14" s="58">
        <f>J41</f>
        <v>0</v>
      </c>
      <c r="L14" s="59">
        <f>M14</f>
        <v>0</v>
      </c>
      <c r="M14" s="56">
        <f>K41</f>
        <v>0</v>
      </c>
      <c r="N14" s="56">
        <f>M41</f>
        <v>0</v>
      </c>
      <c r="O14" s="56">
        <f>N41</f>
        <v>0</v>
      </c>
      <c r="P14" s="59">
        <f>Q14</f>
        <v>0</v>
      </c>
      <c r="Q14" s="56">
        <f>O41</f>
        <v>0</v>
      </c>
      <c r="R14" s="56">
        <f>Q41</f>
        <v>0</v>
      </c>
      <c r="S14" s="56">
        <f>R41</f>
        <v>0</v>
      </c>
    </row>
    <row r="15" thickBot="1" s="2" customFormat="1" ht="39.75" customHeight="1">
      <c r="A15" s="49" t="s">
        <v>34</v>
      </c>
      <c r="B15" s="50">
        <v>200</v>
      </c>
      <c r="C15" s="60">
        <f>C16+C17</f>
        <v>42887983.679999992</v>
      </c>
      <c r="D15" s="60">
        <f t="shared" ref="D15:S15" si="1">D16+D17</f>
        <v>8356919.6999999993</v>
      </c>
      <c r="E15" s="60">
        <f t="shared" si="1"/>
        <v>2171768.1999999997</v>
      </c>
      <c r="F15" s="60">
        <f t="shared" si="1"/>
        <v>2433844.5999999996</v>
      </c>
      <c r="G15" s="60">
        <f t="shared" si="1"/>
        <v>3751306.9000000004</v>
      </c>
      <c r="H15" s="60">
        <f t="shared" si="1"/>
        <v>10453512.899999999</v>
      </c>
      <c r="I15" s="60">
        <f t="shared" si="1"/>
        <v>4348073.9000000004</v>
      </c>
      <c r="J15" s="60">
        <f t="shared" si="1"/>
        <v>3055331</v>
      </c>
      <c r="K15" s="60">
        <f t="shared" si="1"/>
        <v>3050108</v>
      </c>
      <c r="L15" s="60">
        <f t="shared" si="1"/>
        <v>11037656.41</v>
      </c>
      <c r="M15" s="60">
        <f t="shared" si="1"/>
        <v>4790733.0999999996</v>
      </c>
      <c r="N15" s="60">
        <f t="shared" si="1"/>
        <v>3639217.0999999996</v>
      </c>
      <c r="O15" s="60">
        <f t="shared" si="1"/>
        <v>2607706.21</v>
      </c>
      <c r="P15" s="60">
        <f>P16+P17</f>
        <v>13039894.67</v>
      </c>
      <c r="Q15" s="60">
        <f t="shared" si="1"/>
        <v>4770845.6999999993</v>
      </c>
      <c r="R15" s="60">
        <f t="shared" si="1"/>
        <v>3359017.7999999998</v>
      </c>
      <c r="S15" s="60">
        <f t="shared" si="1"/>
        <v>4910031.1699999999</v>
      </c>
      <c r="T15" s="61">
        <f>D15+I15+J15</f>
        <v>15760324.6</v>
      </c>
    </row>
    <row r="16" thickBot="1" s="3" customFormat="1" ht="25.5" customHeight="1">
      <c r="A16" s="62" t="s">
        <v>35</v>
      </c>
      <c r="B16" s="63">
        <v>210</v>
      </c>
      <c r="C16" s="64">
        <f>D16+H16+L16+P16</f>
        <v>20379815.479999997</v>
      </c>
      <c r="D16" s="65">
        <f>E16+F16+G16</f>
        <v>4438572.2999999998</v>
      </c>
      <c r="E16" s="66">
        <v>957879.59999999998</v>
      </c>
      <c r="F16" s="66">
        <v>1000286.7</v>
      </c>
      <c r="G16" s="66">
        <v>2480406</v>
      </c>
      <c r="H16" s="65">
        <f>I16+J16+K16</f>
        <v>5963947.8999999994</v>
      </c>
      <c r="I16" s="66">
        <v>2716861.7999999998</v>
      </c>
      <c r="J16" s="66">
        <v>1573870.3999999999</v>
      </c>
      <c r="K16" s="66">
        <v>1673215.7</v>
      </c>
      <c r="L16" s="65">
        <f>M16+N16+O16</f>
        <v>5402255.2000000002</v>
      </c>
      <c r="M16" s="66">
        <v>2397438.7000000002</v>
      </c>
      <c r="N16" s="66">
        <v>1488291.8</v>
      </c>
      <c r="O16" s="66">
        <v>1516524.7</v>
      </c>
      <c r="P16" s="65">
        <f>Q16+R16+S16</f>
        <v>4575040.0800000001</v>
      </c>
      <c r="Q16" s="66">
        <v>2416279.2999999998</v>
      </c>
      <c r="R16" s="66">
        <v>1683459.8</v>
      </c>
      <c r="S16" s="66">
        <v>475300.97999999998</v>
      </c>
    </row>
    <row r="17" thickBot="1" s="4" customFormat="1" ht="39" customHeight="1">
      <c r="A17" s="67" t="s">
        <v>36</v>
      </c>
      <c r="B17" s="68">
        <v>220</v>
      </c>
      <c r="C17" s="64">
        <f t="shared" ref="C17:S17" si="2">C18+C19+C20+C21</f>
        <v>22508168.199999996</v>
      </c>
      <c r="D17" s="69">
        <f t="shared" si="2"/>
        <v>3918347.3999999999</v>
      </c>
      <c r="E17" s="70">
        <f t="shared" si="2"/>
        <v>1213888.5999999999</v>
      </c>
      <c r="F17" s="70">
        <f t="shared" si="2"/>
        <v>1433557.8999999999</v>
      </c>
      <c r="G17" s="70">
        <f t="shared" si="2"/>
        <v>1270900.9000000001</v>
      </c>
      <c r="H17" s="69">
        <f t="shared" si="2"/>
        <v>4489565</v>
      </c>
      <c r="I17" s="70">
        <f t="shared" si="2"/>
        <v>1631212.1000000001</v>
      </c>
      <c r="J17" s="70">
        <f t="shared" si="2"/>
        <v>1481460.6000000001</v>
      </c>
      <c r="K17" s="70">
        <f t="shared" si="2"/>
        <v>1376892.3</v>
      </c>
      <c r="L17" s="69">
        <f t="shared" si="2"/>
        <v>5635401.209999999</v>
      </c>
      <c r="M17" s="70">
        <f t="shared" si="2"/>
        <v>2393294.3999999999</v>
      </c>
      <c r="N17" s="70">
        <f t="shared" si="2"/>
        <v>2150925.2999999998</v>
      </c>
      <c r="O17" s="70">
        <f t="shared" si="2"/>
        <v>1091181.5099999998</v>
      </c>
      <c r="P17" s="69">
        <f t="shared" si="2"/>
        <v>8464854.5899999999</v>
      </c>
      <c r="Q17" s="70">
        <f t="shared" si="2"/>
        <v>2354566.3999999999</v>
      </c>
      <c r="R17" s="70">
        <f t="shared" si="2"/>
        <v>1675558</v>
      </c>
      <c r="S17" s="70">
        <f t="shared" si="2"/>
        <v>4434730.1899999995</v>
      </c>
    </row>
    <row r="18" thickBot="1" s="5" customFormat="1" ht="30.75" customHeight="1">
      <c r="A18" s="67" t="s">
        <v>37</v>
      </c>
      <c r="B18" s="68">
        <v>221</v>
      </c>
      <c r="C18" s="64">
        <f>D18+H18+L18+P18</f>
        <v>11743226.299999999</v>
      </c>
      <c r="D18" s="65">
        <f>E18+F18+G18</f>
        <v>2935806.5999999996</v>
      </c>
      <c r="E18" s="66">
        <v>978602.19999999995</v>
      </c>
      <c r="F18" s="66">
        <v>978602.19999999995</v>
      </c>
      <c r="G18" s="66">
        <v>978602.19999999995</v>
      </c>
      <c r="H18" s="65">
        <f>I18+J18+K18</f>
        <v>2935806.5999999996</v>
      </c>
      <c r="I18" s="66">
        <v>978602.19999999995</v>
      </c>
      <c r="J18" s="66">
        <v>978602.19999999995</v>
      </c>
      <c r="K18" s="66">
        <v>978602.19999999995</v>
      </c>
      <c r="L18" s="65">
        <f>M18+N18+O18</f>
        <v>2935806.5999999996</v>
      </c>
      <c r="M18" s="66">
        <v>978602.19999999995</v>
      </c>
      <c r="N18" s="66">
        <v>978602.19999999995</v>
      </c>
      <c r="O18" s="66">
        <v>978602.19999999995</v>
      </c>
      <c r="P18" s="65">
        <f>Q18+R18+S18</f>
        <v>2935806.5</v>
      </c>
      <c r="Q18" s="66">
        <v>978602.19999999995</v>
      </c>
      <c r="R18" s="66">
        <v>978602.19999999995</v>
      </c>
      <c r="S18" s="66">
        <v>978602.09999999998</v>
      </c>
    </row>
    <row r="19" thickBot="1" s="5" customFormat="1" ht="53.25" customHeight="1">
      <c r="A19" s="67" t="s">
        <v>38</v>
      </c>
      <c r="B19" s="68">
        <v>222</v>
      </c>
      <c r="C19" s="64">
        <f t="shared" ref="C19:C24" si="3">D19+H19+L19+P19</f>
        <v>653484</v>
      </c>
      <c r="D19" s="65">
        <f>E19+F19+G19</f>
        <v>163371</v>
      </c>
      <c r="E19" s="66">
        <v>54457</v>
      </c>
      <c r="F19" s="66">
        <v>54457</v>
      </c>
      <c r="G19" s="66">
        <v>54457</v>
      </c>
      <c r="H19" s="65">
        <f>I19+J19+K19</f>
        <v>163371</v>
      </c>
      <c r="I19" s="66">
        <v>54457</v>
      </c>
      <c r="J19" s="66">
        <v>54457</v>
      </c>
      <c r="K19" s="66">
        <v>54457</v>
      </c>
      <c r="L19" s="65">
        <f>M19+N19+O19</f>
        <v>163371</v>
      </c>
      <c r="M19" s="66">
        <v>54457</v>
      </c>
      <c r="N19" s="66">
        <v>54457</v>
      </c>
      <c r="O19" s="66">
        <v>54457</v>
      </c>
      <c r="P19" s="65">
        <f>Q19+R19+S19</f>
        <v>163371</v>
      </c>
      <c r="Q19" s="66">
        <v>54457</v>
      </c>
      <c r="R19" s="66">
        <v>54457</v>
      </c>
      <c r="S19" s="66">
        <v>54457</v>
      </c>
    </row>
    <row r="20" thickBot="1" s="6" customFormat="1" ht="92.25" customHeight="1">
      <c r="A20" s="71" t="s">
        <v>39</v>
      </c>
      <c r="B20" s="72">
        <v>223</v>
      </c>
      <c r="C20" s="73">
        <f>D20+H20+L20+P20</f>
        <v>10111457.899999999</v>
      </c>
      <c r="D20" s="74">
        <f>E20+F20+G20</f>
        <v>781528.69999999995</v>
      </c>
      <c r="E20" s="75">
        <v>180829.39999999999</v>
      </c>
      <c r="F20" s="75">
        <v>400498.70000000001</v>
      </c>
      <c r="G20" s="75">
        <v>200200.60000000001</v>
      </c>
      <c r="H20" s="74">
        <f>I20+J20+K20</f>
        <v>1386458.7000000002</v>
      </c>
      <c r="I20" s="76">
        <v>598152.90000000002</v>
      </c>
      <c r="J20" s="76">
        <v>448401.40000000002</v>
      </c>
      <c r="K20" s="76">
        <v>339904.40000000002</v>
      </c>
      <c r="L20" s="74">
        <f>M20+N20+O20</f>
        <v>2536149.1999999997</v>
      </c>
      <c r="M20" s="77">
        <v>1360235.2</v>
      </c>
      <c r="N20" s="78">
        <v>1117866.1000000001</v>
      </c>
      <c r="O20" s="77">
        <v>58047.900000000001</v>
      </c>
      <c r="P20" s="74">
        <f>Q20+R20+S20</f>
        <v>5407321.2999999998</v>
      </c>
      <c r="Q20" s="77">
        <v>1321507.2</v>
      </c>
      <c r="R20" s="78">
        <v>642498.80000000005</v>
      </c>
      <c r="S20" s="78">
        <v>3443315.2999999998</v>
      </c>
    </row>
    <row r="21" thickBot="1" s="2" customFormat="1" ht="60" customHeight="1">
      <c r="A21" s="79" t="s">
        <v>40</v>
      </c>
      <c r="B21" s="68">
        <v>224</v>
      </c>
      <c r="C21" s="64">
        <f t="shared" si="3"/>
        <v>0</v>
      </c>
      <c r="D21" s="65">
        <f>E21+F21+G21</f>
        <v>37641.099999999999</v>
      </c>
      <c r="E21" s="66"/>
      <c r="F21" s="66"/>
      <c r="G21" s="66">
        <v>37641.099999999999</v>
      </c>
      <c r="H21" s="65">
        <f>I21+J21+K21</f>
        <v>3928.6999999999998</v>
      </c>
      <c r="I21" s="80"/>
      <c r="J21" s="80"/>
      <c r="K21" s="80">
        <v>3928.6999999999998</v>
      </c>
      <c r="L21" s="65">
        <f>M21+N21+O21</f>
        <v>74.409999999999997</v>
      </c>
      <c r="M21" s="66"/>
      <c r="N21" s="66"/>
      <c r="O21" s="66">
        <v>74.409999999999997</v>
      </c>
      <c r="P21" s="65">
        <f>Q21+R21+S21</f>
        <v>-41644.210000000006</v>
      </c>
      <c r="Q21" s="66"/>
      <c r="R21" s="66"/>
      <c r="S21" s="81">
        <f>-41569.8-74.41</f>
        <v>-41644.210000000006</v>
      </c>
    </row>
    <row r="22" thickBot="1" s="7" customFormat="1" ht="35.25" customHeight="1">
      <c r="A22" s="62" t="s">
        <v>41</v>
      </c>
      <c r="B22" s="68">
        <v>230</v>
      </c>
      <c r="C22" s="64">
        <f>C23+C24</f>
        <v>5335193.9000000004</v>
      </c>
      <c r="D22" s="69">
        <f t="shared" ref="D22:R22" si="4">D23+D24</f>
        <v>620501.19999999995</v>
      </c>
      <c r="E22" s="70">
        <f t="shared" si="4"/>
        <v>187064.5</v>
      </c>
      <c r="F22" s="70">
        <f t="shared" si="4"/>
        <v>101050.7</v>
      </c>
      <c r="G22" s="70">
        <f t="shared" si="4"/>
        <v>332386</v>
      </c>
      <c r="H22" s="69">
        <f t="shared" si="4"/>
        <v>755291.90000000002</v>
      </c>
      <c r="I22" s="70">
        <f t="shared" si="4"/>
        <v>188399.5</v>
      </c>
      <c r="J22" s="70">
        <f t="shared" si="4"/>
        <v>184097.89999999999</v>
      </c>
      <c r="K22" s="70">
        <f t="shared" si="4"/>
        <v>382794.5</v>
      </c>
      <c r="L22" s="69">
        <f t="shared" si="4"/>
        <v>1328990.7</v>
      </c>
      <c r="M22" s="70">
        <f t="shared" si="4"/>
        <v>591394.30000000005</v>
      </c>
      <c r="N22" s="70">
        <f t="shared" si="4"/>
        <v>695940.40000000002</v>
      </c>
      <c r="O22" s="70">
        <f t="shared" si="4"/>
        <v>41656</v>
      </c>
      <c r="P22" s="69">
        <f t="shared" si="4"/>
        <v>2630410.0999999996</v>
      </c>
      <c r="Q22" s="70">
        <f t="shared" si="4"/>
        <v>1037587.6000000001</v>
      </c>
      <c r="R22" s="70">
        <f t="shared" si="4"/>
        <v>693695.59999999998</v>
      </c>
      <c r="S22" s="70">
        <f>S23+S24</f>
        <v>899126.89999999991</v>
      </c>
    </row>
    <row r="23" thickBot="1" s="2" customFormat="1" ht="17.1" customHeight="1">
      <c r="A23" s="67" t="s">
        <v>42</v>
      </c>
      <c r="B23" s="68">
        <v>231</v>
      </c>
      <c r="C23" s="64">
        <f t="shared" si="3"/>
        <v>2827152.3999999999</v>
      </c>
      <c r="D23" s="65">
        <f>E23+F23+G23</f>
        <v>620501.19999999995</v>
      </c>
      <c r="E23" s="66">
        <v>187064.5</v>
      </c>
      <c r="F23" s="66">
        <v>101050.7</v>
      </c>
      <c r="G23" s="66">
        <v>332386</v>
      </c>
      <c r="H23" s="65">
        <f>I23+J23+K23</f>
        <v>577898.30000000005</v>
      </c>
      <c r="I23" s="80">
        <v>188399.5</v>
      </c>
      <c r="J23" s="80">
        <v>184097.89999999999</v>
      </c>
      <c r="K23" s="80">
        <v>205400.89999999999</v>
      </c>
      <c r="L23" s="65">
        <f>M23+N23+O23</f>
        <v>648214.69999999995</v>
      </c>
      <c r="M23" s="66">
        <v>218933</v>
      </c>
      <c r="N23" s="66">
        <v>205274.5</v>
      </c>
      <c r="O23" s="66">
        <v>224007.20000000001</v>
      </c>
      <c r="P23" s="65">
        <f>Q23+R23+S23</f>
        <v>980538.19999999995</v>
      </c>
      <c r="Q23" s="66">
        <v>332983.70000000001</v>
      </c>
      <c r="R23" s="66">
        <v>419935.79999999999</v>
      </c>
      <c r="S23" s="80">
        <v>227618.70000000001</v>
      </c>
    </row>
    <row r="24" thickBot="1" s="2" customFormat="1" ht="17.1" customHeight="1">
      <c r="A24" s="67" t="s">
        <v>43</v>
      </c>
      <c r="B24" s="68">
        <v>232</v>
      </c>
      <c r="C24" s="64">
        <f t="shared" si="3"/>
        <v>2508041.5</v>
      </c>
      <c r="D24" s="65">
        <f>E24+F24+G24</f>
        <v>0</v>
      </c>
      <c r="E24" s="66"/>
      <c r="F24" s="66"/>
      <c r="G24" s="66"/>
      <c r="H24" s="65">
        <f>I24+J24+K24</f>
        <v>177393.60000000001</v>
      </c>
      <c r="I24" s="80">
        <v>0</v>
      </c>
      <c r="J24" s="80">
        <v>0</v>
      </c>
      <c r="K24" s="80">
        <f>177393.6</f>
        <v>177393.60000000001</v>
      </c>
      <c r="L24" s="65">
        <f>M24+N24+O24</f>
        <v>680776</v>
      </c>
      <c r="M24" s="66">
        <v>372461.29999999999</v>
      </c>
      <c r="N24" s="66">
        <v>490665.90000000002</v>
      </c>
      <c r="O24" s="66">
        <v>-182351.20000000001</v>
      </c>
      <c r="P24" s="65">
        <f>Q24+R24+S24</f>
        <v>1649871.8999999999</v>
      </c>
      <c r="Q24" s="66">
        <v>704603.90000000002</v>
      </c>
      <c r="R24" s="66">
        <v>273759.79999999999</v>
      </c>
      <c r="S24" s="80">
        <v>671508.19999999995</v>
      </c>
    </row>
    <row r="25" thickBot="1" s="2" customFormat="1" ht="41.25" customHeight="1">
      <c r="A25" s="49" t="s">
        <v>44</v>
      </c>
      <c r="B25" s="50">
        <v>300</v>
      </c>
      <c r="C25" s="82">
        <f>C26+C31+C32+C33</f>
        <v>43625760.420000002</v>
      </c>
      <c r="D25" s="82">
        <f t="shared" ref="D25:S25" si="5">D26+D31+D32+D33</f>
        <v>8202485.2199999997</v>
      </c>
      <c r="E25" s="82">
        <f t="shared" si="5"/>
        <v>2737505.2000000002</v>
      </c>
      <c r="F25" s="82">
        <f t="shared" si="5"/>
        <v>2868733.1200000001</v>
      </c>
      <c r="G25" s="82">
        <f t="shared" si="5"/>
        <v>2596246.8999999999</v>
      </c>
      <c r="H25" s="82">
        <f t="shared" si="5"/>
        <v>9946821</v>
      </c>
      <c r="I25" s="82">
        <f t="shared" si="5"/>
        <v>3523173.1000000001</v>
      </c>
      <c r="J25" s="82">
        <f t="shared" si="5"/>
        <v>3308867.7999999998</v>
      </c>
      <c r="K25" s="82">
        <f t="shared" si="5"/>
        <v>3114780.1000000001</v>
      </c>
      <c r="L25" s="82">
        <f t="shared" si="5"/>
        <v>10050814.4</v>
      </c>
      <c r="M25" s="82">
        <f t="shared" si="5"/>
        <v>4283034.7999999998</v>
      </c>
      <c r="N25" s="82">
        <f t="shared" si="5"/>
        <v>3629854.6000000001</v>
      </c>
      <c r="O25" s="82">
        <f t="shared" si="5"/>
        <v>2137925</v>
      </c>
      <c r="P25" s="82">
        <f t="shared" si="5"/>
        <v>15425639.800000001</v>
      </c>
      <c r="Q25" s="82">
        <f t="shared" si="5"/>
        <v>4937770.1000000006</v>
      </c>
      <c r="R25" s="82">
        <f t="shared" si="5"/>
        <v>3066054.5</v>
      </c>
      <c r="S25" s="82">
        <f t="shared" si="5"/>
        <v>7421815.2000000002</v>
      </c>
      <c r="T25" s="83">
        <f>D25+I25+J25</f>
        <v>15034526.120000001</v>
      </c>
    </row>
    <row r="26" thickBot="1" s="7" customFormat="1" ht="36" customHeight="1">
      <c r="A26" s="67" t="s">
        <v>45</v>
      </c>
      <c r="B26" s="63">
        <v>310</v>
      </c>
      <c r="C26" s="73">
        <f t="shared" ref="C26:C37" si="6">D26+H26+L26+P26</f>
        <v>14848003.02</v>
      </c>
      <c r="D26" s="65">
        <f t="shared" ref="D26:D37" si="7">E26+F26+G26</f>
        <v>2450648.02</v>
      </c>
      <c r="E26" s="66">
        <f>E27+E28+E29+E30</f>
        <v>848430.80000000005</v>
      </c>
      <c r="F26" s="66">
        <f>F27+F28+F29+F30</f>
        <v>838665.02000000002</v>
      </c>
      <c r="G26" s="66">
        <f>G27+G28+G29+G30</f>
        <v>763552.19999999995</v>
      </c>
      <c r="H26" s="65">
        <f t="shared" ref="H26:H37" si="8">I26+J26+K26</f>
        <v>3121664.2999999998</v>
      </c>
      <c r="I26" s="66">
        <f>I27+I28+I29+I30</f>
        <v>1037939.6000000001</v>
      </c>
      <c r="J26" s="66">
        <f>J27+J28+J29+J30</f>
        <v>1123476.2999999998</v>
      </c>
      <c r="K26" s="66">
        <f>K27+K28+K29+K30</f>
        <v>960248.40000000002</v>
      </c>
      <c r="L26" s="65">
        <f t="shared" ref="L26:L37" si="9">M26+N26+O26</f>
        <v>3275982.2000000002</v>
      </c>
      <c r="M26" s="66">
        <f>M27+M28+M29+M30</f>
        <v>1674760.8</v>
      </c>
      <c r="N26" s="66">
        <f>N27+N28+N29+N30</f>
        <v>1265870.6000000001</v>
      </c>
      <c r="O26" s="66">
        <f>O27+O28+O29+O30</f>
        <v>335350.80000000005</v>
      </c>
      <c r="P26" s="65">
        <f t="shared" ref="P26:P37" si="10">Q26+R26+S26</f>
        <v>5999708.5</v>
      </c>
      <c r="Q26" s="66">
        <f>Q27+Q28+Q29+Q30</f>
        <v>1458919.9000000001</v>
      </c>
      <c r="R26" s="66">
        <f>R27+R28+R29+R30</f>
        <v>1040398.1000000001</v>
      </c>
      <c r="S26" s="66">
        <f>S27+S28+S29+S30</f>
        <v>3500390.5</v>
      </c>
    </row>
    <row r="27" thickBot="1" s="7" customFormat="1" ht="36" customHeight="1">
      <c r="A27" s="62" t="s">
        <v>46</v>
      </c>
      <c r="B27" s="63">
        <v>311</v>
      </c>
      <c r="C27" s="73">
        <f t="shared" si="6"/>
        <v>4077295.7999999998</v>
      </c>
      <c r="D27" s="65">
        <f t="shared" si="7"/>
        <v>1016738.2</v>
      </c>
      <c r="E27" s="66">
        <v>338912.70000000001</v>
      </c>
      <c r="F27" s="66">
        <v>338912.70000000001</v>
      </c>
      <c r="G27" s="66">
        <v>338912.79999999999</v>
      </c>
      <c r="H27" s="65">
        <f t="shared" si="8"/>
        <v>1018219.8</v>
      </c>
      <c r="I27" s="66">
        <v>338912.70000000001</v>
      </c>
      <c r="J27" s="66">
        <v>338912.79999999999</v>
      </c>
      <c r="K27" s="66">
        <v>340394.29999999999</v>
      </c>
      <c r="L27" s="65">
        <f t="shared" si="9"/>
        <v>1021180.3</v>
      </c>
      <c r="M27" s="66">
        <v>340393.40000000002</v>
      </c>
      <c r="N27" s="66">
        <v>340393.40000000002</v>
      </c>
      <c r="O27" s="66">
        <v>340393.5</v>
      </c>
      <c r="P27" s="65">
        <f t="shared" si="10"/>
        <v>1021157.5</v>
      </c>
      <c r="Q27" s="66">
        <v>340393.40000000002</v>
      </c>
      <c r="R27" s="66">
        <v>340393.5</v>
      </c>
      <c r="S27" s="66">
        <v>340370.59999999998</v>
      </c>
    </row>
    <row r="28" thickBot="1" s="7" customFormat="1" ht="36" customHeight="1">
      <c r="A28" s="62" t="s">
        <v>47</v>
      </c>
      <c r="B28" s="63">
        <v>312</v>
      </c>
      <c r="C28" s="73">
        <f t="shared" si="6"/>
        <v>3924130.2200000002</v>
      </c>
      <c r="D28" s="65">
        <f t="shared" si="7"/>
        <v>104425.82000000001</v>
      </c>
      <c r="E28" s="66">
        <v>74185</v>
      </c>
      <c r="F28" s="66">
        <v>26332.82</v>
      </c>
      <c r="G28" s="66">
        <v>3908</v>
      </c>
      <c r="H28" s="65">
        <f t="shared" si="8"/>
        <v>282748.29999999999</v>
      </c>
      <c r="I28" s="66">
        <v>198579.60000000001</v>
      </c>
      <c r="J28" s="66">
        <v>138903.89999999999</v>
      </c>
      <c r="K28" s="66">
        <v>-54735.199999999997</v>
      </c>
      <c r="L28" s="65">
        <f t="shared" si="9"/>
        <v>1006627.3999999999</v>
      </c>
      <c r="M28" s="66">
        <v>935007.59999999998</v>
      </c>
      <c r="N28" s="66">
        <v>331976.09999999998</v>
      </c>
      <c r="O28" s="66">
        <v>-260356.29999999999</v>
      </c>
      <c r="P28" s="65">
        <f t="shared" si="10"/>
        <v>2530328.7000000002</v>
      </c>
      <c r="Q28" s="66">
        <v>541040.59999999998</v>
      </c>
      <c r="R28" s="66">
        <v>156018.20000000001</v>
      </c>
      <c r="S28" s="66">
        <v>1833269.8999999999</v>
      </c>
    </row>
    <row r="29" thickBot="1" s="7" customFormat="1" ht="36" customHeight="1">
      <c r="A29" s="62" t="s">
        <v>48</v>
      </c>
      <c r="B29" s="63">
        <v>313</v>
      </c>
      <c r="C29" s="73">
        <f t="shared" si="6"/>
        <v>5630224</v>
      </c>
      <c r="D29" s="65">
        <f t="shared" si="7"/>
        <v>1329484</v>
      </c>
      <c r="E29" s="66">
        <v>435333.09999999998</v>
      </c>
      <c r="F29" s="66">
        <v>473419.5</v>
      </c>
      <c r="G29" s="66">
        <v>420731.40000000002</v>
      </c>
      <c r="H29" s="65">
        <f t="shared" si="8"/>
        <v>1820696.2</v>
      </c>
      <c r="I29" s="66">
        <v>500447.29999999999</v>
      </c>
      <c r="J29" s="66">
        <v>645659.59999999998</v>
      </c>
      <c r="K29" s="66">
        <v>674589.30000000005</v>
      </c>
      <c r="L29" s="65">
        <f t="shared" si="9"/>
        <v>1019497.5</v>
      </c>
      <c r="M29" s="66">
        <v>283017.59999999998</v>
      </c>
      <c r="N29" s="66">
        <v>300294.40000000002</v>
      </c>
      <c r="O29" s="66">
        <v>436185.5</v>
      </c>
      <c r="P29" s="65">
        <f t="shared" si="10"/>
        <v>1460546.2999999998</v>
      </c>
      <c r="Q29" s="66">
        <v>522578.29999999999</v>
      </c>
      <c r="R29" s="66">
        <v>448242.90000000002</v>
      </c>
      <c r="S29" s="66">
        <v>489725.09999999998</v>
      </c>
    </row>
    <row r="30" thickBot="1" s="7" customFormat="1" ht="36" customHeight="1">
      <c r="A30" s="62" t="s">
        <v>49</v>
      </c>
      <c r="B30" s="63">
        <v>314</v>
      </c>
      <c r="C30" s="73">
        <f t="shared" si="6"/>
        <v>1216353</v>
      </c>
      <c r="D30" s="65">
        <f t="shared" si="7"/>
        <v>0</v>
      </c>
      <c r="E30" s="66">
        <v>0</v>
      </c>
      <c r="F30" s="66">
        <v>0</v>
      </c>
      <c r="G30" s="66">
        <v>0</v>
      </c>
      <c r="H30" s="65">
        <f>I30+J30+K30</f>
        <v>0</v>
      </c>
      <c r="I30" s="66">
        <v>0</v>
      </c>
      <c r="J30" s="66">
        <v>0</v>
      </c>
      <c r="K30" s="66">
        <v>0</v>
      </c>
      <c r="L30" s="65">
        <f t="shared" si="9"/>
        <v>228677.00000000003</v>
      </c>
      <c r="M30" s="66">
        <v>116342.2</v>
      </c>
      <c r="N30" s="66">
        <v>293206.70000000001</v>
      </c>
      <c r="O30" s="66">
        <v>-180871.89999999999</v>
      </c>
      <c r="P30" s="65">
        <f t="shared" si="10"/>
        <v>987676</v>
      </c>
      <c r="Q30" s="66">
        <v>54907.599999999999</v>
      </c>
      <c r="R30" s="66">
        <v>95743.5</v>
      </c>
      <c r="S30" s="66">
        <v>837024.90000000002</v>
      </c>
    </row>
    <row r="31" thickBot="1" s="7" customFormat="1" ht="36" customHeight="1">
      <c r="A31" s="67" t="s">
        <v>50</v>
      </c>
      <c r="B31" s="63">
        <v>320</v>
      </c>
      <c r="C31" s="73">
        <f t="shared" si="6"/>
        <v>2202710.2000000002</v>
      </c>
      <c r="D31" s="65">
        <f t="shared" si="7"/>
        <v>455280.19999999995</v>
      </c>
      <c r="E31" s="66">
        <v>30026.799999999999</v>
      </c>
      <c r="F31" s="66">
        <v>175537.5</v>
      </c>
      <c r="G31" s="66">
        <v>249715.89999999999</v>
      </c>
      <c r="H31" s="65">
        <f t="shared" si="8"/>
        <v>692107.5</v>
      </c>
      <c r="I31" s="66">
        <v>423993.29999999999</v>
      </c>
      <c r="J31" s="66">
        <v>194281.5</v>
      </c>
      <c r="K31" s="66">
        <v>73832.699999999997</v>
      </c>
      <c r="L31" s="65">
        <f t="shared" si="9"/>
        <v>350407.80000000005</v>
      </c>
      <c r="M31" s="66">
        <v>72705.600000000006</v>
      </c>
      <c r="N31" s="66">
        <v>214459.70000000001</v>
      </c>
      <c r="O31" s="66">
        <v>63242.5</v>
      </c>
      <c r="P31" s="65">
        <f t="shared" si="10"/>
        <v>704914.70000000007</v>
      </c>
      <c r="Q31" s="66">
        <v>12817.299999999999</v>
      </c>
      <c r="R31" s="66">
        <v>10907</v>
      </c>
      <c r="S31" s="66">
        <v>681190.40000000002</v>
      </c>
    </row>
    <row r="32" thickBot="1" s="7" customFormat="1" ht="36" customHeight="1">
      <c r="A32" s="67" t="s">
        <v>51</v>
      </c>
      <c r="B32" s="63">
        <v>330</v>
      </c>
      <c r="C32" s="73">
        <f t="shared" si="6"/>
        <v>809036.69999999995</v>
      </c>
      <c r="D32" s="65">
        <f t="shared" si="7"/>
        <v>0</v>
      </c>
      <c r="E32" s="66"/>
      <c r="F32" s="66"/>
      <c r="G32" s="66"/>
      <c r="H32" s="65">
        <f t="shared" si="8"/>
        <v>3988</v>
      </c>
      <c r="I32" s="66">
        <v>1659.4000000000001</v>
      </c>
      <c r="J32" s="66">
        <v>2493.5999999999999</v>
      </c>
      <c r="K32" s="66">
        <v>-165</v>
      </c>
      <c r="L32" s="65">
        <f t="shared" si="9"/>
        <v>120866.2</v>
      </c>
      <c r="M32" s="66">
        <v>90462.399999999994</v>
      </c>
      <c r="N32" s="66">
        <v>74985.600000000006</v>
      </c>
      <c r="O32" s="66">
        <v>-44581.800000000003</v>
      </c>
      <c r="P32" s="65">
        <f t="shared" si="10"/>
        <v>684182.5</v>
      </c>
      <c r="Q32" s="66">
        <v>265085.79999999999</v>
      </c>
      <c r="R32" s="66">
        <v>87489.100000000006</v>
      </c>
      <c r="S32" s="66">
        <v>331607.59999999998</v>
      </c>
    </row>
    <row r="33" thickBot="1" s="7" customFormat="1" ht="36" customHeight="1">
      <c r="A33" s="67" t="s">
        <v>52</v>
      </c>
      <c r="B33" s="63">
        <v>340</v>
      </c>
      <c r="C33" s="64">
        <f t="shared" si="6"/>
        <v>25766010.5</v>
      </c>
      <c r="D33" s="65">
        <f t="shared" si="7"/>
        <v>5296557</v>
      </c>
      <c r="E33" s="66">
        <v>1859047.6000000001</v>
      </c>
      <c r="F33" s="66">
        <v>1854530.6000000001</v>
      </c>
      <c r="G33" s="66">
        <v>1582978.8</v>
      </c>
      <c r="H33" s="65">
        <f t="shared" si="8"/>
        <v>6129061.2000000002</v>
      </c>
      <c r="I33" s="66">
        <v>2059580.8</v>
      </c>
      <c r="J33" s="66">
        <v>1988616.3999999999</v>
      </c>
      <c r="K33" s="66">
        <v>2080864</v>
      </c>
      <c r="L33" s="65">
        <f t="shared" si="9"/>
        <v>6303558.2000000002</v>
      </c>
      <c r="M33" s="66">
        <v>2445106</v>
      </c>
      <c r="N33" s="66">
        <v>2074538.7</v>
      </c>
      <c r="O33" s="66">
        <v>1783913.5</v>
      </c>
      <c r="P33" s="65">
        <f t="shared" si="10"/>
        <v>8036834.1000000006</v>
      </c>
      <c r="Q33" s="66">
        <v>3200947.1000000001</v>
      </c>
      <c r="R33" s="66">
        <v>1927260.3</v>
      </c>
      <c r="S33" s="66">
        <v>2908626.7000000002</v>
      </c>
    </row>
    <row r="34" thickBot="1" s="8" customFormat="1" ht="31.5" customHeight="1">
      <c r="A34" s="84" t="s">
        <v>53</v>
      </c>
      <c r="B34" s="85">
        <v>350</v>
      </c>
      <c r="C34" s="73">
        <f>D34+H34+L34+P34</f>
        <v>10142466.82</v>
      </c>
      <c r="D34" s="74">
        <f>E34+F34+G34</f>
        <v>853283.5</v>
      </c>
      <c r="E34" s="78">
        <v>181540.20000000001</v>
      </c>
      <c r="F34" s="78">
        <v>404513</v>
      </c>
      <c r="G34" s="78">
        <v>267230.29999999999</v>
      </c>
      <c r="H34" s="74">
        <f t="shared" si="8"/>
        <v>1446362.8</v>
      </c>
      <c r="I34" s="78">
        <v>624295.40000000002</v>
      </c>
      <c r="J34" s="78">
        <v>451828.09999999998</v>
      </c>
      <c r="K34" s="78">
        <v>370239.29999999999</v>
      </c>
      <c r="L34" s="74">
        <f t="shared" si="9"/>
        <v>2519374.02</v>
      </c>
      <c r="M34" s="78">
        <v>1383964.8999999999</v>
      </c>
      <c r="N34" s="78">
        <v>1120294.6000000001</v>
      </c>
      <c r="O34" s="78">
        <v>15114.52</v>
      </c>
      <c r="P34" s="74">
        <f t="shared" si="10"/>
        <v>5323446.5</v>
      </c>
      <c r="Q34" s="78">
        <v>1325244</v>
      </c>
      <c r="R34" s="78">
        <v>611402.80000000005</v>
      </c>
      <c r="S34" s="78">
        <v>3386799.7000000002</v>
      </c>
    </row>
    <row r="35" thickBot="1" s="7" customFormat="1" ht="36.75" customHeight="1">
      <c r="A35" s="86" t="s">
        <v>54</v>
      </c>
      <c r="B35" s="87">
        <v>360</v>
      </c>
      <c r="C35" s="73">
        <f t="shared" si="6"/>
        <v>5783419.4000000004</v>
      </c>
      <c r="D35" s="74">
        <f t="shared" si="7"/>
        <v>359731.09999999998</v>
      </c>
      <c r="E35" s="88">
        <f>E36+E37</f>
        <v>131150</v>
      </c>
      <c r="F35" s="88">
        <f>F36+F37</f>
        <v>113200</v>
      </c>
      <c r="G35" s="88">
        <f>G36+G37</f>
        <v>115381.10000000001</v>
      </c>
      <c r="H35" s="74">
        <f t="shared" si="8"/>
        <v>783507.09999999998</v>
      </c>
      <c r="I35" s="88">
        <f>I36+I37</f>
        <v>208989.5</v>
      </c>
      <c r="J35" s="88">
        <f>J36+J37</f>
        <v>176670.5</v>
      </c>
      <c r="K35" s="89">
        <f>K36+K37</f>
        <v>397847.09999999998</v>
      </c>
      <c r="L35" s="65">
        <f t="shared" si="9"/>
        <v>1412951.7000000002</v>
      </c>
      <c r="M35" s="89">
        <f>M36+M37</f>
        <v>856975.09999999998</v>
      </c>
      <c r="N35" s="89">
        <f>N36+N37</f>
        <v>655124.60000000009</v>
      </c>
      <c r="O35" s="89">
        <f>SUM(O36:O37)</f>
        <v>-99148.000000000015</v>
      </c>
      <c r="P35" s="65">
        <f t="shared" si="10"/>
        <v>3227229.5</v>
      </c>
      <c r="Q35" s="89">
        <f>Q36+Q37</f>
        <v>1721651.1000000001</v>
      </c>
      <c r="R35" s="89">
        <f>R36+R37</f>
        <v>562512.89999999991</v>
      </c>
      <c r="S35" s="89">
        <f>S36+S37</f>
        <v>943065.5</v>
      </c>
    </row>
    <row r="36" thickBot="1" s="7" customFormat="1" ht="17.1" customHeight="1">
      <c r="A36" s="67" t="s">
        <v>42</v>
      </c>
      <c r="B36" s="90">
        <v>361</v>
      </c>
      <c r="C36" s="64">
        <f t="shared" si="6"/>
        <v>3275377.8999999994</v>
      </c>
      <c r="D36" s="91">
        <f t="shared" si="7"/>
        <v>359731.09999999998</v>
      </c>
      <c r="E36" s="92">
        <v>131150</v>
      </c>
      <c r="F36" s="92">
        <v>113200</v>
      </c>
      <c r="G36" s="92">
        <v>115381.10000000001</v>
      </c>
      <c r="H36" s="91">
        <f t="shared" si="8"/>
        <v>606113.5</v>
      </c>
      <c r="I36" s="92">
        <v>208989.5</v>
      </c>
      <c r="J36" s="92">
        <v>176670.5</v>
      </c>
      <c r="K36" s="92">
        <v>220453.5</v>
      </c>
      <c r="L36" s="91">
        <f t="shared" si="9"/>
        <v>732175.69999999995</v>
      </c>
      <c r="M36" s="92">
        <v>484513.79999999999</v>
      </c>
      <c r="N36" s="92">
        <v>164458.70000000001</v>
      </c>
      <c r="O36" s="92">
        <v>83203.199999999997</v>
      </c>
      <c r="P36" s="91">
        <f t="shared" si="10"/>
        <v>1577357.5999999999</v>
      </c>
      <c r="Q36" s="92">
        <v>1017047.2</v>
      </c>
      <c r="R36" s="92">
        <f>288603.8+149.3</f>
        <v>288753.09999999998</v>
      </c>
      <c r="S36" s="92">
        <v>271557.29999999999</v>
      </c>
    </row>
    <row r="37" thickBot="1" s="7" customFormat="1" ht="17.1" customHeight="1">
      <c r="A37" s="67" t="s">
        <v>43</v>
      </c>
      <c r="B37" s="90">
        <v>362</v>
      </c>
      <c r="C37" s="64">
        <f t="shared" si="6"/>
        <v>2508041.5</v>
      </c>
      <c r="D37" s="91">
        <f t="shared" si="7"/>
        <v>0</v>
      </c>
      <c r="E37" s="92"/>
      <c r="F37" s="92"/>
      <c r="G37" s="92"/>
      <c r="H37" s="91">
        <f t="shared" si="8"/>
        <v>177393.60000000001</v>
      </c>
      <c r="I37" s="92"/>
      <c r="J37" s="92"/>
      <c r="K37" s="92">
        <v>177393.60000000001</v>
      </c>
      <c r="L37" s="91">
        <f t="shared" si="9"/>
        <v>680776</v>
      </c>
      <c r="M37" s="92">
        <v>372461.29999999999</v>
      </c>
      <c r="N37" s="92">
        <v>490665.90000000002</v>
      </c>
      <c r="O37" s="92">
        <v>-182351.20000000001</v>
      </c>
      <c r="P37" s="91">
        <f t="shared" si="10"/>
        <v>1649871.8999999999</v>
      </c>
      <c r="Q37" s="93">
        <v>704603.90000000002</v>
      </c>
      <c r="R37" s="93">
        <v>273759.79999999999</v>
      </c>
      <c r="S37" s="93">
        <v>671508.19999999995</v>
      </c>
      <c r="T37" s="94"/>
    </row>
    <row r="38" thickBot="1" ht="17.1" customHeight="1">
      <c r="A38" s="49" t="s">
        <v>55</v>
      </c>
      <c r="B38" s="50">
        <v>400</v>
      </c>
      <c r="C38" s="95"/>
      <c r="D38" s="95">
        <f t="shared" ref="D38:S38" si="11">D11+D15-D25+D42</f>
        <v>1816186.3799999999</v>
      </c>
      <c r="E38" s="95">
        <f t="shared" si="11"/>
        <v>2594523.9999999991</v>
      </c>
      <c r="F38" s="95">
        <f t="shared" si="11"/>
        <v>660380.87999999849</v>
      </c>
      <c r="G38" s="95">
        <f t="shared" si="11"/>
        <v>1816186.3799999994</v>
      </c>
      <c r="H38" s="95">
        <f t="shared" si="11"/>
        <v>621114.57999999751</v>
      </c>
      <c r="I38" s="95">
        <f t="shared" si="11"/>
        <v>1641832.5799999991</v>
      </c>
      <c r="J38" s="95">
        <f t="shared" si="11"/>
        <v>715041.17999999935</v>
      </c>
      <c r="K38" s="95">
        <f t="shared" si="11"/>
        <v>621114.57999999914</v>
      </c>
      <c r="L38" s="95">
        <f t="shared" si="11"/>
        <v>1637792.889999998</v>
      </c>
      <c r="M38" s="95">
        <f t="shared" si="11"/>
        <v>1113308.2799999989</v>
      </c>
      <c r="N38" s="95">
        <f t="shared" si="11"/>
        <v>1107166.1799999988</v>
      </c>
      <c r="O38" s="95">
        <f t="shared" si="11"/>
        <v>1637792.8899999987</v>
      </c>
      <c r="P38" s="95">
        <f t="shared" si="11"/>
        <v>894160.35999999801</v>
      </c>
      <c r="Q38" s="95">
        <f t="shared" si="11"/>
        <v>1461613.8899999973</v>
      </c>
      <c r="R38" s="95">
        <f t="shared" si="11"/>
        <v>2327020.6899999976</v>
      </c>
      <c r="S38" s="95">
        <f t="shared" si="11"/>
        <v>894160.35999999708</v>
      </c>
      <c r="T38" s="16"/>
      <c r="U38" s="16"/>
    </row>
    <row r="39" thickBot="1" s="9" customFormat="1" ht="22.5" customHeight="1">
      <c r="A39" s="96" t="s">
        <v>56</v>
      </c>
      <c r="B39" s="97">
        <v>430</v>
      </c>
      <c r="C39" s="59">
        <f>C40+C41</f>
        <v>0</v>
      </c>
      <c r="D39" s="98">
        <f>D40+D41</f>
        <v>708995.59999999998</v>
      </c>
      <c r="E39" s="98">
        <f t="shared" ref="E39:R39" si="12">E40+E41</f>
        <v>504140</v>
      </c>
      <c r="F39" s="98">
        <f t="shared" si="12"/>
        <v>491990.69999999995</v>
      </c>
      <c r="G39" s="98">
        <f t="shared" si="12"/>
        <v>708995.59999999998</v>
      </c>
      <c r="H39" s="98">
        <f t="shared" si="12"/>
        <v>680780.39999999991</v>
      </c>
      <c r="I39" s="98">
        <f t="shared" si="12"/>
        <v>688405.59999999998</v>
      </c>
      <c r="J39" s="98">
        <f t="shared" si="12"/>
        <v>695833</v>
      </c>
      <c r="K39" s="98">
        <f t="shared" si="12"/>
        <v>680780.40000000002</v>
      </c>
      <c r="L39" s="98">
        <f t="shared" si="12"/>
        <v>596819.40000000014</v>
      </c>
      <c r="M39" s="98">
        <f t="shared" si="12"/>
        <v>415199.60000000003</v>
      </c>
      <c r="N39" s="98">
        <f t="shared" si="12"/>
        <v>456015.40000000008</v>
      </c>
      <c r="O39" s="98">
        <f>O40+O41</f>
        <v>596819.40000000014</v>
      </c>
      <c r="P39" s="98">
        <f t="shared" si="12"/>
        <v>0</v>
      </c>
      <c r="Q39" s="98">
        <f t="shared" si="12"/>
        <v>-87244.09999999986</v>
      </c>
      <c r="R39" s="98">
        <f t="shared" si="12"/>
        <v>43938.600000000151</v>
      </c>
      <c r="S39" s="98">
        <f>S40+S41</f>
        <v>0</v>
      </c>
    </row>
    <row r="40" thickBot="1" s="1" customFormat="1" ht="24" customHeight="1">
      <c r="A40" s="52" t="s">
        <v>57</v>
      </c>
      <c r="B40" s="99">
        <v>431</v>
      </c>
      <c r="C40" s="56"/>
      <c r="D40" s="58">
        <f t="shared" ref="D40:S40" si="13">D13+D23-D36</f>
        <v>708995.59999999998</v>
      </c>
      <c r="E40" s="58">
        <f t="shared" si="13"/>
        <v>504140</v>
      </c>
      <c r="F40" s="58">
        <f t="shared" si="13"/>
        <v>491990.69999999995</v>
      </c>
      <c r="G40" s="58">
        <f t="shared" si="13"/>
        <v>708995.59999999998</v>
      </c>
      <c r="H40" s="58">
        <f t="shared" si="13"/>
        <v>680780.39999999991</v>
      </c>
      <c r="I40" s="58">
        <f t="shared" si="13"/>
        <v>688405.59999999998</v>
      </c>
      <c r="J40" s="58">
        <f t="shared" si="13"/>
        <v>695833</v>
      </c>
      <c r="K40" s="58">
        <f t="shared" si="13"/>
        <v>680780.40000000002</v>
      </c>
      <c r="L40" s="58">
        <f t="shared" si="13"/>
        <v>596819.40000000014</v>
      </c>
      <c r="M40" s="58">
        <f t="shared" si="13"/>
        <v>415199.60000000003</v>
      </c>
      <c r="N40" s="58">
        <f t="shared" si="13"/>
        <v>456015.40000000008</v>
      </c>
      <c r="O40" s="58">
        <f t="shared" si="13"/>
        <v>596819.40000000014</v>
      </c>
      <c r="P40" s="58">
        <f t="shared" si="13"/>
        <v>0</v>
      </c>
      <c r="Q40" s="58">
        <f t="shared" si="13"/>
        <v>-87244.09999999986</v>
      </c>
      <c r="R40" s="58">
        <f t="shared" si="13"/>
        <v>43938.600000000151</v>
      </c>
      <c r="S40" s="58">
        <f t="shared" si="13"/>
        <v>0</v>
      </c>
    </row>
    <row r="41" thickBot="1" ht="17.1" customHeight="1">
      <c r="A41" s="52" t="s">
        <v>58</v>
      </c>
      <c r="B41" s="97">
        <v>432</v>
      </c>
      <c r="C41" s="59"/>
      <c r="D41" s="98">
        <f t="shared" ref="D41:S41" si="14">D14+D24-D37</f>
        <v>0</v>
      </c>
      <c r="E41" s="98">
        <f t="shared" si="14"/>
        <v>0</v>
      </c>
      <c r="F41" s="98">
        <f t="shared" si="14"/>
        <v>0</v>
      </c>
      <c r="G41" s="98">
        <f t="shared" si="14"/>
        <v>0</v>
      </c>
      <c r="H41" s="98">
        <f t="shared" si="14"/>
        <v>0</v>
      </c>
      <c r="I41" s="98">
        <f t="shared" si="14"/>
        <v>0</v>
      </c>
      <c r="J41" s="98">
        <f t="shared" si="14"/>
        <v>0</v>
      </c>
      <c r="K41" s="98">
        <f t="shared" si="14"/>
        <v>0</v>
      </c>
      <c r="L41" s="98">
        <f t="shared" si="14"/>
        <v>0</v>
      </c>
      <c r="M41" s="98">
        <f t="shared" si="14"/>
        <v>0</v>
      </c>
      <c r="N41" s="98">
        <f t="shared" si="14"/>
        <v>0</v>
      </c>
      <c r="O41" s="98">
        <f t="shared" si="14"/>
        <v>0</v>
      </c>
      <c r="P41" s="98">
        <f t="shared" si="14"/>
        <v>0</v>
      </c>
      <c r="Q41" s="59">
        <f t="shared" si="14"/>
        <v>0</v>
      </c>
      <c r="R41" s="59">
        <f t="shared" si="14"/>
        <v>0</v>
      </c>
      <c r="S41" s="59">
        <f t="shared" si="14"/>
        <v>0</v>
      </c>
    </row>
    <row r="42" thickBot="1" ht="55.5" customHeight="1">
      <c r="A42" s="100" t="s">
        <v>59</v>
      </c>
      <c r="B42" s="101" t="s">
        <v>60</v>
      </c>
      <c r="C42" s="51">
        <f>C43+C44+C45+C46+C50+C53+C54+C55+C56+C57+C58+C59+C49+C47</f>
        <v>737776.74000000255</v>
      </c>
      <c r="D42" s="51">
        <f>D43+D44+D45+D46+D50+D53+D54+D55+D56+D57+D58+D47</f>
        <v>-410173</v>
      </c>
      <c r="E42" s="51">
        <f t="shared" ref="E42:O42" si="15">E43+E44+E45+E46+E50+E53+E54+E55+E56+E57+E58+E47</f>
        <v>1088336.0999999999</v>
      </c>
      <c r="F42" s="51">
        <f t="shared" si="15"/>
        <v>-1499254.6000000001</v>
      </c>
      <c r="G42" s="51">
        <f t="shared" si="15"/>
        <v>745.5</v>
      </c>
      <c r="H42" s="51">
        <f>H43+H44+H45+H46+H50+H53+H54+H55+H56+H57+H58+H47</f>
        <v>-1701763.7</v>
      </c>
      <c r="I42" s="51">
        <f t="shared" si="15"/>
        <v>-999254.59999999998</v>
      </c>
      <c r="J42" s="51">
        <f t="shared" si="15"/>
        <v>-673254.59999999998</v>
      </c>
      <c r="K42" s="51">
        <f t="shared" si="15"/>
        <v>-29254.5</v>
      </c>
      <c r="L42" s="51">
        <f>L43+L44+L45+L46+L50+L53+L54+L55+L56+L57+L58+L47</f>
        <v>29836.299999999999</v>
      </c>
      <c r="M42" s="51">
        <f>M43+M44+M45+M46+M50+M53+M54+M55+M56+M57+M58+M47</f>
        <v>-15504.6</v>
      </c>
      <c r="N42" s="51">
        <f>N43+N44+N45+N46+N50+N53+N54+N55+N56+N57+N58+N47</f>
        <v>-15504.6</v>
      </c>
      <c r="O42" s="51">
        <f t="shared" si="15"/>
        <v>60845.5</v>
      </c>
      <c r="P42" s="51">
        <f>P43+P44+P45+P46+P50+P53+P54+P55+P56+P57+P58+P47</f>
        <v>1642112.6000000001</v>
      </c>
      <c r="Q42" s="51">
        <f>Q43+Q44+Q45+Q46+Q50+Q53+Q54+Q55+Q56+Q57+Q58+Q47</f>
        <v>-9254.6000000000004</v>
      </c>
      <c r="R42" s="51">
        <f>R43+R44+R45+R46+R50+R53+R54+R55+R56+R57+R58+R47</f>
        <v>572443.5</v>
      </c>
      <c r="S42" s="51">
        <f>S43+S44+S45+S46+S50+S53+S54+S55+S56+S57+S58+S47</f>
        <v>1078923.6999999997</v>
      </c>
    </row>
    <row r="43" thickBot="1" s="9" customFormat="1" ht="17.1" customHeight="1">
      <c r="A43" s="102" t="s">
        <v>61</v>
      </c>
      <c r="B43" s="103">
        <v>510</v>
      </c>
      <c r="C43" s="104">
        <f>D43+H43+L43+P43</f>
        <v>0</v>
      </c>
      <c r="D43" s="91">
        <f>E43+F43+G43</f>
        <v>0</v>
      </c>
      <c r="E43" s="98"/>
      <c r="F43" s="98"/>
      <c r="G43" s="98"/>
      <c r="H43" s="91">
        <f>I43+J43+K43</f>
        <v>0</v>
      </c>
      <c r="I43" s="91"/>
      <c r="J43" s="91"/>
      <c r="K43" s="91"/>
      <c r="L43" s="91">
        <f>M43+N43+O43</f>
        <v>0</v>
      </c>
      <c r="M43" s="98"/>
      <c r="N43" s="98"/>
      <c r="O43" s="98"/>
      <c r="P43" s="91">
        <f>Q43+R43+S43</f>
        <v>0</v>
      </c>
      <c r="Q43" s="59"/>
      <c r="R43" s="59"/>
      <c r="S43" s="59"/>
    </row>
    <row r="44" thickBot="1" s="9" customFormat="1" ht="17.1" customHeight="1">
      <c r="A44" s="102" t="s">
        <v>62</v>
      </c>
      <c r="B44" s="103">
        <v>610</v>
      </c>
      <c r="C44" s="105">
        <f>D44+H44+L44+P44</f>
        <v>0</v>
      </c>
      <c r="D44" s="91">
        <f>E44+F44+G44</f>
        <v>0</v>
      </c>
      <c r="E44" s="98"/>
      <c r="F44" s="98"/>
      <c r="G44" s="98"/>
      <c r="H44" s="91">
        <f>I44+J44+K44</f>
        <v>0</v>
      </c>
      <c r="I44" s="91"/>
      <c r="J44" s="91"/>
      <c r="K44" s="91"/>
      <c r="L44" s="91">
        <f>M44+N44+O44</f>
        <v>0</v>
      </c>
      <c r="M44" s="98"/>
      <c r="N44" s="98"/>
      <c r="O44" s="98"/>
      <c r="P44" s="91">
        <f>Q44+R44+S44</f>
        <v>0</v>
      </c>
      <c r="Q44" s="59"/>
      <c r="R44" s="59"/>
      <c r="S44" s="59"/>
    </row>
    <row r="45" thickBot="1" s="10" customFormat="1" ht="17.1" customHeight="1">
      <c r="A45" s="106" t="s">
        <v>63</v>
      </c>
      <c r="B45" s="107">
        <v>520</v>
      </c>
      <c r="C45" s="105">
        <f>D45+H45+L45+P45</f>
        <v>3533368.7999999998</v>
      </c>
      <c r="D45" s="108">
        <f>E45+F45+G45</f>
        <v>0</v>
      </c>
      <c r="E45" s="108"/>
      <c r="F45" s="108"/>
      <c r="G45" s="108"/>
      <c r="H45" s="108">
        <f>I45+J45+K45</f>
        <v>0</v>
      </c>
      <c r="I45" s="108"/>
      <c r="J45" s="108"/>
      <c r="K45" s="108"/>
      <c r="L45" s="108">
        <f>M45+N45+O45</f>
        <v>0</v>
      </c>
      <c r="M45" s="109"/>
      <c r="N45" s="109"/>
      <c r="O45" s="108"/>
      <c r="P45" s="108">
        <f>Q45+R45+S45</f>
        <v>3533368.7999999998</v>
      </c>
      <c r="Q45" s="110">
        <f>2100000-2100000</f>
        <v>0</v>
      </c>
      <c r="R45" s="110">
        <v>1000000</v>
      </c>
      <c r="S45" s="110">
        <v>2533368.7999999998</v>
      </c>
    </row>
    <row r="46" thickBot="1" s="10" customFormat="1" ht="17.1" customHeight="1">
      <c r="A46" s="111" t="s">
        <v>64</v>
      </c>
      <c r="B46" s="107">
        <v>620</v>
      </c>
      <c r="C46" s="105">
        <f>D46+H46+L46+P46</f>
        <v>-3174000</v>
      </c>
      <c r="D46" s="108">
        <f>E46+F46+G46</f>
        <v>-1500000</v>
      </c>
      <c r="E46" s="108"/>
      <c r="F46" s="108">
        <v>-1500000</v>
      </c>
      <c r="G46" s="108"/>
      <c r="H46" s="108">
        <f>I46+J46+K46</f>
        <v>-1674000</v>
      </c>
      <c r="I46" s="108">
        <v>-1000000</v>
      </c>
      <c r="J46" s="108">
        <v>-674000</v>
      </c>
      <c r="K46" s="108"/>
      <c r="L46" s="108">
        <f>M46+N46+O46</f>
        <v>0</v>
      </c>
      <c r="M46" s="109"/>
      <c r="N46" s="109"/>
      <c r="O46" s="108"/>
      <c r="P46" s="108">
        <f>Q46+R46+S46</f>
        <v>0</v>
      </c>
      <c r="Q46" s="110"/>
      <c r="R46" s="110">
        <v>0</v>
      </c>
      <c r="S46" s="110"/>
    </row>
    <row r="47" thickBot="1" s="8" customFormat="1" ht="17.1" customHeight="1">
      <c r="A47" s="111" t="s">
        <v>65</v>
      </c>
      <c r="B47" s="107">
        <v>530</v>
      </c>
      <c r="C47" s="108">
        <f>C48+C49</f>
        <v>2600000</v>
      </c>
      <c r="D47" s="108">
        <f t="shared" ref="D47:S47" si="16">D48+D49</f>
        <v>0</v>
      </c>
      <c r="E47" s="108">
        <f t="shared" si="16"/>
        <v>0</v>
      </c>
      <c r="F47" s="108">
        <f t="shared" si="16"/>
        <v>0</v>
      </c>
      <c r="G47" s="108">
        <f t="shared" si="16"/>
        <v>0</v>
      </c>
      <c r="H47" s="108">
        <f t="shared" si="16"/>
        <v>0</v>
      </c>
      <c r="I47" s="108">
        <f t="shared" si="16"/>
        <v>0</v>
      </c>
      <c r="J47" s="108">
        <f t="shared" si="16"/>
        <v>0</v>
      </c>
      <c r="K47" s="108">
        <f t="shared" si="16"/>
        <v>0</v>
      </c>
      <c r="L47" s="108">
        <f>SUM(M47:O47)</f>
        <v>0</v>
      </c>
      <c r="M47" s="108">
        <f t="shared" si="16"/>
        <v>0</v>
      </c>
      <c r="N47" s="108">
        <f t="shared" si="16"/>
        <v>0</v>
      </c>
      <c r="O47" s="108">
        <f t="shared" si="16"/>
        <v>0</v>
      </c>
      <c r="P47" s="108">
        <f t="shared" si="16"/>
        <v>2600000</v>
      </c>
      <c r="Q47" s="108">
        <f t="shared" si="16"/>
        <v>0</v>
      </c>
      <c r="R47" s="108">
        <f t="shared" si="16"/>
        <v>0</v>
      </c>
      <c r="S47" s="108">
        <f t="shared" si="16"/>
        <v>2600000</v>
      </c>
      <c r="T47" s="112"/>
    </row>
    <row r="48" thickBot="1" s="11" customFormat="1" ht="17.1" customHeight="1">
      <c r="A48" s="113" t="s">
        <v>66</v>
      </c>
      <c r="B48" s="114">
        <v>531</v>
      </c>
      <c r="C48" s="115">
        <f>D48+H48+L48+P48</f>
        <v>2600000</v>
      </c>
      <c r="D48" s="116">
        <f>E48+F48+G48</f>
        <v>0</v>
      </c>
      <c r="E48" s="116"/>
      <c r="F48" s="116"/>
      <c r="G48" s="116"/>
      <c r="H48" s="116">
        <f>I48+J48+K48</f>
        <v>0</v>
      </c>
      <c r="I48" s="116"/>
      <c r="J48" s="116"/>
      <c r="K48" s="116"/>
      <c r="L48" s="116">
        <f>M48+N48+O48</f>
        <v>0</v>
      </c>
      <c r="M48" s="116"/>
      <c r="N48" s="116"/>
      <c r="O48" s="116"/>
      <c r="P48" s="116">
        <f>Q48+R48+S48</f>
        <v>2600000</v>
      </c>
      <c r="Q48" s="117"/>
      <c r="R48" s="117"/>
      <c r="S48" s="117">
        <v>2600000</v>
      </c>
      <c r="T48" s="118"/>
    </row>
    <row r="49" thickBot="1" s="11" customFormat="1" ht="17.1" customHeight="1">
      <c r="A49" s="113" t="s">
        <v>67</v>
      </c>
      <c r="B49" s="114">
        <v>532</v>
      </c>
      <c r="C49" s="115">
        <f>D49+H49+L49+P49</f>
        <v>0</v>
      </c>
      <c r="D49" s="116">
        <f>E49+F49+G49</f>
        <v>0</v>
      </c>
      <c r="E49" s="116"/>
      <c r="F49" s="116"/>
      <c r="G49" s="116"/>
      <c r="H49" s="116">
        <f>I49+J49+K49</f>
        <v>0</v>
      </c>
      <c r="I49" s="116"/>
      <c r="J49" s="116"/>
      <c r="K49" s="116"/>
      <c r="L49" s="116">
        <f>M49+N49+O49</f>
        <v>0</v>
      </c>
      <c r="M49" s="119"/>
      <c r="N49" s="116"/>
      <c r="O49" s="116"/>
      <c r="P49" s="116">
        <f>Q49+R49+S49</f>
        <v>0</v>
      </c>
      <c r="Q49" s="117"/>
      <c r="R49" s="117"/>
      <c r="S49" s="117"/>
      <c r="T49" s="118"/>
    </row>
    <row r="50" thickBot="1" s="8" customFormat="1" ht="16.5" customHeight="1">
      <c r="A50" s="111" t="s">
        <v>68</v>
      </c>
      <c r="B50" s="107">
        <v>540</v>
      </c>
      <c r="C50" s="108">
        <f t="shared" ref="C50:S50" si="17">C51+C52</f>
        <v>-3030674.8999999999</v>
      </c>
      <c r="D50" s="108">
        <f t="shared" si="17"/>
        <v>0</v>
      </c>
      <c r="E50" s="108">
        <f t="shared" si="17"/>
        <v>0</v>
      </c>
      <c r="F50" s="108">
        <f t="shared" si="17"/>
        <v>0</v>
      </c>
      <c r="G50" s="108">
        <f t="shared" si="17"/>
        <v>0</v>
      </c>
      <c r="H50" s="108">
        <f t="shared" si="17"/>
        <v>0</v>
      </c>
      <c r="I50" s="108">
        <f t="shared" si="17"/>
        <v>0</v>
      </c>
      <c r="J50" s="108">
        <f t="shared" si="17"/>
        <v>0</v>
      </c>
      <c r="K50" s="108">
        <f t="shared" si="17"/>
        <v>0</v>
      </c>
      <c r="L50" s="108">
        <f t="shared" si="17"/>
        <v>0</v>
      </c>
      <c r="M50" s="108">
        <f t="shared" si="17"/>
        <v>0</v>
      </c>
      <c r="N50" s="108">
        <f t="shared" si="17"/>
        <v>0</v>
      </c>
      <c r="O50" s="108">
        <f t="shared" si="17"/>
        <v>0</v>
      </c>
      <c r="P50" s="108">
        <f t="shared" si="17"/>
        <v>-3030674.8999999999</v>
      </c>
      <c r="Q50" s="108">
        <f t="shared" si="17"/>
        <v>0</v>
      </c>
      <c r="R50" s="108">
        <f t="shared" si="17"/>
        <v>-430674.90000000002</v>
      </c>
      <c r="S50" s="108">
        <f t="shared" si="17"/>
        <v>-2600000</v>
      </c>
    </row>
    <row r="51" thickBot="1" s="11" customFormat="1" ht="17.1" customHeight="1">
      <c r="A51" s="113" t="s">
        <v>66</v>
      </c>
      <c r="B51" s="114">
        <v>541</v>
      </c>
      <c r="C51" s="120">
        <f t="shared" ref="C51:C56" si="18">D51+H51+L51+P51</f>
        <v>-2600000</v>
      </c>
      <c r="D51" s="121">
        <f t="shared" ref="D51:D57" si="19">E51+F51+G51</f>
        <v>0</v>
      </c>
      <c r="E51" s="121"/>
      <c r="F51" s="121"/>
      <c r="G51" s="121"/>
      <c r="H51" s="121">
        <f t="shared" ref="H51:H58" si="20">I51+J51+K51</f>
        <v>0</v>
      </c>
      <c r="I51" s="121"/>
      <c r="J51" s="121"/>
      <c r="K51" s="121"/>
      <c r="L51" s="121">
        <f t="shared" ref="L51:L58" si="21">M51+N51+O51</f>
        <v>0</v>
      </c>
      <c r="M51" s="116"/>
      <c r="N51" s="121"/>
      <c r="O51" s="121"/>
      <c r="P51" s="121">
        <f t="shared" ref="P51:P58" si="22">Q51+R51+S51</f>
        <v>-2600000</v>
      </c>
      <c r="Q51" s="122"/>
      <c r="R51" s="122"/>
      <c r="S51" s="117">
        <v>-2600000</v>
      </c>
    </row>
    <row r="52" thickBot="1" s="11" customFormat="1" ht="17.1" customHeight="1">
      <c r="A52" s="113" t="s">
        <v>67</v>
      </c>
      <c r="B52" s="114">
        <v>542</v>
      </c>
      <c r="C52" s="120">
        <f t="shared" si="18"/>
        <v>-430674.90000000002</v>
      </c>
      <c r="D52" s="121">
        <f t="shared" si="19"/>
        <v>0</v>
      </c>
      <c r="E52" s="121"/>
      <c r="F52" s="121"/>
      <c r="G52" s="121"/>
      <c r="H52" s="121">
        <f t="shared" si="20"/>
        <v>0</v>
      </c>
      <c r="I52" s="121"/>
      <c r="J52" s="121"/>
      <c r="K52" s="121"/>
      <c r="L52" s="121">
        <f t="shared" si="21"/>
        <v>0</v>
      </c>
      <c r="M52" s="123"/>
      <c r="N52" s="116"/>
      <c r="O52" s="121"/>
      <c r="P52" s="121">
        <f t="shared" si="22"/>
        <v>-430674.90000000002</v>
      </c>
      <c r="Q52" s="122"/>
      <c r="R52" s="122">
        <v>-430674.90000000002</v>
      </c>
      <c r="S52" s="117"/>
    </row>
    <row r="53" thickBot="1" s="8" customFormat="1" ht="17.1" customHeight="1">
      <c r="A53" s="111" t="s">
        <v>69</v>
      </c>
      <c r="B53" s="107">
        <v>550</v>
      </c>
      <c r="C53" s="124">
        <f t="shared" si="18"/>
        <v>52218.400000000001</v>
      </c>
      <c r="D53" s="125">
        <f t="shared" si="19"/>
        <v>0</v>
      </c>
      <c r="E53" s="125"/>
      <c r="F53" s="125"/>
      <c r="G53" s="125"/>
      <c r="H53" s="125">
        <f t="shared" si="20"/>
        <v>0</v>
      </c>
      <c r="I53" s="125"/>
      <c r="J53" s="125"/>
      <c r="K53" s="125"/>
      <c r="L53" s="125">
        <f t="shared" si="21"/>
        <v>30000</v>
      </c>
      <c r="M53" s="108"/>
      <c r="N53" s="125"/>
      <c r="O53" s="125">
        <v>30000</v>
      </c>
      <c r="P53" s="125">
        <f t="shared" si="22"/>
        <v>22218.400000000001</v>
      </c>
      <c r="Q53" s="126"/>
      <c r="R53" s="126">
        <f>2218.4+900</f>
        <v>3118.4000000000001</v>
      </c>
      <c r="S53" s="110">
        <f>49100-30000</f>
        <v>19100</v>
      </c>
    </row>
    <row r="54" thickBot="1" s="8" customFormat="1" ht="17.1" customHeight="1">
      <c r="A54" s="111" t="s">
        <v>70</v>
      </c>
      <c r="B54" s="107">
        <v>650</v>
      </c>
      <c r="C54" s="124">
        <f t="shared" si="18"/>
        <v>-100000</v>
      </c>
      <c r="D54" s="125">
        <f t="shared" si="19"/>
        <v>0</v>
      </c>
      <c r="E54" s="125"/>
      <c r="F54" s="125"/>
      <c r="G54" s="125"/>
      <c r="H54" s="125">
        <f>I54+J54+K54</f>
        <v>-30000</v>
      </c>
      <c r="I54" s="125">
        <v>0</v>
      </c>
      <c r="J54" s="125">
        <v>0</v>
      </c>
      <c r="K54" s="125">
        <v>-30000</v>
      </c>
      <c r="L54" s="125">
        <f t="shared" si="21"/>
        <v>-2400</v>
      </c>
      <c r="M54" s="127">
        <v>-16250</v>
      </c>
      <c r="N54" s="108">
        <v>-16250</v>
      </c>
      <c r="O54" s="125">
        <f>-16250+16350+30000</f>
        <v>30100</v>
      </c>
      <c r="P54" s="125">
        <f t="shared" si="22"/>
        <v>-67600</v>
      </c>
      <c r="Q54" s="126">
        <v>-10000</v>
      </c>
      <c r="R54" s="126"/>
      <c r="S54" s="110">
        <f>-6250-6250+1250-16350-30000</f>
        <v>-57600</v>
      </c>
    </row>
    <row r="55" thickBot="1" s="8" customFormat="1" ht="17.1" customHeight="1">
      <c r="A55" s="111" t="s">
        <v>71</v>
      </c>
      <c r="B55" s="107">
        <v>560</v>
      </c>
      <c r="C55" s="124">
        <f t="shared" si="18"/>
        <v>0</v>
      </c>
      <c r="D55" s="125">
        <f t="shared" si="19"/>
        <v>0</v>
      </c>
      <c r="E55" s="125"/>
      <c r="F55" s="125"/>
      <c r="G55" s="125"/>
      <c r="H55" s="125">
        <f t="shared" si="20"/>
        <v>0</v>
      </c>
      <c r="I55" s="125"/>
      <c r="J55" s="125"/>
      <c r="K55" s="125"/>
      <c r="L55" s="125">
        <f t="shared" si="21"/>
        <v>0</v>
      </c>
      <c r="M55" s="108"/>
      <c r="N55" s="125"/>
      <c r="O55" s="125"/>
      <c r="P55" s="125">
        <f t="shared" si="22"/>
        <v>0</v>
      </c>
      <c r="Q55" s="126"/>
      <c r="R55" s="126"/>
      <c r="S55" s="110">
        <f>84572.6-84572.6</f>
        <v>0</v>
      </c>
    </row>
    <row r="56" thickBot="1" s="8" customFormat="1" ht="17.1" customHeight="1">
      <c r="A56" s="111" t="s">
        <v>72</v>
      </c>
      <c r="B56" s="107">
        <v>660</v>
      </c>
      <c r="C56" s="124">
        <f t="shared" si="18"/>
        <v>-328354.40000000002</v>
      </c>
      <c r="D56" s="125">
        <f t="shared" si="19"/>
        <v>0</v>
      </c>
      <c r="E56" s="125"/>
      <c r="F56" s="125"/>
      <c r="G56" s="125"/>
      <c r="H56" s="125">
        <f t="shared" si="20"/>
        <v>0</v>
      </c>
      <c r="I56" s="125"/>
      <c r="J56" s="125"/>
      <c r="K56" s="125"/>
      <c r="L56" s="125">
        <f t="shared" si="21"/>
        <v>0</v>
      </c>
      <c r="M56" s="128">
        <f>-328354.4+328354.4</f>
        <v>0</v>
      </c>
      <c r="N56" s="108"/>
      <c r="O56" s="125"/>
      <c r="P56" s="125">
        <f t="shared" si="22"/>
        <v>-328354.40000000002</v>
      </c>
      <c r="Q56" s="126"/>
      <c r="R56" s="126"/>
      <c r="S56" s="110">
        <f>-111679.3+111679.3-328354.4</f>
        <v>-328354.40000000002</v>
      </c>
    </row>
    <row r="57" thickBot="1" s="8" customFormat="1" ht="17.1" customHeight="1">
      <c r="A57" s="111" t="s">
        <v>73</v>
      </c>
      <c r="B57" s="107">
        <v>570</v>
      </c>
      <c r="C57" s="124">
        <f>D57+H57+L57+P57</f>
        <v>7454.3000000000002</v>
      </c>
      <c r="D57" s="125">
        <f t="shared" si="19"/>
        <v>2236.3000000000002</v>
      </c>
      <c r="E57" s="125">
        <v>745.39999999999998</v>
      </c>
      <c r="F57" s="125">
        <v>745.39999999999998</v>
      </c>
      <c r="G57" s="125">
        <v>745.5</v>
      </c>
      <c r="H57" s="125">
        <f t="shared" si="20"/>
        <v>2236.3000000000002</v>
      </c>
      <c r="I57" s="125">
        <v>745.39999999999998</v>
      </c>
      <c r="J57" s="125">
        <v>745.39999999999998</v>
      </c>
      <c r="K57" s="125">
        <v>745.5</v>
      </c>
      <c r="L57" s="125">
        <f t="shared" si="21"/>
        <v>2236.3000000000002</v>
      </c>
      <c r="M57" s="125">
        <v>745.39999999999998</v>
      </c>
      <c r="N57" s="125">
        <v>745.39999999999998</v>
      </c>
      <c r="O57" s="125">
        <v>745.5</v>
      </c>
      <c r="P57" s="125">
        <f t="shared" si="22"/>
        <v>745.39999999999998</v>
      </c>
      <c r="Q57" s="125">
        <v>745.39999999999998</v>
      </c>
      <c r="R57" s="126"/>
      <c r="S57" s="129"/>
    </row>
    <row r="58" thickBot="1" s="8" customFormat="1" ht="36" customHeight="1">
      <c r="A58" s="130" t="s">
        <v>74</v>
      </c>
      <c r="B58" s="131">
        <v>580</v>
      </c>
      <c r="C58" s="124">
        <f>D58+H58+L58+P58</f>
        <v>0</v>
      </c>
      <c r="D58" s="125">
        <v>1087590.7</v>
      </c>
      <c r="E58" s="125">
        <v>1087590.7</v>
      </c>
      <c r="F58" s="125"/>
      <c r="G58" s="125"/>
      <c r="H58" s="125">
        <f t="shared" si="20"/>
        <v>0</v>
      </c>
      <c r="I58" s="125"/>
      <c r="J58" s="125"/>
      <c r="K58" s="125"/>
      <c r="L58" s="125">
        <f t="shared" si="21"/>
        <v>0</v>
      </c>
      <c r="M58" s="128"/>
      <c r="N58" s="108"/>
      <c r="O58" s="125"/>
      <c r="P58" s="125">
        <f t="shared" si="22"/>
        <v>-1087590.7</v>
      </c>
      <c r="Q58" s="126"/>
      <c r="R58" s="126"/>
      <c r="S58" s="132">
        <v>-1087590.7</v>
      </c>
    </row>
    <row r="59" thickBot="1" s="8" customFormat="1" ht="17.1" customHeight="1">
      <c r="A59" s="133" t="s">
        <v>75</v>
      </c>
      <c r="B59" s="134">
        <v>590</v>
      </c>
      <c r="C59" s="124">
        <f>D59+H59+L59+P59</f>
        <v>1177764.5400000028</v>
      </c>
      <c r="D59" s="125">
        <f t="shared" ref="D59:S59" si="23">D25-D15-D42</f>
        <v>255738.52000000048</v>
      </c>
      <c r="E59" s="125">
        <f t="shared" si="23"/>
        <v>-522599.09999999939</v>
      </c>
      <c r="F59" s="125">
        <f t="shared" si="23"/>
        <v>1934143.1200000006</v>
      </c>
      <c r="G59" s="125">
        <f t="shared" si="23"/>
        <v>-1155805.5000000005</v>
      </c>
      <c r="H59" s="125">
        <f t="shared" si="23"/>
        <v>1195071.8000000014</v>
      </c>
      <c r="I59" s="125">
        <f t="shared" si="23"/>
        <v>174353.7999999997</v>
      </c>
      <c r="J59" s="125">
        <f t="shared" si="23"/>
        <v>926791.39999999979</v>
      </c>
      <c r="K59" s="125">
        <f t="shared" si="23"/>
        <v>93926.600000000093</v>
      </c>
      <c r="L59" s="125">
        <f t="shared" si="23"/>
        <v>-1016678.3099999998</v>
      </c>
      <c r="M59" s="125">
        <f t="shared" si="23"/>
        <v>-492193.69999999984</v>
      </c>
      <c r="N59" s="125">
        <f t="shared" si="23"/>
        <v>6142.100000000466</v>
      </c>
      <c r="O59" s="125">
        <f t="shared" si="23"/>
        <v>-530626.70999999996</v>
      </c>
      <c r="P59" s="125">
        <f t="shared" si="23"/>
        <v>743632.53000000073</v>
      </c>
      <c r="Q59" s="126">
        <f t="shared" si="23"/>
        <v>176179.00000000131</v>
      </c>
      <c r="R59" s="126">
        <f t="shared" si="23"/>
        <v>-865406.79999999981</v>
      </c>
      <c r="S59" s="126">
        <f t="shared" si="23"/>
        <v>1432860.3300000005</v>
      </c>
    </row>
    <row r="60" s="9" customFormat="1" ht="17.1" customHeight="1">
      <c r="A60" s="135"/>
      <c r="B60" s="136"/>
      <c r="C60" s="137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9"/>
      <c r="S60" s="139"/>
    </row>
    <row r="61" hidden="1" thickBot="1" s="6" customFormat="1" ht="92.25" customHeight="1">
      <c r="A61" s="71" t="s">
        <v>39</v>
      </c>
      <c r="B61" s="72">
        <v>223</v>
      </c>
      <c r="C61" s="140">
        <f>D61+H61+L61+P61</f>
        <v>9192305.2000000011</v>
      </c>
      <c r="D61" s="141">
        <f>E61+F61+G61</f>
        <v>781528.69999999995</v>
      </c>
      <c r="E61" s="75">
        <v>180829.39999999999</v>
      </c>
      <c r="F61" s="75">
        <v>400498.70000000001</v>
      </c>
      <c r="G61" s="75">
        <v>200200.60000000001</v>
      </c>
      <c r="H61" s="141">
        <f>I61+J61+K61</f>
        <v>1386458.7000000002</v>
      </c>
      <c r="I61" s="76">
        <v>598152.90000000002</v>
      </c>
      <c r="J61" s="76">
        <v>448401.40000000002</v>
      </c>
      <c r="K61" s="76">
        <v>339904.40000000002</v>
      </c>
      <c r="L61" s="141">
        <f>M61+N61+O61</f>
        <v>2594301.8999999999</v>
      </c>
      <c r="M61" s="142">
        <v>826196.5</v>
      </c>
      <c r="N61" s="143">
        <v>890155.40000000002</v>
      </c>
      <c r="O61" s="77">
        <v>877950</v>
      </c>
      <c r="P61" s="74">
        <f>Q61+R61+S61</f>
        <v>4430015.9000000004</v>
      </c>
      <c r="Q61" s="144">
        <v>552387.19999999995</v>
      </c>
      <c r="R61" s="78">
        <v>354855</v>
      </c>
      <c r="S61" s="78">
        <v>3522773.7000000002</v>
      </c>
    </row>
    <row r="62" hidden="1" thickBot="1" s="2" customFormat="1" ht="60" customHeight="1">
      <c r="A62" s="79" t="s">
        <v>40</v>
      </c>
      <c r="B62" s="68">
        <v>224</v>
      </c>
      <c r="C62" s="145">
        <f>D62+H62+L62+P62</f>
        <v>0</v>
      </c>
      <c r="D62" s="146">
        <f>E62+F62+G62</f>
        <v>37641.099999999999</v>
      </c>
      <c r="E62" s="147"/>
      <c r="F62" s="147"/>
      <c r="G62" s="147">
        <v>37641.099999999999</v>
      </c>
      <c r="H62" s="146">
        <f>I62+J62+K62</f>
        <v>3928.6999999999998</v>
      </c>
      <c r="I62" s="148"/>
      <c r="J62" s="80"/>
      <c r="K62" s="149">
        <v>3928.6999999999998</v>
      </c>
      <c r="L62" s="146">
        <f>M62+N62+O62</f>
        <v>0</v>
      </c>
      <c r="M62" s="147"/>
      <c r="N62" s="147"/>
      <c r="O62" s="147"/>
      <c r="P62" s="146">
        <f>Q62+R62+S62</f>
        <v>-41569.800000000003</v>
      </c>
      <c r="Q62" s="147"/>
      <c r="R62" s="147"/>
      <c r="S62" s="81">
        <v>-41569.800000000003</v>
      </c>
    </row>
    <row r="63" hidden="1" thickBot="1" s="6" customFormat="1" ht="35.25" customHeight="1">
      <c r="A63" s="150"/>
      <c r="B63" s="151"/>
      <c r="C63" s="152">
        <f>C64+C65</f>
        <v>9200788.1999999993</v>
      </c>
      <c r="D63" s="152">
        <f t="shared" ref="D63:S63" si="24">D64+D65</f>
        <v>819169.80000000005</v>
      </c>
      <c r="E63" s="152">
        <f t="shared" si="24"/>
        <v>180829.40000000002</v>
      </c>
      <c r="F63" s="152">
        <f t="shared" si="24"/>
        <v>400498.70000000001</v>
      </c>
      <c r="G63" s="152">
        <f t="shared" si="24"/>
        <v>237841.70000000001</v>
      </c>
      <c r="H63" s="152">
        <f t="shared" si="24"/>
        <v>1446403.6000000001</v>
      </c>
      <c r="I63" s="152">
        <f t="shared" si="24"/>
        <v>624295.40000000002</v>
      </c>
      <c r="J63" s="152">
        <f t="shared" si="24"/>
        <v>451828.09999999998</v>
      </c>
      <c r="K63" s="152">
        <f t="shared" si="24"/>
        <v>370280.09999999998</v>
      </c>
      <c r="L63" s="152">
        <f t="shared" si="24"/>
        <v>2621914.3999999999</v>
      </c>
      <c r="M63" s="152">
        <f t="shared" si="24"/>
        <v>839465</v>
      </c>
      <c r="N63" s="152">
        <f t="shared" si="24"/>
        <v>893943.90000000002</v>
      </c>
      <c r="O63" s="152">
        <f t="shared" si="24"/>
        <v>888505.5</v>
      </c>
      <c r="P63" s="152">
        <f t="shared" si="24"/>
        <v>4313300.3999999994</v>
      </c>
      <c r="Q63" s="152">
        <f t="shared" si="24"/>
        <v>557756.19999999995</v>
      </c>
      <c r="R63" s="152">
        <f t="shared" si="24"/>
        <v>322682.39999999997</v>
      </c>
      <c r="S63" s="152">
        <f t="shared" si="24"/>
        <v>3432861.7999999998</v>
      </c>
    </row>
    <row r="64" hidden="1" thickTop="1" thickBot="1" s="8" customFormat="1" ht="31.5" customHeight="1">
      <c r="A64" s="84" t="s">
        <v>76</v>
      </c>
      <c r="B64" s="85">
        <v>330</v>
      </c>
      <c r="C64" s="140">
        <f>D64+H64+L64+P64</f>
        <v>7553214.5</v>
      </c>
      <c r="D64" s="141">
        <f>E64+F64+G64</f>
        <v>819169.80000000005</v>
      </c>
      <c r="E64" s="143">
        <f>222274.5-40734.3-710.8</f>
        <v>180829.40000000002</v>
      </c>
      <c r="F64" s="143">
        <f>405099.9-586.9-4014.3</f>
        <v>400498.70000000001</v>
      </c>
      <c r="G64" s="143">
        <f>271227-3365-30020.3</f>
        <v>237841.70000000001</v>
      </c>
      <c r="H64" s="141">
        <f>I64+J64+K64</f>
        <v>1269010</v>
      </c>
      <c r="I64" s="143">
        <f>590152.3+34143.1</f>
        <v>624295.40000000002</v>
      </c>
      <c r="J64" s="143">
        <f>456226.6-4398.5</f>
        <v>451828.09999999998</v>
      </c>
      <c r="K64" s="143">
        <f>373539.8-3259.7-177393.6</f>
        <v>192886.49999999997</v>
      </c>
      <c r="L64" s="141">
        <f>M64+N64+O64</f>
        <v>1577348.8999999999</v>
      </c>
      <c r="M64" s="143">
        <f>955252.8-115787.8-303735.8</f>
        <v>535729.19999999995</v>
      </c>
      <c r="N64" s="143">
        <f>918384-438610.5-24440.1</f>
        <v>455333.40000000002</v>
      </c>
      <c r="O64" s="143">
        <f>916436.5-302219.2-27931</f>
        <v>586286.30000000005</v>
      </c>
      <c r="P64" s="141">
        <f>Q64+R64+S64</f>
        <v>3887685.7999999998</v>
      </c>
      <c r="Q64" s="143">
        <f>561814.5-4058.3</f>
        <v>557756.19999999995</v>
      </c>
      <c r="R64" s="143">
        <f>326055.6-3373.2</f>
        <v>322682.39999999997</v>
      </c>
      <c r="S64" s="143">
        <f>3486506.5-53644.7-425614.6</f>
        <v>3007247.1999999997</v>
      </c>
    </row>
    <row r="65" hidden="1" thickBot="1" s="7" customFormat="1" ht="17.1" customHeight="1">
      <c r="A65" s="67" t="s">
        <v>43</v>
      </c>
      <c r="B65" s="90">
        <v>342</v>
      </c>
      <c r="C65" s="145">
        <f>D65+H65+L65+P65</f>
        <v>1647573.7000000002</v>
      </c>
      <c r="D65" s="153">
        <f>E65+F65+G65</f>
        <v>0</v>
      </c>
      <c r="E65" s="154"/>
      <c r="F65" s="155"/>
      <c r="G65" s="155"/>
      <c r="H65" s="153">
        <f>I65+J65+K65</f>
        <v>177393.60000000001</v>
      </c>
      <c r="I65" s="92"/>
      <c r="J65" s="155"/>
      <c r="K65" s="155">
        <v>177393.60000000001</v>
      </c>
      <c r="L65" s="153">
        <f>M65+N65+O65</f>
        <v>1044565.5</v>
      </c>
      <c r="M65" s="92">
        <v>303735.79999999999</v>
      </c>
      <c r="N65" s="155">
        <v>438610.5</v>
      </c>
      <c r="O65" s="155">
        <v>302219.20000000001</v>
      </c>
      <c r="P65" s="153">
        <f>Q65+R65+S65</f>
        <v>425614.59999999998</v>
      </c>
      <c r="Q65" s="156"/>
      <c r="R65" s="157"/>
      <c r="S65" s="157">
        <v>425614.59999999998</v>
      </c>
      <c r="T65" s="94"/>
    </row>
    <row r="66" hidden="1" thickTop="1" thickBot="1" s="6" customFormat="1" ht="34.5" customHeight="1">
      <c r="A66" s="158"/>
      <c r="B66" s="159"/>
      <c r="C66" s="160">
        <f>C61+C62-C63</f>
        <v>-8482.9999999981374</v>
      </c>
      <c r="D66" s="160">
        <f t="shared" ref="D66:S66" si="25">D61+D62-D63</f>
        <v>0</v>
      </c>
      <c r="E66" s="160">
        <f t="shared" si="25"/>
        <v>0</v>
      </c>
      <c r="F66" s="160">
        <f t="shared" si="25"/>
        <v>0</v>
      </c>
      <c r="G66" s="160">
        <f t="shared" si="25"/>
        <v>0</v>
      </c>
      <c r="H66" s="160">
        <f t="shared" si="25"/>
        <v>-56016.199999999953</v>
      </c>
      <c r="I66" s="160">
        <f t="shared" si="25"/>
        <v>-26142.5</v>
      </c>
      <c r="J66" s="160">
        <f t="shared" si="25"/>
        <v>-3426.6999999999534</v>
      </c>
      <c r="K66" s="160">
        <f t="shared" si="25"/>
        <v>-26446.999999999942</v>
      </c>
      <c r="L66" s="160">
        <f t="shared" si="25"/>
        <v>-27612.5</v>
      </c>
      <c r="M66" s="160">
        <f t="shared" si="25"/>
        <v>-13268.5</v>
      </c>
      <c r="N66" s="160">
        <f t="shared" si="25"/>
        <v>-3788.5</v>
      </c>
      <c r="O66" s="160">
        <f t="shared" si="25"/>
        <v>-10555.5</v>
      </c>
      <c r="P66" s="160">
        <f t="shared" si="25"/>
        <v>75145.700000001118</v>
      </c>
      <c r="Q66" s="160">
        <f t="shared" si="25"/>
        <v>-5369</v>
      </c>
      <c r="R66" s="160">
        <f t="shared" si="25"/>
        <v>32172.600000000035</v>
      </c>
      <c r="S66" s="160">
        <f t="shared" si="25"/>
        <v>48342.100000000559</v>
      </c>
    </row>
    <row r="67" ht="15.7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2"/>
      <c r="R67" s="162"/>
      <c r="S67" s="162"/>
    </row>
    <row r="68" ht="18" customHeight="1">
      <c r="A68" s="163" t="s">
        <v>77</v>
      </c>
      <c r="B68" s="163"/>
      <c r="C68" s="164"/>
      <c r="D68" s="164"/>
      <c r="E68" s="165"/>
      <c r="F68" s="165"/>
      <c r="G68" s="165"/>
      <c r="H68" s="166"/>
      <c r="I68" s="166"/>
      <c r="J68" s="166"/>
      <c r="K68" s="166"/>
      <c r="L68" s="166"/>
      <c r="M68" s="165"/>
      <c r="N68" s="165"/>
      <c r="O68" s="165"/>
      <c r="P68" s="164"/>
      <c r="Q68" s="165"/>
      <c r="R68" s="165"/>
      <c r="S68" s="167"/>
      <c r="T68" s="165"/>
      <c r="U68" s="165"/>
      <c r="V68" s="165"/>
      <c r="W68" s="165"/>
      <c r="X68" s="165"/>
    </row>
    <row r="69" s="12" customFormat="1" ht="36.75" customHeight="1">
      <c r="A69" s="163" t="s">
        <v>78</v>
      </c>
      <c r="B69" s="163"/>
      <c r="C69" s="168"/>
      <c r="D69" s="168"/>
      <c r="E69" s="163"/>
      <c r="F69" s="163"/>
      <c r="G69" s="163"/>
      <c r="H69" s="168"/>
      <c r="I69" s="163"/>
      <c r="J69" s="163"/>
      <c r="K69" s="163"/>
      <c r="L69" s="168"/>
      <c r="M69" s="163"/>
      <c r="N69" s="163"/>
      <c r="O69" s="163"/>
      <c r="P69" s="168"/>
      <c r="Q69" s="163"/>
      <c r="R69" s="163"/>
      <c r="S69" s="169"/>
      <c r="T69" s="163"/>
      <c r="U69" s="163"/>
      <c r="V69" s="163"/>
      <c r="W69" s="163"/>
      <c r="X69" s="163"/>
    </row>
    <row r="70" s="12" customFormat="1" ht="18" customHeight="1">
      <c r="A70" s="161" t="s">
        <v>79</v>
      </c>
      <c r="B70" s="161"/>
      <c r="C70" s="170"/>
      <c r="D70" s="170"/>
      <c r="E70" s="161"/>
      <c r="F70" s="161"/>
      <c r="G70" s="161"/>
      <c r="H70" s="170"/>
      <c r="I70" s="161"/>
      <c r="J70" s="161"/>
      <c r="K70" s="161"/>
      <c r="L70" s="170"/>
      <c r="M70" s="171"/>
      <c r="N70" s="171"/>
      <c r="O70" s="171"/>
      <c r="P70" s="172"/>
      <c r="Q70" s="169"/>
      <c r="R70" s="169"/>
      <c r="S70" s="169"/>
      <c r="T70" s="163"/>
      <c r="U70" s="163"/>
      <c r="V70" s="163"/>
      <c r="W70" s="163"/>
      <c r="X70" s="163"/>
    </row>
    <row r="71" s="12" customFormat="1" ht="18" customHeight="1">
      <c r="A71" s="161" t="s">
        <v>80</v>
      </c>
      <c r="B71" s="161"/>
      <c r="C71" s="170"/>
      <c r="D71" s="170"/>
      <c r="E71" s="161"/>
      <c r="F71" s="161"/>
      <c r="G71" s="161"/>
      <c r="H71" s="170"/>
      <c r="I71" s="161"/>
      <c r="J71" s="161"/>
      <c r="K71" s="161"/>
      <c r="L71" s="170"/>
      <c r="M71" s="171"/>
      <c r="N71" s="171"/>
      <c r="O71" s="171"/>
      <c r="P71" s="172"/>
      <c r="Q71" s="169"/>
      <c r="R71" s="169"/>
      <c r="S71" s="169"/>
      <c r="T71" s="163"/>
      <c r="U71" s="163"/>
      <c r="V71" s="163"/>
      <c r="W71" s="163"/>
      <c r="X71" s="163"/>
    </row>
    <row r="72" hidden="1" s="12" customFormat="1" ht="101.25" customHeight="1">
      <c r="A72" s="161" t="s">
        <v>81</v>
      </c>
      <c r="B72" s="161"/>
      <c r="C72" s="168"/>
      <c r="D72" s="168"/>
      <c r="E72" s="163"/>
      <c r="F72" s="163"/>
      <c r="G72" s="163"/>
      <c r="H72" s="168"/>
      <c r="I72" s="163"/>
      <c r="J72" s="163"/>
      <c r="K72" s="163"/>
      <c r="L72" s="168"/>
      <c r="M72" s="169"/>
      <c r="N72" s="169"/>
      <c r="O72" s="169"/>
      <c r="P72" s="173"/>
      <c r="Q72" s="169"/>
      <c r="R72" s="169"/>
      <c r="S72" s="169"/>
      <c r="T72" s="163"/>
      <c r="U72" s="163"/>
      <c r="V72" s="163"/>
      <c r="W72" s="163"/>
      <c r="X72" s="163"/>
    </row>
    <row r="73" s="12" customFormat="1" ht="15.75">
      <c r="A73" s="174"/>
      <c r="B73" s="174"/>
      <c r="C73" s="175"/>
      <c r="D73" s="175"/>
      <c r="H73" s="175"/>
      <c r="I73" s="176"/>
      <c r="J73" s="176"/>
      <c r="K73" s="176"/>
      <c r="L73" s="175"/>
      <c r="M73" s="177"/>
      <c r="N73" s="177"/>
      <c r="O73" s="177"/>
      <c r="P73" s="178"/>
      <c r="Q73" s="177"/>
      <c r="R73" s="177"/>
      <c r="S73" s="177"/>
    </row>
    <row r="74" s="12" customFormat="1" ht="15.75">
      <c r="A74" s="165"/>
      <c r="B74" s="165"/>
      <c r="C74" s="175"/>
      <c r="D74" s="175"/>
      <c r="H74" s="179"/>
      <c r="I74" s="180"/>
      <c r="J74" s="180"/>
      <c r="K74" s="180"/>
      <c r="L74" s="179"/>
      <c r="M74" s="181"/>
      <c r="N74" s="181"/>
      <c r="O74" s="181"/>
      <c r="P74" s="178"/>
      <c r="Q74" s="177"/>
      <c r="R74" s="177"/>
      <c r="S74" s="177"/>
    </row>
    <row r="75" s="12" customFormat="1" ht="45.75" customHeight="1">
      <c r="A75" s="182" t="s">
        <v>82</v>
      </c>
      <c r="B75" s="183"/>
      <c r="C75" s="184" t="s">
        <v>83</v>
      </c>
      <c r="D75" s="184"/>
      <c r="E75" s="184"/>
      <c r="F75" s="184"/>
      <c r="G75" s="184"/>
      <c r="H75" s="185" t="s">
        <v>84</v>
      </c>
      <c r="I75" s="176"/>
      <c r="J75" s="176"/>
      <c r="K75" s="176"/>
      <c r="M75" s="177"/>
      <c r="N75" s="177"/>
      <c r="O75" s="177"/>
      <c r="P75" s="186"/>
      <c r="Q75" s="177"/>
      <c r="R75" s="177"/>
      <c r="S75" s="177"/>
    </row>
    <row r="76" s="12" customFormat="1" ht="15.75">
      <c r="C76" s="187" t="s">
        <v>85</v>
      </c>
      <c r="D76" s="187"/>
      <c r="E76" s="187"/>
      <c r="F76" s="187"/>
      <c r="G76" s="187"/>
      <c r="H76" s="188" t="s">
        <v>86</v>
      </c>
      <c r="I76" s="188"/>
      <c r="J76" s="188"/>
      <c r="K76" s="188"/>
      <c r="L76" s="188"/>
      <c r="M76" s="181"/>
      <c r="N76" s="181"/>
      <c r="O76" s="181"/>
      <c r="P76" s="178"/>
      <c r="Q76" s="177"/>
    </row>
    <row r="77" s="12" customFormat="1" ht="15.75">
      <c r="H77" s="174"/>
      <c r="I77" s="174"/>
      <c r="J77" s="174"/>
      <c r="K77" s="174"/>
      <c r="L77" s="174"/>
      <c r="M77" s="181"/>
      <c r="N77" s="181"/>
      <c r="O77" s="181"/>
      <c r="P77" s="178"/>
      <c r="Q77" s="177"/>
      <c r="R77" s="177"/>
      <c r="S77" s="177"/>
    </row>
  </sheetData>
  <sheetProtection autoFilter="0" deleteColumns="0" deleteRows="0" formatCells="0" formatColumns="0" formatRows="0" insertColumns="0" insertHyperlinks="0" insertRows="0" pivotTables="0" sort="0"/>
  <mergeCells count="11">
    <mergeCell ref="A67:P67"/>
    <mergeCell ref="A72:B72"/>
    <mergeCell ref="C76:D76"/>
    <mergeCell ref="H76:L76"/>
    <mergeCell ref="A6:S6"/>
    <mergeCell ref="A7:S7"/>
    <mergeCell ref="C1:C3"/>
    <mergeCell ref="D1:S1"/>
    <mergeCell ref="D2:S2"/>
    <mergeCell ref="D3:P3"/>
    <mergeCell ref="P8:S8"/>
  </mergeCells>
  <pageMargins left="0.9055555" right="0.3152778" top="0.9451389" bottom="0.3541667" header="0.3152778" footer="0.3152778"/>
  <pageSetup r:id="rId1" paperSize="8" orientation="portrait" errors="blank" scale="57"/>
  <headerFooter alignWithMargins="0"/>
  <drawing r:id="rId2"/>
  <legacyDrawing r:id="rId3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zoomScaleNormal="100" workbookViewId="0" topLeftCell="A9">
      <selection activeCell="U19" sqref="U19"/>
    </sheetView>
  </sheetViews>
  <sheetFormatPr defaultColWidth="8.86" defaultRowHeight="15"/>
  <cols>
    <col min="1" max="1" width="66.57" style="189" customWidth="1"/>
    <col min="2" max="2" width="7.71" style="190" hidden="1" customWidth="1"/>
    <col min="3" max="3" width="8.71" style="190" hidden="1" customWidth="1"/>
    <col min="4" max="7" width="9.71" style="190" hidden="1" customWidth="1"/>
    <col min="8" max="9" width="12.71" style="190" hidden="1" customWidth="1"/>
    <col min="10" max="10" width="23.71" style="190" hidden="1" customWidth="1"/>
    <col min="11" max="11" width="23.86" style="191" customWidth="1"/>
    <col min="12" max="12" width="17.57" style="191" customWidth="1"/>
    <col min="13" max="13" width="20" style="190" customWidth="1"/>
    <col min="14" max="15" width="17.14" style="190" customWidth="1"/>
    <col min="16" max="16" width="16.14" style="190" customWidth="1"/>
    <col min="17" max="17" width="17.71" style="190" customWidth="1"/>
    <col min="18" max="18" width="18" style="190" customWidth="1"/>
    <col min="19" max="19" width="18.86" style="190" customWidth="1"/>
    <col min="20" max="256" width="8.86" style="190"/>
  </cols>
  <sheetData>
    <row r="1" hidden="1" ht="15.6" customHeight="1">
      <c r="A1" s="192" t="s">
        <v>87</v>
      </c>
    </row>
    <row r="2" hidden="1" ht="15">
      <c r="A2" s="193" t="s">
        <v>88</v>
      </c>
      <c r="S2" s="194"/>
    </row>
    <row r="3" hidden="1" ht="15">
      <c r="A3" s="195" t="s">
        <v>89</v>
      </c>
      <c r="S3" s="194"/>
    </row>
    <row r="4" hidden="1" ht="15">
      <c r="A4" s="196" t="s">
        <v>90</v>
      </c>
      <c r="S4" s="194"/>
    </row>
    <row r="5" hidden="1" ht="15">
      <c r="A5" s="193"/>
      <c r="S5" s="194"/>
    </row>
    <row r="6" hidden="1" s="13" customFormat="1" ht="19.15" customHeight="1">
      <c r="A6" s="197"/>
      <c r="K6" s="198"/>
      <c r="L6" s="198"/>
      <c r="M6" s="197"/>
      <c r="N6" s="197"/>
      <c r="O6" s="197"/>
      <c r="P6" s="197"/>
      <c r="Q6" s="197"/>
      <c r="R6" s="197"/>
      <c r="S6" s="199"/>
    </row>
    <row r="7" hidden="1" s="13" customFormat="1" ht="35.45" customHeight="1">
      <c r="A7" s="197"/>
      <c r="K7" s="198"/>
      <c r="L7" s="198"/>
      <c r="M7" s="197"/>
      <c r="N7" s="197"/>
      <c r="O7" s="197"/>
      <c r="P7" s="197"/>
      <c r="Q7" s="197"/>
      <c r="R7" s="197"/>
      <c r="S7" s="199"/>
    </row>
    <row r="8" hidden="1" s="13" customFormat="1" ht="22.15" customHeight="1">
      <c r="A8" s="197"/>
      <c r="K8" s="198"/>
      <c r="L8" s="198"/>
      <c r="M8" s="197"/>
      <c r="N8" s="197"/>
      <c r="O8" s="197"/>
      <c r="S8" s="199"/>
    </row>
    <row r="9" s="13" customFormat="1" ht="21.6" customHeight="1">
      <c r="A9" s="197"/>
      <c r="K9" s="198"/>
      <c r="L9" s="198"/>
      <c r="M9" s="200"/>
      <c r="P9" s="200"/>
      <c r="Q9" s="200"/>
      <c r="R9" s="201" t="s">
        <v>91</v>
      </c>
      <c r="S9" s="199"/>
    </row>
    <row r="10" s="13" customFormat="1" ht="21.6" customHeight="1">
      <c r="A10" s="197"/>
      <c r="K10" s="198"/>
      <c r="L10" s="198"/>
      <c r="M10" s="200"/>
      <c r="P10" s="200"/>
      <c r="Q10" s="200"/>
      <c r="R10" s="201" t="s">
        <v>92</v>
      </c>
      <c r="S10" s="199"/>
    </row>
    <row r="11" hidden="1" s="13" customFormat="1" ht="14.25" customHeight="1">
      <c r="A11" s="197"/>
      <c r="K11" s="198"/>
      <c r="L11" s="198"/>
      <c r="M11" s="197"/>
      <c r="N11" s="197"/>
      <c r="O11" s="197"/>
      <c r="S11" s="199"/>
    </row>
    <row r="12" s="13" customFormat="1" ht="15.6" customHeight="1">
      <c r="A12" s="202" t="s">
        <v>93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99"/>
    </row>
    <row r="13" s="13" customFormat="1" ht="21" customHeight="1">
      <c r="A13" s="203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99"/>
    </row>
    <row r="14" s="13" customFormat="1" ht="18.75" customHeight="1">
      <c r="A14" s="204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P14" s="205"/>
      <c r="Q14" s="205"/>
      <c r="R14" s="204" t="s">
        <v>95</v>
      </c>
      <c r="S14" s="199"/>
    </row>
    <row r="15" s="13" customFormat="1" ht="35.45" customHeight="1">
      <c r="A15" s="206" t="s">
        <v>96</v>
      </c>
      <c r="B15" s="206" t="s">
        <v>97</v>
      </c>
      <c r="C15" s="206" t="s">
        <v>98</v>
      </c>
      <c r="D15" s="206" t="s">
        <v>99</v>
      </c>
      <c r="E15" s="206" t="s">
        <v>100</v>
      </c>
      <c r="F15" s="206" t="s">
        <v>101</v>
      </c>
      <c r="G15" s="206" t="s">
        <v>102</v>
      </c>
      <c r="H15" s="207" t="s">
        <v>103</v>
      </c>
      <c r="I15" s="207" t="s">
        <v>104</v>
      </c>
      <c r="J15" s="208"/>
      <c r="K15" s="209" t="s">
        <v>105</v>
      </c>
      <c r="L15" s="210" t="s">
        <v>106</v>
      </c>
      <c r="M15" s="210" t="s">
        <v>107</v>
      </c>
      <c r="N15" s="210" t="s">
        <v>108</v>
      </c>
      <c r="O15" s="210" t="s">
        <v>23</v>
      </c>
      <c r="P15" s="210" t="s">
        <v>24</v>
      </c>
      <c r="Q15" s="210" t="s">
        <v>25</v>
      </c>
      <c r="R15" s="210" t="s">
        <v>26</v>
      </c>
      <c r="S15" s="199"/>
    </row>
    <row r="16" s="13" customFormat="1" ht="60.6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08"/>
      <c r="K16" s="212"/>
      <c r="L16" s="213"/>
      <c r="M16" s="213"/>
      <c r="N16" s="213"/>
      <c r="O16" s="213"/>
      <c r="P16" s="213"/>
      <c r="Q16" s="213"/>
      <c r="R16" s="213"/>
      <c r="S16" s="199"/>
    </row>
    <row r="17" s="13" customFormat="1" ht="42" customHeight="1">
      <c r="A17" s="214" t="s">
        <v>109</v>
      </c>
      <c r="B17" s="215"/>
      <c r="C17" s="215"/>
      <c r="D17" s="215"/>
      <c r="E17" s="215"/>
      <c r="F17" s="216"/>
      <c r="G17" s="217"/>
      <c r="H17" s="217"/>
      <c r="I17" s="217"/>
      <c r="J17" s="217"/>
      <c r="K17" s="218">
        <f t="shared" ref="K17:R17" si="0">SUM(K18:K57)</f>
        <v>42887983.727070004</v>
      </c>
      <c r="L17" s="218">
        <f t="shared" si="0"/>
        <v>8356919.7012899993</v>
      </c>
      <c r="M17" s="218">
        <f t="shared" si="0"/>
        <v>10453512.900000002</v>
      </c>
      <c r="N17" s="218">
        <f t="shared" si="0"/>
        <v>11037656.44612</v>
      </c>
      <c r="O17" s="218">
        <f t="shared" si="0"/>
        <v>13039894.679659996</v>
      </c>
      <c r="P17" s="218">
        <f t="shared" si="0"/>
        <v>4770845.6936400002</v>
      </c>
      <c r="Q17" s="218">
        <f t="shared" si="0"/>
        <v>3359017.7848400003</v>
      </c>
      <c r="R17" s="218">
        <f t="shared" si="0"/>
        <v>4910031.2011799989</v>
      </c>
      <c r="S17" s="219"/>
    </row>
    <row r="18" s="13" customFormat="1" ht="42" customHeight="1">
      <c r="A18" s="220" t="s">
        <v>110</v>
      </c>
      <c r="B18" s="215"/>
      <c r="C18" s="215"/>
      <c r="D18" s="215"/>
      <c r="E18" s="215"/>
      <c r="F18" s="216"/>
      <c r="G18" s="217"/>
      <c r="H18" s="217"/>
      <c r="I18" s="217"/>
      <c r="J18" s="217"/>
      <c r="K18" s="218">
        <f t="shared" ref="K18:K57" si="1">L18+M18+N18+O18</f>
        <v>2843.5786500000004</v>
      </c>
      <c r="L18" s="221">
        <v>195.63386</v>
      </c>
      <c r="M18" s="221">
        <v>931.32000000000005</v>
      </c>
      <c r="N18" s="221">
        <v>641.89111000000003</v>
      </c>
      <c r="O18" s="221">
        <f>P18+Q18+R18</f>
        <v>1074.73368</v>
      </c>
      <c r="P18" s="221">
        <v>133.292</v>
      </c>
      <c r="Q18" s="221">
        <v>647.44168000000002</v>
      </c>
      <c r="R18" s="221">
        <v>294</v>
      </c>
      <c r="S18" s="222"/>
    </row>
    <row r="19" s="13" customFormat="1" ht="35.25" customHeight="1">
      <c r="A19" s="223" t="s">
        <v>111</v>
      </c>
      <c r="B19" s="224"/>
      <c r="C19" s="224"/>
      <c r="D19" s="224"/>
      <c r="E19" s="224"/>
      <c r="F19" s="224"/>
      <c r="G19" s="224"/>
      <c r="H19" s="225"/>
      <c r="I19" s="225"/>
      <c r="J19" s="226"/>
      <c r="K19" s="218">
        <f t="shared" si="1"/>
        <v>30779.280740000002</v>
      </c>
      <c r="L19" s="221">
        <v>3111.8760600000001</v>
      </c>
      <c r="M19" s="221">
        <v>5670.3500000000004</v>
      </c>
      <c r="N19" s="221">
        <v>4733.8378199999997</v>
      </c>
      <c r="O19" s="221">
        <f t="shared" ref="O19:O57" si="2">P19+Q19+R19</f>
        <v>17263.21686</v>
      </c>
      <c r="P19" s="221">
        <v>2040.7755400000001</v>
      </c>
      <c r="Q19" s="227">
        <v>2075.7413200000001</v>
      </c>
      <c r="R19" s="227">
        <v>13146.700000000001</v>
      </c>
      <c r="S19" s="222"/>
    </row>
    <row r="20" s="13" customFormat="1" ht="35.25" customHeight="1">
      <c r="A20" s="223" t="s">
        <v>112</v>
      </c>
      <c r="B20" s="224"/>
      <c r="C20" s="224"/>
      <c r="D20" s="224"/>
      <c r="E20" s="224"/>
      <c r="F20" s="224"/>
      <c r="G20" s="224"/>
      <c r="H20" s="225"/>
      <c r="I20" s="225"/>
      <c r="J20" s="226"/>
      <c r="K20" s="218">
        <f t="shared" si="1"/>
        <v>155.34998000000002</v>
      </c>
      <c r="L20" s="221">
        <v>20</v>
      </c>
      <c r="M20" s="221">
        <v>15.130000000000001</v>
      </c>
      <c r="N20" s="221">
        <v>38.775060000000003</v>
      </c>
      <c r="O20" s="221">
        <f t="shared" si="2"/>
        <v>81.444919999999996</v>
      </c>
      <c r="P20" s="221">
        <v>10</v>
      </c>
      <c r="Q20" s="227">
        <v>10</v>
      </c>
      <c r="R20" s="227">
        <v>61.444920000000003</v>
      </c>
      <c r="S20" s="222"/>
    </row>
    <row r="21" s="13" customFormat="1" ht="39.75" customHeight="1">
      <c r="A21" s="223" t="s">
        <v>113</v>
      </c>
      <c r="B21" s="224"/>
      <c r="C21" s="224"/>
      <c r="D21" s="224"/>
      <c r="E21" s="224"/>
      <c r="F21" s="224"/>
      <c r="G21" s="224"/>
      <c r="H21" s="225"/>
      <c r="I21" s="225"/>
      <c r="J21" s="226"/>
      <c r="K21" s="218">
        <f t="shared" si="1"/>
        <v>765467.3243199999</v>
      </c>
      <c r="L21" s="221">
        <v>7227.6576500000001</v>
      </c>
      <c r="M21" s="221">
        <v>25788.119999999999</v>
      </c>
      <c r="N21" s="221">
        <v>738.38601000000006</v>
      </c>
      <c r="O21" s="221">
        <f t="shared" si="2"/>
        <v>731713.16065999994</v>
      </c>
      <c r="P21" s="221">
        <v>41.600999999999999</v>
      </c>
      <c r="Q21" s="227">
        <v>41.526000000000003</v>
      </c>
      <c r="R21" s="227">
        <v>731630.03365999996</v>
      </c>
      <c r="S21" s="222"/>
    </row>
    <row r="22" s="13" customFormat="1" ht="32.25" customHeight="1">
      <c r="A22" s="223" t="s">
        <v>114</v>
      </c>
      <c r="B22" s="224"/>
      <c r="C22" s="224"/>
      <c r="D22" s="224"/>
      <c r="E22" s="224"/>
      <c r="F22" s="224"/>
      <c r="G22" s="224"/>
      <c r="H22" s="225"/>
      <c r="I22" s="225"/>
      <c r="J22" s="226"/>
      <c r="K22" s="218">
        <f t="shared" si="1"/>
        <v>996842.87985999999</v>
      </c>
      <c r="L22" s="221">
        <v>-17386.805969999998</v>
      </c>
      <c r="M22" s="221">
        <v>157164.92999999999</v>
      </c>
      <c r="N22" s="221">
        <v>539641.00543000002</v>
      </c>
      <c r="O22" s="221">
        <f t="shared" si="2"/>
        <v>317423.75040000002</v>
      </c>
      <c r="P22" s="221">
        <v>261244.19070000001</v>
      </c>
      <c r="Q22" s="227">
        <v>1050.1916100000001</v>
      </c>
      <c r="R22" s="227">
        <v>55129.368090000004</v>
      </c>
      <c r="S22" s="222"/>
    </row>
    <row r="23" s="13" customFormat="1" ht="32.25" customHeight="1">
      <c r="A23" s="228" t="s">
        <v>115</v>
      </c>
      <c r="B23" s="224"/>
      <c r="C23" s="224"/>
      <c r="D23" s="224"/>
      <c r="E23" s="224"/>
      <c r="F23" s="224"/>
      <c r="G23" s="224"/>
      <c r="H23" s="225"/>
      <c r="I23" s="225"/>
      <c r="J23" s="226"/>
      <c r="K23" s="218">
        <f t="shared" si="1"/>
        <v>22.185279999999999</v>
      </c>
      <c r="L23" s="221">
        <v>2.8921300000000003</v>
      </c>
      <c r="M23" s="221">
        <v>14.83</v>
      </c>
      <c r="N23" s="221">
        <v>0</v>
      </c>
      <c r="O23" s="221">
        <f t="shared" si="2"/>
        <v>4.4631499999999997</v>
      </c>
      <c r="P23" s="221">
        <v>0</v>
      </c>
      <c r="Q23" s="227">
        <v>0</v>
      </c>
      <c r="R23" s="227">
        <v>4.4631499999999997</v>
      </c>
      <c r="S23" s="222"/>
    </row>
    <row r="24" s="13" customFormat="1" ht="36" customHeight="1">
      <c r="A24" s="223" t="s">
        <v>116</v>
      </c>
      <c r="B24" s="224"/>
      <c r="C24" s="224"/>
      <c r="D24" s="224"/>
      <c r="E24" s="224"/>
      <c r="F24" s="224"/>
      <c r="G24" s="224"/>
      <c r="H24" s="225"/>
      <c r="I24" s="225"/>
      <c r="J24" s="226"/>
      <c r="K24" s="218">
        <f t="shared" si="1"/>
        <v>90960.25331</v>
      </c>
      <c r="L24" s="221">
        <v>-1486.2786000000001</v>
      </c>
      <c r="M24" s="221">
        <v>7027.6000000000004</v>
      </c>
      <c r="N24" s="221">
        <v>53940.3629</v>
      </c>
      <c r="O24" s="221">
        <f t="shared" si="2"/>
        <v>31478.569009999999</v>
      </c>
      <c r="P24" s="221">
        <v>7431.3558999999996</v>
      </c>
      <c r="Q24" s="227">
        <v>1646.31341</v>
      </c>
      <c r="R24" s="227">
        <v>22400.899700000002</v>
      </c>
      <c r="S24" s="222"/>
    </row>
    <row r="25" s="13" customFormat="1" ht="36" customHeight="1">
      <c r="A25" s="220" t="s">
        <v>117</v>
      </c>
      <c r="B25" s="224"/>
      <c r="C25" s="224"/>
      <c r="D25" s="224"/>
      <c r="E25" s="224"/>
      <c r="F25" s="224"/>
      <c r="G25" s="224"/>
      <c r="H25" s="225"/>
      <c r="I25" s="225"/>
      <c r="J25" s="226"/>
      <c r="K25" s="218">
        <f t="shared" si="1"/>
        <v>0.001140000000020791</v>
      </c>
      <c r="L25" s="221">
        <v>46.516400000000004</v>
      </c>
      <c r="M25" s="221">
        <v>118.02</v>
      </c>
      <c r="N25" s="221">
        <v>0</v>
      </c>
      <c r="O25" s="221">
        <f t="shared" si="2"/>
        <v>-164.53525999999999</v>
      </c>
      <c r="P25" s="221">
        <v>0</v>
      </c>
      <c r="Q25" s="227">
        <v>0</v>
      </c>
      <c r="R25" s="227">
        <v>-164.53525999999999</v>
      </c>
      <c r="S25" s="222"/>
    </row>
    <row r="26" s="13" customFormat="1" ht="39" customHeight="1">
      <c r="A26" s="223" t="s">
        <v>118</v>
      </c>
      <c r="B26" s="224"/>
      <c r="C26" s="224"/>
      <c r="D26" s="224"/>
      <c r="E26" s="224"/>
      <c r="F26" s="224"/>
      <c r="G26" s="224"/>
      <c r="H26" s="225"/>
      <c r="I26" s="225"/>
      <c r="J26" s="226"/>
      <c r="K26" s="218">
        <f t="shared" si="1"/>
        <v>395928.33097999997</v>
      </c>
      <c r="L26" s="221">
        <v>5807.5476600000002</v>
      </c>
      <c r="M26" s="221">
        <v>247969.39999999999</v>
      </c>
      <c r="N26" s="221">
        <v>58651.281069999997</v>
      </c>
      <c r="O26" s="221">
        <f t="shared" si="2"/>
        <v>83500.102249999996</v>
      </c>
      <c r="P26" s="221">
        <v>907.947</v>
      </c>
      <c r="Q26" s="227">
        <v>1013.569</v>
      </c>
      <c r="R26" s="227">
        <v>81578.586249999993</v>
      </c>
      <c r="S26" s="222"/>
    </row>
    <row r="27" s="13" customFormat="1" ht="36" customHeight="1">
      <c r="A27" s="223" t="s">
        <v>119</v>
      </c>
      <c r="B27" s="224"/>
      <c r="C27" s="224"/>
      <c r="D27" s="224"/>
      <c r="E27" s="224"/>
      <c r="F27" s="224"/>
      <c r="G27" s="224"/>
      <c r="H27" s="225"/>
      <c r="I27" s="225"/>
      <c r="J27" s="226"/>
      <c r="K27" s="218">
        <f t="shared" si="1"/>
        <v>1654881.06335</v>
      </c>
      <c r="L27" s="221">
        <v>-6771.46425</v>
      </c>
      <c r="M27" s="221">
        <v>30260.830000000002</v>
      </c>
      <c r="N27" s="221">
        <v>500008.64510000002</v>
      </c>
      <c r="O27" s="221">
        <f t="shared" si="2"/>
        <v>1131383.0525</v>
      </c>
      <c r="P27" s="221">
        <v>94604.949529999998</v>
      </c>
      <c r="Q27" s="227">
        <v>82655.690440000006</v>
      </c>
      <c r="R27" s="227">
        <v>954122.41252999997</v>
      </c>
      <c r="S27" s="222"/>
    </row>
    <row r="28" s="13" customFormat="1" ht="36" customHeight="1">
      <c r="A28" s="223" t="s">
        <v>120</v>
      </c>
      <c r="B28" s="224"/>
      <c r="C28" s="224"/>
      <c r="D28" s="224"/>
      <c r="E28" s="224"/>
      <c r="F28" s="224"/>
      <c r="G28" s="224"/>
      <c r="H28" s="225"/>
      <c r="I28" s="225"/>
      <c r="J28" s="226"/>
      <c r="K28" s="218">
        <f t="shared" si="1"/>
        <v>33760.723960000003</v>
      </c>
      <c r="L28" s="221">
        <v>6321.5159899999999</v>
      </c>
      <c r="M28" s="221">
        <v>7617.3299999999999</v>
      </c>
      <c r="N28" s="221">
        <v>11431.9573</v>
      </c>
      <c r="O28" s="221">
        <f t="shared" si="2"/>
        <v>8389.9206699999995</v>
      </c>
      <c r="P28" s="221">
        <v>884.03137000000004</v>
      </c>
      <c r="Q28" s="227">
        <v>1222.8313700000001</v>
      </c>
      <c r="R28" s="227">
        <v>6283.0579299999999</v>
      </c>
      <c r="S28" s="222"/>
    </row>
    <row r="29" s="13" customFormat="1" ht="32.25" customHeight="1">
      <c r="A29" s="223" t="s">
        <v>121</v>
      </c>
      <c r="B29" s="224"/>
      <c r="C29" s="224"/>
      <c r="D29" s="224"/>
      <c r="E29" s="224"/>
      <c r="F29" s="224"/>
      <c r="G29" s="224"/>
      <c r="H29" s="225"/>
      <c r="I29" s="225"/>
      <c r="J29" s="226"/>
      <c r="K29" s="218">
        <f t="shared" si="1"/>
        <v>12687253.39742</v>
      </c>
      <c r="L29" s="221">
        <v>3229326.17503</v>
      </c>
      <c r="M29" s="221">
        <v>3163104.9700000002</v>
      </c>
      <c r="N29" s="221">
        <v>3125891.7670700001</v>
      </c>
      <c r="O29" s="221">
        <f t="shared" si="2"/>
        <v>3168930.48532</v>
      </c>
      <c r="P29" s="221">
        <v>1045867.92585</v>
      </c>
      <c r="Q29" s="227">
        <v>1042537.16369</v>
      </c>
      <c r="R29" s="227">
        <v>1080525.3957799999</v>
      </c>
      <c r="S29" s="222"/>
    </row>
    <row r="30" s="13" customFormat="1" ht="36" customHeight="1">
      <c r="A30" s="223" t="s">
        <v>122</v>
      </c>
      <c r="B30" s="224"/>
      <c r="C30" s="224"/>
      <c r="D30" s="224"/>
      <c r="E30" s="224"/>
      <c r="F30" s="224"/>
      <c r="G30" s="224"/>
      <c r="H30" s="225"/>
      <c r="I30" s="225"/>
      <c r="J30" s="226"/>
      <c r="K30" s="218">
        <f t="shared" si="1"/>
        <v>54098.102890000002</v>
      </c>
      <c r="L30" s="221">
        <v>11350.39183</v>
      </c>
      <c r="M30" s="221">
        <v>7099.1999999999998</v>
      </c>
      <c r="N30" s="221">
        <v>9010.6829600000001</v>
      </c>
      <c r="O30" s="221">
        <f t="shared" si="2"/>
        <v>26637.828099999999</v>
      </c>
      <c r="P30" s="221">
        <v>2000</v>
      </c>
      <c r="Q30" s="227">
        <v>2722.3000000000002</v>
      </c>
      <c r="R30" s="227">
        <v>21915.5281</v>
      </c>
      <c r="S30" s="222"/>
    </row>
    <row r="31" s="13" customFormat="1" ht="32.25" customHeight="1">
      <c r="A31" s="229" t="s">
        <v>123</v>
      </c>
      <c r="B31" s="224"/>
      <c r="C31" s="224"/>
      <c r="D31" s="224"/>
      <c r="E31" s="224"/>
      <c r="F31" s="224"/>
      <c r="G31" s="224"/>
      <c r="H31" s="225"/>
      <c r="I31" s="225"/>
      <c r="J31" s="226"/>
      <c r="K31" s="218">
        <f t="shared" si="1"/>
        <v>0.001009999999999997</v>
      </c>
      <c r="L31" s="221">
        <v>0</v>
      </c>
      <c r="M31" s="221">
        <v>0.080000000000000002</v>
      </c>
      <c r="N31" s="221">
        <v>0</v>
      </c>
      <c r="O31" s="221">
        <f t="shared" si="2"/>
        <v>-0.078990000000000005</v>
      </c>
      <c r="P31" s="221">
        <v>0</v>
      </c>
      <c r="Q31" s="227">
        <v>0</v>
      </c>
      <c r="R31" s="227">
        <v>-0.078990000000000005</v>
      </c>
      <c r="S31" s="222"/>
    </row>
    <row r="32" s="13" customFormat="1" ht="35.25" customHeight="1">
      <c r="A32" s="223" t="s">
        <v>124</v>
      </c>
      <c r="B32" s="224"/>
      <c r="C32" s="224"/>
      <c r="D32" s="224"/>
      <c r="E32" s="224"/>
      <c r="F32" s="224"/>
      <c r="G32" s="224"/>
      <c r="H32" s="225"/>
      <c r="I32" s="225"/>
      <c r="J32" s="226"/>
      <c r="K32" s="218">
        <f t="shared" si="1"/>
        <v>49.997010000000003</v>
      </c>
      <c r="L32" s="221">
        <v>0</v>
      </c>
      <c r="M32" s="221">
        <v>79.450000000000003</v>
      </c>
      <c r="N32" s="221">
        <v>0</v>
      </c>
      <c r="O32" s="221">
        <f t="shared" si="2"/>
        <v>-29.45299</v>
      </c>
      <c r="P32" s="221">
        <v>0</v>
      </c>
      <c r="Q32" s="227">
        <v>10</v>
      </c>
      <c r="R32" s="227">
        <v>-39.45299</v>
      </c>
      <c r="S32" s="222"/>
    </row>
    <row r="33" s="13" customFormat="1" ht="35.25" customHeight="1">
      <c r="A33" s="223" t="s">
        <v>125</v>
      </c>
      <c r="B33" s="224"/>
      <c r="C33" s="224"/>
      <c r="D33" s="224"/>
      <c r="E33" s="224"/>
      <c r="F33" s="224"/>
      <c r="G33" s="224"/>
      <c r="H33" s="225"/>
      <c r="I33" s="225"/>
      <c r="J33" s="226"/>
      <c r="K33" s="218">
        <f t="shared" si="1"/>
        <v>509.99960999999996</v>
      </c>
      <c r="L33" s="221">
        <v>97.164090000000002</v>
      </c>
      <c r="M33" s="221">
        <v>125.44</v>
      </c>
      <c r="N33" s="221">
        <v>210</v>
      </c>
      <c r="O33" s="221">
        <f t="shared" si="2"/>
        <v>77.395520000000005</v>
      </c>
      <c r="P33" s="221">
        <v>30</v>
      </c>
      <c r="Q33" s="227">
        <v>45</v>
      </c>
      <c r="R33" s="227">
        <v>2.3955199999999999</v>
      </c>
      <c r="S33" s="222"/>
    </row>
    <row r="34" s="13" customFormat="1" ht="35.25" customHeight="1">
      <c r="A34" s="223" t="s">
        <v>126</v>
      </c>
      <c r="B34" s="224"/>
      <c r="C34" s="224"/>
      <c r="D34" s="224"/>
      <c r="E34" s="224"/>
      <c r="F34" s="224"/>
      <c r="G34" s="224"/>
      <c r="H34" s="225"/>
      <c r="I34" s="225"/>
      <c r="J34" s="226"/>
      <c r="K34" s="218">
        <f t="shared" si="1"/>
        <v>2527396.7402999997</v>
      </c>
      <c r="L34" s="221">
        <v>3014.9842599999997</v>
      </c>
      <c r="M34" s="221">
        <v>178715.20999999999</v>
      </c>
      <c r="N34" s="221">
        <v>682674.80310000002</v>
      </c>
      <c r="O34" s="221">
        <f t="shared" si="2"/>
        <v>1662991.7429399998</v>
      </c>
      <c r="P34" s="221">
        <v>706871.96299999999</v>
      </c>
      <c r="Q34" s="227">
        <v>275944.62218000001</v>
      </c>
      <c r="R34" s="227">
        <v>680175.15775999997</v>
      </c>
      <c r="S34" s="222"/>
    </row>
    <row r="35" s="13" customFormat="1" ht="36" customHeight="1">
      <c r="A35" s="223" t="s">
        <v>127</v>
      </c>
      <c r="B35" s="224"/>
      <c r="C35" s="224"/>
      <c r="D35" s="224"/>
      <c r="E35" s="224"/>
      <c r="F35" s="224"/>
      <c r="G35" s="224"/>
      <c r="H35" s="225"/>
      <c r="I35" s="225"/>
      <c r="J35" s="226"/>
      <c r="K35" s="218">
        <f t="shared" si="1"/>
        <v>97862.826709999994</v>
      </c>
      <c r="L35" s="221">
        <v>6212.6906200000003</v>
      </c>
      <c r="M35" s="221">
        <v>27570.619999999999</v>
      </c>
      <c r="N35" s="221">
        <v>31087.100589999998</v>
      </c>
      <c r="O35" s="221">
        <f t="shared" si="2"/>
        <v>32992.415500000003</v>
      </c>
      <c r="P35" s="221">
        <v>8243.2103100000004</v>
      </c>
      <c r="Q35" s="227">
        <v>0</v>
      </c>
      <c r="R35" s="227">
        <v>24749.205190000001</v>
      </c>
      <c r="S35" s="222"/>
    </row>
    <row r="36" s="13" customFormat="1" ht="36.75" customHeight="1">
      <c r="A36" s="223" t="s">
        <v>128</v>
      </c>
      <c r="B36" s="224"/>
      <c r="C36" s="224"/>
      <c r="D36" s="224"/>
      <c r="E36" s="224"/>
      <c r="F36" s="224"/>
      <c r="G36" s="224"/>
      <c r="H36" s="225"/>
      <c r="I36" s="225"/>
      <c r="J36" s="226"/>
      <c r="K36" s="218">
        <f t="shared" si="1"/>
        <v>2641208.29128</v>
      </c>
      <c r="L36" s="221">
        <v>599241.4781699999</v>
      </c>
      <c r="M36" s="221">
        <v>531101.58999999997</v>
      </c>
      <c r="N36" s="221">
        <v>495403.21749000001</v>
      </c>
      <c r="O36" s="221">
        <f t="shared" si="2"/>
        <v>1015462.0056200001</v>
      </c>
      <c r="P36" s="221">
        <v>186085.68072999999</v>
      </c>
      <c r="Q36" s="227">
        <v>233774.32091000001</v>
      </c>
      <c r="R36" s="227">
        <v>595602.00398000004</v>
      </c>
      <c r="S36" s="222"/>
    </row>
    <row r="37" s="13" customFormat="1" ht="32.25" customHeight="1">
      <c r="A37" s="230" t="s">
        <v>129</v>
      </c>
      <c r="B37" s="224"/>
      <c r="C37" s="224"/>
      <c r="D37" s="224"/>
      <c r="E37" s="224"/>
      <c r="F37" s="224"/>
      <c r="G37" s="224"/>
      <c r="H37" s="225"/>
      <c r="I37" s="225"/>
      <c r="J37" s="226"/>
      <c r="K37" s="218">
        <f t="shared" si="1"/>
        <v>66467.204180000001</v>
      </c>
      <c r="L37" s="221">
        <v>2731.1840099999999</v>
      </c>
      <c r="M37" s="221">
        <v>13.74</v>
      </c>
      <c r="N37" s="221">
        <v>28645.469550000002</v>
      </c>
      <c r="O37" s="221">
        <f t="shared" si="2"/>
        <v>35076.810619999997</v>
      </c>
      <c r="P37" s="221">
        <v>0</v>
      </c>
      <c r="Q37" s="227">
        <v>0</v>
      </c>
      <c r="R37" s="227">
        <v>35076.810619999997</v>
      </c>
      <c r="S37" s="222"/>
    </row>
    <row r="38" s="13" customFormat="1" ht="32.25" customHeight="1">
      <c r="A38" s="230" t="s">
        <v>130</v>
      </c>
      <c r="B38" s="224"/>
      <c r="C38" s="224"/>
      <c r="D38" s="224"/>
      <c r="E38" s="224"/>
      <c r="F38" s="224"/>
      <c r="G38" s="224"/>
      <c r="H38" s="225"/>
      <c r="I38" s="225"/>
      <c r="J38" s="226"/>
      <c r="K38" s="218">
        <f t="shared" si="1"/>
        <v>66.5</v>
      </c>
      <c r="L38" s="221">
        <v>38.651209999999999</v>
      </c>
      <c r="M38" s="221">
        <v>53.5</v>
      </c>
      <c r="N38" s="221">
        <v>59.000019999999999</v>
      </c>
      <c r="O38" s="221">
        <f t="shared" si="2"/>
        <v>-84.651229999999998</v>
      </c>
      <c r="P38" s="221">
        <v>5.5</v>
      </c>
      <c r="Q38" s="227">
        <v>5.5</v>
      </c>
      <c r="R38" s="227">
        <v>-95.651229999999998</v>
      </c>
      <c r="S38" s="222"/>
    </row>
    <row r="39" s="13" customFormat="1" ht="32.25" customHeight="1">
      <c r="A39" s="230" t="s">
        <v>131</v>
      </c>
      <c r="B39" s="224"/>
      <c r="C39" s="224"/>
      <c r="D39" s="224"/>
      <c r="E39" s="224"/>
      <c r="F39" s="224"/>
      <c r="G39" s="224"/>
      <c r="H39" s="225"/>
      <c r="I39" s="225"/>
      <c r="J39" s="226"/>
      <c r="K39" s="218">
        <f t="shared" si="1"/>
        <v>-0.004970000000000141</v>
      </c>
      <c r="L39" s="221">
        <v>20.047889999999999</v>
      </c>
      <c r="M39" s="221">
        <v>39.479999999999997</v>
      </c>
      <c r="N39" s="221">
        <v>0</v>
      </c>
      <c r="O39" s="221">
        <f t="shared" si="2"/>
        <v>-59.532859999999999</v>
      </c>
      <c r="P39" s="221">
        <v>0</v>
      </c>
      <c r="Q39" s="227">
        <v>0</v>
      </c>
      <c r="R39" s="227">
        <v>-59.532859999999999</v>
      </c>
      <c r="S39" s="222"/>
    </row>
    <row r="40" s="13" customFormat="1" ht="36" customHeight="1">
      <c r="A40" s="223" t="s">
        <v>132</v>
      </c>
      <c r="B40" s="224"/>
      <c r="C40" s="224"/>
      <c r="D40" s="224"/>
      <c r="E40" s="224"/>
      <c r="F40" s="224"/>
      <c r="G40" s="224"/>
      <c r="H40" s="225"/>
      <c r="I40" s="225"/>
      <c r="J40" s="226"/>
      <c r="K40" s="218">
        <f t="shared" si="1"/>
        <v>239204.83713999999</v>
      </c>
      <c r="L40" s="221">
        <v>52006.676340000005</v>
      </c>
      <c r="M40" s="221">
        <v>75464.940000000002</v>
      </c>
      <c r="N40" s="221">
        <v>55363.462919999998</v>
      </c>
      <c r="O40" s="221">
        <f t="shared" si="2"/>
        <v>56369.757879999997</v>
      </c>
      <c r="P40" s="221">
        <v>17975.66</v>
      </c>
      <c r="Q40" s="227">
        <v>16983.540000000001</v>
      </c>
      <c r="R40" s="227">
        <v>21410.55788</v>
      </c>
      <c r="S40" s="222"/>
    </row>
    <row r="41" s="13" customFormat="1" ht="42" customHeight="1">
      <c r="A41" s="223" t="s">
        <v>133</v>
      </c>
      <c r="B41" s="224"/>
      <c r="C41" s="224"/>
      <c r="D41" s="224"/>
      <c r="E41" s="224"/>
      <c r="F41" s="224"/>
      <c r="G41" s="224"/>
      <c r="H41" s="225"/>
      <c r="I41" s="225"/>
      <c r="J41" s="226"/>
      <c r="K41" s="218">
        <f t="shared" si="1"/>
        <v>298668.10249999998</v>
      </c>
      <c r="L41" s="221">
        <v>59886.047020000005</v>
      </c>
      <c r="M41" s="221">
        <v>76174.710000000006</v>
      </c>
      <c r="N41" s="221">
        <v>86965.604319999999</v>
      </c>
      <c r="O41" s="221">
        <f t="shared" si="2"/>
        <v>75641.74115999999</v>
      </c>
      <c r="P41" s="221">
        <v>28035.89212</v>
      </c>
      <c r="Q41" s="227">
        <v>25852.459999999999</v>
      </c>
      <c r="R41" s="227">
        <v>21753.389039999998</v>
      </c>
      <c r="S41" s="222"/>
    </row>
    <row r="42" s="13" customFormat="1" ht="42" customHeight="1">
      <c r="A42" s="223" t="s">
        <v>134</v>
      </c>
      <c r="B42" s="224"/>
      <c r="C42" s="224"/>
      <c r="D42" s="224"/>
      <c r="E42" s="224"/>
      <c r="F42" s="224"/>
      <c r="G42" s="224"/>
      <c r="H42" s="225"/>
      <c r="I42" s="225"/>
      <c r="J42" s="226"/>
      <c r="K42" s="218">
        <f t="shared" si="1"/>
        <v>3.9999999998485691E-05</v>
      </c>
      <c r="L42" s="221">
        <v>0</v>
      </c>
      <c r="M42" s="221">
        <v>107.62</v>
      </c>
      <c r="N42" s="221">
        <v>0</v>
      </c>
      <c r="O42" s="221">
        <f t="shared" si="2"/>
        <v>-107.61996000000001</v>
      </c>
      <c r="P42" s="221">
        <v>0</v>
      </c>
      <c r="Q42" s="227">
        <v>0</v>
      </c>
      <c r="R42" s="227">
        <v>-107.61996000000001</v>
      </c>
      <c r="S42" s="222"/>
    </row>
    <row r="43" s="13" customFormat="1" ht="42" customHeight="1">
      <c r="A43" s="223" t="s">
        <v>135</v>
      </c>
      <c r="B43" s="224"/>
      <c r="C43" s="224"/>
      <c r="D43" s="224"/>
      <c r="E43" s="224"/>
      <c r="F43" s="224"/>
      <c r="G43" s="224"/>
      <c r="H43" s="225"/>
      <c r="I43" s="225"/>
      <c r="J43" s="226"/>
      <c r="K43" s="218">
        <f t="shared" si="1"/>
        <v>94981.594199999992</v>
      </c>
      <c r="L43" s="221">
        <v>609.72879</v>
      </c>
      <c r="M43" s="221">
        <v>5082.4499999999998</v>
      </c>
      <c r="N43" s="221">
        <v>15118.405779999999</v>
      </c>
      <c r="O43" s="221">
        <f t="shared" si="2"/>
        <v>74171.00963</v>
      </c>
      <c r="P43" s="221">
        <v>3106.0708100000002</v>
      </c>
      <c r="Q43" s="227">
        <v>20.5</v>
      </c>
      <c r="R43" s="227">
        <v>71044.438819999996</v>
      </c>
      <c r="S43" s="222"/>
    </row>
    <row r="44" s="13" customFormat="1" ht="38.25" customHeight="1">
      <c r="A44" s="223" t="s">
        <v>136</v>
      </c>
      <c r="B44" s="224"/>
      <c r="C44" s="224"/>
      <c r="D44" s="224"/>
      <c r="E44" s="224"/>
      <c r="F44" s="224"/>
      <c r="G44" s="224"/>
      <c r="H44" s="225"/>
      <c r="I44" s="225"/>
      <c r="J44" s="226"/>
      <c r="K44" s="218">
        <f t="shared" si="1"/>
        <v>6981.4503299999997</v>
      </c>
      <c r="L44" s="221">
        <v>1152.47162</v>
      </c>
      <c r="M44" s="221">
        <v>1365.4200000000001</v>
      </c>
      <c r="N44" s="221">
        <v>1763.8992000000001</v>
      </c>
      <c r="O44" s="221">
        <f t="shared" si="2"/>
        <v>2699.65951</v>
      </c>
      <c r="P44" s="221">
        <v>1200</v>
      </c>
      <c r="Q44" s="227">
        <v>300</v>
      </c>
      <c r="R44" s="227">
        <v>1199.65951</v>
      </c>
      <c r="S44" s="222"/>
    </row>
    <row r="45" s="13" customFormat="1" ht="39.75" customHeight="1">
      <c r="A45" s="223" t="s">
        <v>137</v>
      </c>
      <c r="B45" s="224"/>
      <c r="C45" s="224"/>
      <c r="D45" s="224"/>
      <c r="E45" s="224"/>
      <c r="F45" s="224"/>
      <c r="G45" s="224"/>
      <c r="H45" s="225"/>
      <c r="I45" s="225"/>
      <c r="J45" s="226"/>
      <c r="K45" s="218">
        <f t="shared" si="1"/>
        <v>1209.0465800000011</v>
      </c>
      <c r="L45" s="221">
        <v>2384.9581400000002</v>
      </c>
      <c r="M45" s="221">
        <v>1343.1099999999999</v>
      </c>
      <c r="N45" s="221">
        <v>1598.4987900000001</v>
      </c>
      <c r="O45" s="221">
        <f t="shared" si="2"/>
        <v>-4117.5203499999998</v>
      </c>
      <c r="P45" s="221">
        <v>40</v>
      </c>
      <c r="Q45" s="227">
        <v>164.85666000000001</v>
      </c>
      <c r="R45" s="227">
        <v>-4322.3770100000002</v>
      </c>
      <c r="S45" s="222"/>
    </row>
    <row r="46" s="13" customFormat="1" ht="39.75" customHeight="1">
      <c r="A46" s="223" t="s">
        <v>138</v>
      </c>
      <c r="B46" s="224"/>
      <c r="C46" s="224"/>
      <c r="D46" s="224"/>
      <c r="E46" s="224"/>
      <c r="F46" s="224"/>
      <c r="G46" s="224"/>
      <c r="H46" s="225"/>
      <c r="I46" s="225"/>
      <c r="J46" s="226"/>
      <c r="K46" s="218">
        <f t="shared" si="1"/>
        <v>120</v>
      </c>
      <c r="L46" s="221">
        <v>15</v>
      </c>
      <c r="M46" s="221">
        <v>119.5</v>
      </c>
      <c r="N46" s="221">
        <v>320</v>
      </c>
      <c r="O46" s="221">
        <f t="shared" si="2"/>
        <v>-334.5</v>
      </c>
      <c r="P46" s="221">
        <v>60</v>
      </c>
      <c r="Q46" s="227">
        <v>20</v>
      </c>
      <c r="R46" s="227">
        <v>-414.5</v>
      </c>
      <c r="S46" s="222"/>
    </row>
    <row r="47" s="13" customFormat="1" ht="48" customHeight="1">
      <c r="A47" s="223" t="s">
        <v>139</v>
      </c>
      <c r="B47" s="224"/>
      <c r="C47" s="224"/>
      <c r="D47" s="224"/>
      <c r="E47" s="224"/>
      <c r="F47" s="224"/>
      <c r="G47" s="224"/>
      <c r="H47" s="225"/>
      <c r="I47" s="225"/>
      <c r="J47" s="226"/>
      <c r="K47" s="218">
        <f t="shared" si="1"/>
        <v>8112.0044800000014</v>
      </c>
      <c r="L47" s="221">
        <v>6867.5433700000003</v>
      </c>
      <c r="M47" s="221">
        <v>1447.4100000000001</v>
      </c>
      <c r="N47" s="221">
        <v>1213.4344599999999</v>
      </c>
      <c r="O47" s="221">
        <f t="shared" si="2"/>
        <v>-1416.3833499999998</v>
      </c>
      <c r="P47" s="221">
        <v>1245.05493</v>
      </c>
      <c r="Q47" s="227">
        <v>235.85637</v>
      </c>
      <c r="R47" s="227">
        <v>-2897.2946499999998</v>
      </c>
      <c r="S47" s="222"/>
    </row>
    <row r="48" s="13" customFormat="1" ht="38.25" customHeight="1">
      <c r="A48" s="223" t="s">
        <v>140</v>
      </c>
      <c r="B48" s="224"/>
      <c r="C48" s="224"/>
      <c r="D48" s="224"/>
      <c r="E48" s="224"/>
      <c r="F48" s="224"/>
      <c r="G48" s="224"/>
      <c r="H48" s="225"/>
      <c r="I48" s="225"/>
      <c r="J48" s="226"/>
      <c r="K48" s="218">
        <f t="shared" si="1"/>
        <v>300</v>
      </c>
      <c r="L48" s="221">
        <v>48</v>
      </c>
      <c r="M48" s="221">
        <v>13.85</v>
      </c>
      <c r="N48" s="221">
        <v>254.35593</v>
      </c>
      <c r="O48" s="221">
        <f t="shared" si="2"/>
        <v>-16.205930000000002</v>
      </c>
      <c r="P48" s="221">
        <v>10</v>
      </c>
      <c r="Q48" s="227">
        <v>10</v>
      </c>
      <c r="R48" s="227">
        <v>-36.205930000000002</v>
      </c>
      <c r="S48" s="222"/>
    </row>
    <row r="49" s="13" customFormat="1" ht="35.25" customHeight="1">
      <c r="A49" s="223" t="s">
        <v>141</v>
      </c>
      <c r="B49" s="224"/>
      <c r="C49" s="224"/>
      <c r="D49" s="224"/>
      <c r="E49" s="224"/>
      <c r="F49" s="224"/>
      <c r="G49" s="224"/>
      <c r="H49" s="225"/>
      <c r="I49" s="225"/>
      <c r="J49" s="226"/>
      <c r="K49" s="218">
        <f t="shared" si="1"/>
        <v>2450300.7598200003</v>
      </c>
      <c r="L49" s="221">
        <v>625915.79835000006</v>
      </c>
      <c r="M49" s="221">
        <v>607684.57999999996</v>
      </c>
      <c r="N49" s="221">
        <v>684461.07640000002</v>
      </c>
      <c r="O49" s="221">
        <f t="shared" si="2"/>
        <v>532239.30507</v>
      </c>
      <c r="P49" s="221">
        <v>216295.53385000001</v>
      </c>
      <c r="Q49" s="227">
        <v>224299.2102</v>
      </c>
      <c r="R49" s="227">
        <v>91644.561019999994</v>
      </c>
      <c r="S49" s="222"/>
    </row>
    <row r="50" s="13" customFormat="1" ht="50.25" customHeight="1">
      <c r="A50" s="230" t="s">
        <v>142</v>
      </c>
      <c r="B50" s="224"/>
      <c r="C50" s="224"/>
      <c r="D50" s="224"/>
      <c r="E50" s="224"/>
      <c r="F50" s="224"/>
      <c r="G50" s="224"/>
      <c r="H50" s="225"/>
      <c r="I50" s="225"/>
      <c r="J50" s="226"/>
      <c r="K50" s="218">
        <f t="shared" si="1"/>
        <v>799.99999999999977</v>
      </c>
      <c r="L50" s="221">
        <v>665.70249999999999</v>
      </c>
      <c r="M50" s="221">
        <v>453.5</v>
      </c>
      <c r="N50" s="221">
        <v>966.5</v>
      </c>
      <c r="O50" s="221">
        <f t="shared" si="2"/>
        <v>-1285.7025000000001</v>
      </c>
      <c r="P50" s="221">
        <v>80</v>
      </c>
      <c r="Q50" s="227">
        <v>40</v>
      </c>
      <c r="R50" s="227">
        <v>-1405.7025000000001</v>
      </c>
      <c r="S50" s="222"/>
    </row>
    <row r="51" s="13" customFormat="1" ht="39" customHeight="1">
      <c r="A51" s="223" t="s">
        <v>143</v>
      </c>
      <c r="B51" s="224"/>
      <c r="C51" s="224"/>
      <c r="D51" s="224"/>
      <c r="E51" s="224"/>
      <c r="F51" s="224"/>
      <c r="G51" s="224"/>
      <c r="H51" s="225"/>
      <c r="I51" s="225"/>
      <c r="J51" s="226"/>
      <c r="K51" s="218">
        <f t="shared" si="1"/>
        <v>205</v>
      </c>
      <c r="L51" s="221">
        <v>67</v>
      </c>
      <c r="M51" s="221">
        <v>6</v>
      </c>
      <c r="N51" s="221">
        <v>110.548</v>
      </c>
      <c r="O51" s="221">
        <f t="shared" si="2"/>
        <v>21.452000000000002</v>
      </c>
      <c r="P51" s="221">
        <v>22.5</v>
      </c>
      <c r="Q51" s="227">
        <v>22.5</v>
      </c>
      <c r="R51" s="227">
        <v>-23.547999999999998</v>
      </c>
      <c r="S51" s="222"/>
    </row>
    <row r="52" s="13" customFormat="1" ht="39" customHeight="1">
      <c r="A52" s="223" t="s">
        <v>144</v>
      </c>
      <c r="B52" s="224"/>
      <c r="C52" s="224"/>
      <c r="D52" s="224"/>
      <c r="E52" s="224"/>
      <c r="F52" s="224"/>
      <c r="G52" s="224"/>
      <c r="H52" s="225"/>
      <c r="I52" s="225"/>
      <c r="J52" s="226"/>
      <c r="K52" s="218">
        <f t="shared" si="1"/>
        <v>700.00377000000003</v>
      </c>
      <c r="L52" s="221">
        <v>120.24992</v>
      </c>
      <c r="M52" s="221">
        <v>256.68000000000001</v>
      </c>
      <c r="N52" s="221">
        <v>474.85323</v>
      </c>
      <c r="O52" s="221">
        <f t="shared" si="2"/>
        <v>-151.77938</v>
      </c>
      <c r="P52" s="221">
        <v>70</v>
      </c>
      <c r="Q52" s="227">
        <v>70</v>
      </c>
      <c r="R52" s="227">
        <v>-291.77938</v>
      </c>
      <c r="S52" s="222"/>
    </row>
    <row r="53" s="13" customFormat="1" ht="36" customHeight="1">
      <c r="A53" s="223" t="s">
        <v>145</v>
      </c>
      <c r="B53" s="224"/>
      <c r="C53" s="224"/>
      <c r="D53" s="224"/>
      <c r="E53" s="224"/>
      <c r="F53" s="224"/>
      <c r="G53" s="224"/>
      <c r="H53" s="225"/>
      <c r="I53" s="225"/>
      <c r="J53" s="226"/>
      <c r="K53" s="218">
        <f t="shared" si="1"/>
        <v>17386745.253699999</v>
      </c>
      <c r="L53" s="221">
        <v>3696645.8156999997</v>
      </c>
      <c r="M53" s="221">
        <v>5224415.7400000002</v>
      </c>
      <c r="N53" s="221">
        <v>4563389.5717900004</v>
      </c>
      <c r="O53" s="221">
        <f t="shared" si="2"/>
        <v>3902294.1262099999</v>
      </c>
      <c r="P53" s="221">
        <v>2156430.7089999998</v>
      </c>
      <c r="Q53" s="227">
        <v>1416054</v>
      </c>
      <c r="R53" s="227">
        <v>329809.41720999999</v>
      </c>
      <c r="S53" s="222"/>
    </row>
    <row r="54" s="13" customFormat="1" ht="49.5" customHeight="1">
      <c r="A54" s="223" t="s">
        <v>146</v>
      </c>
      <c r="B54" s="224" t="s">
        <v>147</v>
      </c>
      <c r="C54" s="224" t="s">
        <v>148</v>
      </c>
      <c r="D54" s="224" t="s">
        <v>149</v>
      </c>
      <c r="E54" s="224" t="s">
        <v>150</v>
      </c>
      <c r="F54" s="224" t="s">
        <v>150</v>
      </c>
      <c r="G54" s="224"/>
      <c r="H54" s="225">
        <v>0</v>
      </c>
      <c r="I54" s="225">
        <v>0</v>
      </c>
      <c r="J54" s="226" t="e">
        <f>#REF!+#REF!+#REF!+#REF!</f>
        <v>#REF!</v>
      </c>
      <c r="K54" s="218">
        <f t="shared" si="1"/>
        <v>49.699999999999996</v>
      </c>
      <c r="L54" s="221">
        <v>7.75</v>
      </c>
      <c r="M54" s="221">
        <v>22.899999999999999</v>
      </c>
      <c r="N54" s="221">
        <v>5.6500000000000004</v>
      </c>
      <c r="O54" s="221">
        <f t="shared" si="2"/>
        <v>13.4</v>
      </c>
      <c r="P54" s="221">
        <v>4.2000000000000002</v>
      </c>
      <c r="Q54" s="227">
        <v>4.2000000000000002</v>
      </c>
      <c r="R54" s="227">
        <v>5</v>
      </c>
      <c r="S54" s="222"/>
    </row>
    <row r="55" s="13" customFormat="1" ht="39" customHeight="1">
      <c r="A55" s="223" t="s">
        <v>151</v>
      </c>
      <c r="B55" s="224"/>
      <c r="C55" s="224"/>
      <c r="D55" s="224"/>
      <c r="E55" s="224"/>
      <c r="F55" s="224"/>
      <c r="G55" s="224"/>
      <c r="H55" s="225"/>
      <c r="I55" s="225"/>
      <c r="J55" s="226"/>
      <c r="K55" s="218">
        <f t="shared" si="1"/>
        <v>275792.44377000001</v>
      </c>
      <c r="L55" s="221">
        <v>44584.464500000002</v>
      </c>
      <c r="M55" s="221">
        <v>52525.57</v>
      </c>
      <c r="N55" s="221">
        <v>64644.019950000002</v>
      </c>
      <c r="O55" s="221">
        <f t="shared" si="2"/>
        <v>114038.38932</v>
      </c>
      <c r="P55" s="221">
        <v>22981.349999999999</v>
      </c>
      <c r="Q55" s="227">
        <v>22981.349999999999</v>
      </c>
      <c r="R55" s="227">
        <v>68075.689320000005</v>
      </c>
      <c r="S55" s="222"/>
    </row>
    <row r="56" s="13" customFormat="1" ht="39" customHeight="1">
      <c r="A56" s="223" t="s">
        <v>152</v>
      </c>
      <c r="B56" s="224" t="s">
        <v>153</v>
      </c>
      <c r="C56" s="224" t="s">
        <v>148</v>
      </c>
      <c r="D56" s="224" t="s">
        <v>149</v>
      </c>
      <c r="E56" s="224" t="s">
        <v>150</v>
      </c>
      <c r="F56" s="224" t="s">
        <v>150</v>
      </c>
      <c r="G56" s="224"/>
      <c r="H56" s="225">
        <v>0</v>
      </c>
      <c r="I56" s="225">
        <v>0</v>
      </c>
      <c r="J56" s="226" t="e">
        <f>#REF!+#REF!+#REF!+#REF!</f>
        <v>#REF!</v>
      </c>
      <c r="K56" s="218">
        <f t="shared" si="1"/>
        <v>77259.503729999997</v>
      </c>
      <c r="L56" s="221">
        <v>16690.856250000001</v>
      </c>
      <c r="M56" s="221">
        <v>16547.779999999999</v>
      </c>
      <c r="N56" s="221">
        <v>18196.563269999999</v>
      </c>
      <c r="O56" s="221">
        <f t="shared" si="2"/>
        <v>25824.304210000002</v>
      </c>
      <c r="P56" s="221">
        <v>6886.3000000000002</v>
      </c>
      <c r="Q56" s="227">
        <v>6557.1000000000004</v>
      </c>
      <c r="R56" s="227">
        <v>12380.904210000001</v>
      </c>
      <c r="S56" s="222"/>
    </row>
    <row r="57" s="13" customFormat="1" ht="39" customHeight="1">
      <c r="A57" s="220" t="s">
        <v>154</v>
      </c>
      <c r="B57" s="224" t="s">
        <v>153</v>
      </c>
      <c r="C57" s="224" t="s">
        <v>148</v>
      </c>
      <c r="D57" s="224" t="s">
        <v>149</v>
      </c>
      <c r="E57" s="224" t="s">
        <v>150</v>
      </c>
      <c r="F57" s="224" t="s">
        <v>150</v>
      </c>
      <c r="G57" s="224"/>
      <c r="H57" s="225">
        <v>0</v>
      </c>
      <c r="I57" s="225">
        <v>0</v>
      </c>
      <c r="J57" s="226" t="e">
        <f>#REF!+#REF!+#REF!+#REF!</f>
        <v>#REF!</v>
      </c>
      <c r="K57" s="218">
        <f t="shared" si="1"/>
        <v>0</v>
      </c>
      <c r="L57" s="221">
        <v>129.78075000000001</v>
      </c>
      <c r="M57" s="221">
        <v>0</v>
      </c>
      <c r="N57" s="221">
        <v>1.8194999999999999</v>
      </c>
      <c r="O57" s="221">
        <f t="shared" si="2"/>
        <v>-131.60024999999999</v>
      </c>
      <c r="P57" s="221">
        <v>0</v>
      </c>
      <c r="Q57" s="227">
        <v>0</v>
      </c>
      <c r="R57" s="227">
        <v>-131.60024999999999</v>
      </c>
      <c r="S57" s="222"/>
    </row>
    <row r="58" s="13" customFormat="1" ht="45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2"/>
      <c r="Q58" s="232"/>
      <c r="R58" s="232"/>
      <c r="S58" s="222"/>
    </row>
    <row r="59" s="13" customFormat="1" ht="14.45" customHeight="1">
      <c r="A59" s="233" t="s">
        <v>155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4"/>
      <c r="N59" s="234"/>
      <c r="O59" s="234"/>
      <c r="P59" s="234"/>
      <c r="Q59" s="234"/>
      <c r="R59" s="234"/>
    </row>
    <row r="60" s="13" customFormat="1" ht="14.25" customHeight="1">
      <c r="A60" s="235" t="s">
        <v>156</v>
      </c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 t="s">
        <v>157</v>
      </c>
      <c r="M60" s="236" t="s">
        <v>158</v>
      </c>
      <c r="N60" s="236"/>
      <c r="O60" s="236"/>
      <c r="P60" s="236"/>
      <c r="Q60" s="236"/>
      <c r="R60" s="236"/>
    </row>
    <row r="61" s="13" customFormat="1" ht="14.45" customHeight="1">
      <c r="B61" s="235"/>
      <c r="C61" s="235"/>
      <c r="D61" s="235"/>
      <c r="E61" s="235"/>
      <c r="F61" s="235"/>
      <c r="G61" s="235"/>
      <c r="H61" s="235"/>
      <c r="I61" s="235"/>
      <c r="J61" s="235"/>
      <c r="K61" s="197"/>
      <c r="L61" s="197"/>
      <c r="M61" s="235"/>
      <c r="N61" s="235"/>
      <c r="O61" s="235"/>
      <c r="P61" s="235"/>
      <c r="Q61" s="235"/>
      <c r="R61" s="235"/>
    </row>
    <row r="62" s="13" customFormat="1" ht="32.25" customHeight="1">
      <c r="A62" s="237" t="s">
        <v>159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 t="s">
        <v>160</v>
      </c>
      <c r="M62" s="238" t="s">
        <v>161</v>
      </c>
      <c r="N62" s="239"/>
      <c r="O62" s="239"/>
      <c r="P62" s="238"/>
      <c r="Q62" s="238"/>
      <c r="R62" s="237"/>
    </row>
    <row r="63" hidden="1" s="13" customFormat="1" ht="27" customHeight="1">
      <c r="A63" s="240"/>
      <c r="B63" s="241"/>
      <c r="C63" s="241"/>
      <c r="D63" s="241"/>
      <c r="E63" s="241"/>
      <c r="F63" s="241"/>
      <c r="G63" s="242"/>
      <c r="H63" s="242"/>
      <c r="I63" s="242"/>
      <c r="J63" s="242"/>
      <c r="K63" s="197"/>
      <c r="L63" s="197"/>
      <c r="M63" s="197"/>
      <c r="N63" s="197"/>
      <c r="O63" s="197"/>
      <c r="P63" s="197"/>
      <c r="Q63" s="197"/>
      <c r="R63" s="197"/>
    </row>
    <row r="64" hidden="1" s="13" customFormat="1" ht="18" customHeight="1">
      <c r="A64" s="243"/>
      <c r="K64" s="198"/>
      <c r="L64" s="198"/>
    </row>
    <row r="65" s="13" customFormat="1" ht="18" customHeight="1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P65" s="243"/>
      <c r="Q65" s="243"/>
      <c r="R65" s="243"/>
    </row>
  </sheetData>
  <sheetProtection autoFilter="0" deleteColumns="0" deleteRows="0" formatCells="0" formatColumns="0" formatRows="0" insertColumns="0" insertHyperlinks="0" insertRows="0" pivotTables="0" sort="0"/>
  <mergeCells count="27">
    <mergeCell ref="A65:L65"/>
    <mergeCell ref="K63:L63"/>
    <mergeCell ref="M63:O63"/>
    <mergeCell ref="A58:O58"/>
    <mergeCell ref="K61:L61"/>
    <mergeCell ref="R15:R16"/>
    <mergeCell ref="P15:P16"/>
    <mergeCell ref="Q15:Q16"/>
    <mergeCell ref="O15:O16"/>
    <mergeCell ref="M6:O6"/>
    <mergeCell ref="M7:O7"/>
    <mergeCell ref="B15:B16"/>
    <mergeCell ref="A17:F17"/>
    <mergeCell ref="A12:O12"/>
    <mergeCell ref="I15:I16"/>
    <mergeCell ref="K15:K16"/>
    <mergeCell ref="L15:L16"/>
    <mergeCell ref="M15:M16"/>
    <mergeCell ref="N15:N16"/>
    <mergeCell ref="A13:O13"/>
    <mergeCell ref="C15:C16"/>
    <mergeCell ref="D15:D16"/>
    <mergeCell ref="E15:E16"/>
    <mergeCell ref="F15:F16"/>
    <mergeCell ref="G15:G16"/>
    <mergeCell ref="A15:A16"/>
    <mergeCell ref="H15:H16"/>
  </mergeCells>
  <pageSetup errors="blank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42">
      <selection activeCell="A1" sqref="A1:XFD16384"/>
    </sheetView>
  </sheetViews>
  <sheetFormatPr defaultColWidth="8.86" defaultRowHeight="15"/>
  <cols>
    <col min="1" max="1" width="66.71" style="189" customWidth="1"/>
    <col min="2" max="2" width="7.71" style="190" hidden="1" customWidth="1"/>
    <col min="3" max="3" width="8.71" style="190" hidden="1" customWidth="1"/>
    <col min="4" max="7" width="9.71" style="190" hidden="1" customWidth="1"/>
    <col min="8" max="10" width="12.71" style="190" hidden="1" customWidth="1"/>
    <col min="11" max="11" width="17.86" style="191" customWidth="1"/>
    <col min="12" max="12" width="16.71" style="190" customWidth="1"/>
    <col min="13" max="13" width="17.86" style="190" customWidth="1"/>
    <col min="14" max="14" width="16" style="190" customWidth="1"/>
    <col min="15" max="15" width="18" style="190" customWidth="1"/>
    <col min="16" max="16" width="16.43" style="190" customWidth="1"/>
    <col min="17" max="17" width="17.29" style="190" customWidth="1"/>
    <col min="18" max="18" width="17.43" style="190" customWidth="1"/>
    <col min="19" max="19" width="8.86" style="190" customWidth="1"/>
    <col min="20" max="256" width="8.86" style="190"/>
  </cols>
  <sheetData>
    <row r="1" hidden="1" ht="15.6" customHeight="1">
      <c r="A1" s="192" t="s">
        <v>87</v>
      </c>
    </row>
    <row r="2" hidden="1" ht="15">
      <c r="A2" s="193" t="s">
        <v>88</v>
      </c>
    </row>
    <row r="3" hidden="1" ht="15">
      <c r="A3" s="195" t="s">
        <v>89</v>
      </c>
    </row>
    <row r="4" hidden="1" ht="15">
      <c r="A4" s="196" t="s">
        <v>90</v>
      </c>
    </row>
    <row r="5" hidden="1" ht="15">
      <c r="A5" s="193"/>
    </row>
    <row r="6" hidden="1" s="13" customFormat="1" ht="19.15" customHeight="1">
      <c r="A6" s="197"/>
      <c r="K6" s="198"/>
      <c r="M6" s="197"/>
      <c r="N6" s="197"/>
      <c r="O6" s="197"/>
    </row>
    <row r="7" hidden="1" s="13" customFormat="1" ht="35.45" customHeight="1">
      <c r="A7" s="197"/>
      <c r="K7" s="198"/>
      <c r="M7" s="197"/>
      <c r="N7" s="197"/>
      <c r="O7" s="197"/>
    </row>
    <row r="8" hidden="1" s="13" customFormat="1" ht="22.15" customHeight="1">
      <c r="A8" s="197"/>
      <c r="K8" s="198"/>
      <c r="M8" s="197"/>
      <c r="N8" s="197"/>
      <c r="O8" s="197"/>
      <c r="R8" s="197"/>
    </row>
    <row r="9" s="13" customFormat="1" ht="21.6" customHeight="1">
      <c r="A9" s="197"/>
      <c r="K9" s="198"/>
      <c r="M9" s="200"/>
      <c r="P9" s="200"/>
      <c r="Q9" s="200"/>
      <c r="R9" s="201" t="s">
        <v>162</v>
      </c>
    </row>
    <row r="10" s="13" customFormat="1" ht="21.6" customHeight="1">
      <c r="A10" s="197"/>
      <c r="K10" s="198"/>
      <c r="M10" s="200"/>
      <c r="P10" s="200"/>
      <c r="Q10" s="200"/>
      <c r="R10" s="201" t="s">
        <v>92</v>
      </c>
    </row>
    <row r="11" hidden="1" s="13" customFormat="1" ht="14.25" customHeight="1">
      <c r="A11" s="197"/>
      <c r="K11" s="198"/>
      <c r="M11" s="197"/>
      <c r="N11" s="197"/>
      <c r="O11" s="197"/>
      <c r="R11" s="197"/>
    </row>
    <row r="12" s="13" customFormat="1" ht="15.6" customHeight="1">
      <c r="A12" s="202" t="s">
        <v>163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</row>
    <row r="13" s="13" customFormat="1" ht="21" customHeight="1">
      <c r="A13" s="203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</row>
    <row r="14" s="13" customFormat="1" ht="18.75" customHeight="1">
      <c r="A14" s="204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 t="s">
        <v>164</v>
      </c>
      <c r="Q14" s="205"/>
      <c r="R14" s="244" t="s">
        <v>7</v>
      </c>
    </row>
    <row r="15" s="13" customFormat="1" ht="35.45" customHeight="1">
      <c r="A15" s="206" t="s">
        <v>165</v>
      </c>
      <c r="B15" s="206" t="s">
        <v>97</v>
      </c>
      <c r="C15" s="206" t="s">
        <v>98</v>
      </c>
      <c r="D15" s="206" t="s">
        <v>99</v>
      </c>
      <c r="E15" s="206" t="s">
        <v>100</v>
      </c>
      <c r="F15" s="206" t="s">
        <v>101</v>
      </c>
      <c r="G15" s="206" t="s">
        <v>102</v>
      </c>
      <c r="H15" s="207" t="s">
        <v>103</v>
      </c>
      <c r="I15" s="207" t="s">
        <v>104</v>
      </c>
      <c r="J15" s="208"/>
      <c r="K15" s="207" t="s">
        <v>166</v>
      </c>
      <c r="L15" s="210" t="s">
        <v>106</v>
      </c>
      <c r="M15" s="210" t="s">
        <v>107</v>
      </c>
      <c r="N15" s="210" t="s">
        <v>108</v>
      </c>
      <c r="O15" s="210" t="s">
        <v>23</v>
      </c>
      <c r="P15" s="210" t="s">
        <v>24</v>
      </c>
      <c r="Q15" s="210" t="s">
        <v>25</v>
      </c>
      <c r="R15" s="210" t="s">
        <v>26</v>
      </c>
    </row>
    <row r="16" s="13" customFormat="1" ht="60.6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08"/>
      <c r="K16" s="245"/>
      <c r="L16" s="246"/>
      <c r="M16" s="246"/>
      <c r="N16" s="246"/>
      <c r="O16" s="246"/>
      <c r="P16" s="246"/>
      <c r="Q16" s="246"/>
      <c r="R16" s="246"/>
    </row>
    <row r="17" s="13" customFormat="1" ht="34.5" customHeight="1">
      <c r="A17" s="214" t="s">
        <v>167</v>
      </c>
      <c r="B17" s="215"/>
      <c r="C17" s="215"/>
      <c r="D17" s="215"/>
      <c r="E17" s="215"/>
      <c r="F17" s="216"/>
      <c r="G17" s="217"/>
      <c r="H17" s="217"/>
      <c r="I17" s="217"/>
      <c r="J17" s="217"/>
      <c r="K17" s="247">
        <f t="shared" ref="K17:R17" si="0">SUM(K18:K48)</f>
        <v>43625760.334449999</v>
      </c>
      <c r="L17" s="247">
        <f t="shared" si="0"/>
        <v>8202485.2388299992</v>
      </c>
      <c r="M17" s="247">
        <f t="shared" si="0"/>
        <v>9946821.0099999998</v>
      </c>
      <c r="N17" s="247">
        <f t="shared" si="0"/>
        <v>10050814.41726</v>
      </c>
      <c r="O17" s="247">
        <f t="shared" si="0"/>
        <v>15425639.668359999</v>
      </c>
      <c r="P17" s="247">
        <f t="shared" si="0"/>
        <v>4937770.1815400003</v>
      </c>
      <c r="Q17" s="247">
        <f t="shared" si="0"/>
        <v>3066054.3781500002</v>
      </c>
      <c r="R17" s="247">
        <f t="shared" si="0"/>
        <v>7421815.10867</v>
      </c>
    </row>
    <row r="18" s="13" customFormat="1" ht="37.5" customHeight="1">
      <c r="A18" s="248" t="s">
        <v>110</v>
      </c>
      <c r="B18" s="224"/>
      <c r="C18" s="224"/>
      <c r="D18" s="224"/>
      <c r="E18" s="224"/>
      <c r="F18" s="224"/>
      <c r="G18" s="224"/>
      <c r="H18" s="225"/>
      <c r="I18" s="225"/>
      <c r="J18" s="226"/>
      <c r="K18" s="249">
        <f t="shared" ref="K18:K48" si="1">L18+M18+N18+O18</f>
        <v>141555.35496999999</v>
      </c>
      <c r="L18" s="249">
        <v>31369.69025</v>
      </c>
      <c r="M18" s="249">
        <v>36469.620000000003</v>
      </c>
      <c r="N18" s="249">
        <v>35649.492059999997</v>
      </c>
      <c r="O18" s="249">
        <f>P18+Q18+R18</f>
        <v>38066.552660000001</v>
      </c>
      <c r="P18" s="249">
        <v>11986.397129999999</v>
      </c>
      <c r="Q18" s="250">
        <v>13088.712289999999</v>
      </c>
      <c r="R18" s="249">
        <v>12991.443240000001</v>
      </c>
    </row>
    <row r="19" s="13" customFormat="1" ht="39" customHeight="1">
      <c r="A19" s="248" t="s">
        <v>111</v>
      </c>
      <c r="B19" s="224"/>
      <c r="C19" s="224"/>
      <c r="D19" s="224"/>
      <c r="E19" s="224"/>
      <c r="F19" s="224"/>
      <c r="G19" s="224"/>
      <c r="H19" s="225"/>
      <c r="I19" s="225"/>
      <c r="J19" s="226"/>
      <c r="K19" s="249">
        <f t="shared" si="1"/>
        <v>372823.62401999999</v>
      </c>
      <c r="L19" s="249">
        <v>75409.476519999997</v>
      </c>
      <c r="M19" s="249">
        <v>81271.080000000002</v>
      </c>
      <c r="N19" s="249">
        <v>90931.144910000003</v>
      </c>
      <c r="O19" s="249">
        <f t="shared" ref="O19:O48" si="2">P19+Q19+R19</f>
        <v>125211.92259</v>
      </c>
      <c r="P19" s="249">
        <v>32710.06378</v>
      </c>
      <c r="Q19" s="250">
        <v>29583.49208</v>
      </c>
      <c r="R19" s="249">
        <v>62918.366730000002</v>
      </c>
    </row>
    <row r="20" s="13" customFormat="1" ht="32.25" customHeight="1">
      <c r="A20" s="248" t="s">
        <v>112</v>
      </c>
      <c r="B20" s="224"/>
      <c r="C20" s="224"/>
      <c r="D20" s="224"/>
      <c r="E20" s="224"/>
      <c r="F20" s="224"/>
      <c r="G20" s="224"/>
      <c r="H20" s="225"/>
      <c r="I20" s="225"/>
      <c r="J20" s="226"/>
      <c r="K20" s="249">
        <f t="shared" si="1"/>
        <v>16014.697120000001</v>
      </c>
      <c r="L20" s="249">
        <v>4255.9549999999999</v>
      </c>
      <c r="M20" s="249">
        <v>3898.6799999999998</v>
      </c>
      <c r="N20" s="249">
        <v>4537.6998100000001</v>
      </c>
      <c r="O20" s="249">
        <f t="shared" si="2"/>
        <v>3322.36231</v>
      </c>
      <c r="P20" s="249">
        <v>1233.5540000000001</v>
      </c>
      <c r="Q20" s="250">
        <v>1104.6785</v>
      </c>
      <c r="R20" s="249">
        <v>984.12981000000002</v>
      </c>
    </row>
    <row r="21" s="13" customFormat="1" ht="39.75" customHeight="1">
      <c r="A21" s="248" t="s">
        <v>168</v>
      </c>
      <c r="B21" s="224"/>
      <c r="C21" s="224"/>
      <c r="D21" s="224"/>
      <c r="E21" s="224"/>
      <c r="F21" s="224"/>
      <c r="G21" s="224"/>
      <c r="H21" s="225"/>
      <c r="I21" s="225"/>
      <c r="J21" s="226"/>
      <c r="K21" s="249">
        <f t="shared" si="1"/>
        <v>2044211.6435</v>
      </c>
      <c r="L21" s="249">
        <v>284118.00498000003</v>
      </c>
      <c r="M21" s="249">
        <v>278658.46000000002</v>
      </c>
      <c r="N21" s="249">
        <v>241838.84914000001</v>
      </c>
      <c r="O21" s="249">
        <f t="shared" si="2"/>
        <v>1239596.32938</v>
      </c>
      <c r="P21" s="249">
        <v>22968.26469</v>
      </c>
      <c r="Q21" s="250">
        <v>35333.527119999999</v>
      </c>
      <c r="R21" s="249">
        <v>1181294.5375699999</v>
      </c>
    </row>
    <row r="22" s="13" customFormat="1" ht="33.75" customHeight="1">
      <c r="A22" s="248" t="s">
        <v>114</v>
      </c>
      <c r="B22" s="224"/>
      <c r="C22" s="224"/>
      <c r="D22" s="224"/>
      <c r="E22" s="224"/>
      <c r="F22" s="224"/>
      <c r="G22" s="224"/>
      <c r="H22" s="225"/>
      <c r="I22" s="225"/>
      <c r="J22" s="226"/>
      <c r="K22" s="249">
        <f t="shared" si="1"/>
        <v>6857888.3021900002</v>
      </c>
      <c r="L22" s="249">
        <v>1232977.2853399999</v>
      </c>
      <c r="M22" s="249">
        <v>1784985.6599999999</v>
      </c>
      <c r="N22" s="249">
        <v>1954440.2269600001</v>
      </c>
      <c r="O22" s="249">
        <f t="shared" si="2"/>
        <v>1885485.12989</v>
      </c>
      <c r="P22" s="249">
        <v>792655.89103000006</v>
      </c>
      <c r="Q22" s="250">
        <v>453829.87245999998</v>
      </c>
      <c r="R22" s="249">
        <v>638999.36640000006</v>
      </c>
    </row>
    <row r="23" s="13" customFormat="1" ht="36" customHeight="1">
      <c r="A23" s="248" t="s">
        <v>115</v>
      </c>
      <c r="B23" s="224"/>
      <c r="C23" s="224"/>
      <c r="D23" s="224"/>
      <c r="E23" s="224"/>
      <c r="F23" s="224"/>
      <c r="G23" s="224"/>
      <c r="H23" s="225"/>
      <c r="I23" s="225"/>
      <c r="J23" s="226"/>
      <c r="K23" s="249">
        <f t="shared" si="1"/>
        <v>19634.450190000003</v>
      </c>
      <c r="L23" s="249">
        <v>5075.3929600000001</v>
      </c>
      <c r="M23" s="249">
        <v>5668.0200000000004</v>
      </c>
      <c r="N23" s="249">
        <v>4236.8500000000004</v>
      </c>
      <c r="O23" s="249">
        <f t="shared" si="2"/>
        <v>4654.1872299999995</v>
      </c>
      <c r="P23" s="249">
        <v>1534.444</v>
      </c>
      <c r="Q23" s="250">
        <v>1476.9000000000001</v>
      </c>
      <c r="R23" s="249">
        <v>1642.8432299999999</v>
      </c>
    </row>
    <row r="24" s="13" customFormat="1" ht="36" customHeight="1">
      <c r="A24" s="248" t="s">
        <v>116</v>
      </c>
      <c r="B24" s="224"/>
      <c r="C24" s="224"/>
      <c r="D24" s="224"/>
      <c r="E24" s="224"/>
      <c r="F24" s="224"/>
      <c r="G24" s="224"/>
      <c r="H24" s="225"/>
      <c r="I24" s="225"/>
      <c r="J24" s="226"/>
      <c r="K24" s="249">
        <f t="shared" si="1"/>
        <v>7402998.8445499986</v>
      </c>
      <c r="L24" s="249">
        <v>1744092.5539800001</v>
      </c>
      <c r="M24" s="249">
        <v>2331059.1499999999</v>
      </c>
      <c r="N24" s="249">
        <v>1431777.5469</v>
      </c>
      <c r="O24" s="249">
        <f t="shared" si="2"/>
        <v>1896069.5936699999</v>
      </c>
      <c r="P24" s="249">
        <v>678867.74621999997</v>
      </c>
      <c r="Q24" s="250">
        <v>583950.12092000002</v>
      </c>
      <c r="R24" s="249">
        <v>633251.72652999999</v>
      </c>
    </row>
    <row r="25" s="13" customFormat="1" ht="32.25" customHeight="1">
      <c r="A25" s="248" t="s">
        <v>117</v>
      </c>
      <c r="B25" s="224"/>
      <c r="C25" s="224"/>
      <c r="D25" s="224"/>
      <c r="E25" s="224"/>
      <c r="F25" s="224"/>
      <c r="G25" s="224"/>
      <c r="H25" s="225"/>
      <c r="I25" s="225"/>
      <c r="J25" s="226"/>
      <c r="K25" s="249">
        <f t="shared" si="1"/>
        <v>124682.65088</v>
      </c>
      <c r="L25" s="249">
        <v>22644.008000000002</v>
      </c>
      <c r="M25" s="249">
        <v>37373.599999999999</v>
      </c>
      <c r="N25" s="249">
        <v>29155.714</v>
      </c>
      <c r="O25" s="249">
        <f t="shared" si="2"/>
        <v>35509.328880000001</v>
      </c>
      <c r="P25" s="249">
        <v>8101.5190000000002</v>
      </c>
      <c r="Q25" s="250">
        <v>7835.1342000000004</v>
      </c>
      <c r="R25" s="249">
        <v>19572.67568</v>
      </c>
    </row>
    <row r="26" s="13" customFormat="1" ht="33.75" customHeight="1">
      <c r="A26" s="248" t="s">
        <v>169</v>
      </c>
      <c r="B26" s="224"/>
      <c r="C26" s="224"/>
      <c r="D26" s="224"/>
      <c r="E26" s="224"/>
      <c r="F26" s="224"/>
      <c r="G26" s="224"/>
      <c r="H26" s="225"/>
      <c r="I26" s="225"/>
      <c r="J26" s="226"/>
      <c r="K26" s="249">
        <f t="shared" si="1"/>
        <v>628877.23142000008</v>
      </c>
      <c r="L26" s="249">
        <v>14309.083929999999</v>
      </c>
      <c r="M26" s="249">
        <v>294760.21000000002</v>
      </c>
      <c r="N26" s="249">
        <v>98860.308390000006</v>
      </c>
      <c r="O26" s="249">
        <f t="shared" si="2"/>
        <v>220947.62909999999</v>
      </c>
      <c r="P26" s="249">
        <v>6068.9797500000004</v>
      </c>
      <c r="Q26" s="250">
        <v>4416</v>
      </c>
      <c r="R26" s="249">
        <v>210462.64934999999</v>
      </c>
    </row>
    <row r="27" s="13" customFormat="1" ht="33" customHeight="1">
      <c r="A27" s="248" t="s">
        <v>119</v>
      </c>
      <c r="B27" s="224"/>
      <c r="C27" s="224"/>
      <c r="D27" s="224"/>
      <c r="E27" s="224"/>
      <c r="F27" s="224"/>
      <c r="G27" s="224"/>
      <c r="H27" s="225"/>
      <c r="I27" s="225"/>
      <c r="J27" s="226"/>
      <c r="K27" s="249">
        <f t="shared" si="1"/>
        <v>2259931.13405</v>
      </c>
      <c r="L27" s="249">
        <v>25345.676760000002</v>
      </c>
      <c r="M27" s="249">
        <v>108492.39999999999</v>
      </c>
      <c r="N27" s="249">
        <v>621461.96493000002</v>
      </c>
      <c r="O27" s="249">
        <f t="shared" si="2"/>
        <v>1504631.0923599999</v>
      </c>
      <c r="P27" s="249">
        <v>241332.91777999999</v>
      </c>
      <c r="Q27" s="250">
        <v>47293.544549999999</v>
      </c>
      <c r="R27" s="249">
        <v>1216004.6300299999</v>
      </c>
    </row>
    <row r="28" s="13" customFormat="1" ht="36.75" customHeight="1">
      <c r="A28" s="248" t="s">
        <v>120</v>
      </c>
      <c r="B28" s="224"/>
      <c r="C28" s="224"/>
      <c r="D28" s="224"/>
      <c r="E28" s="224"/>
      <c r="F28" s="224"/>
      <c r="G28" s="224"/>
      <c r="H28" s="225"/>
      <c r="I28" s="225"/>
      <c r="J28" s="226"/>
      <c r="K28" s="249">
        <f t="shared" si="1"/>
        <v>45902.759309999994</v>
      </c>
      <c r="L28" s="249">
        <v>9109.5442500000008</v>
      </c>
      <c r="M28" s="249">
        <v>11963.040000000001</v>
      </c>
      <c r="N28" s="249">
        <v>10866.34424</v>
      </c>
      <c r="O28" s="249">
        <f t="shared" si="2"/>
        <v>13963.830819999999</v>
      </c>
      <c r="P28" s="249">
        <v>3727.2698999999998</v>
      </c>
      <c r="Q28" s="250">
        <v>3875.6022899999998</v>
      </c>
      <c r="R28" s="249">
        <v>6360.9586300000001</v>
      </c>
    </row>
    <row r="29" s="13" customFormat="1" ht="36" customHeight="1">
      <c r="A29" s="248" t="s">
        <v>121</v>
      </c>
      <c r="B29" s="224"/>
      <c r="C29" s="224"/>
      <c r="D29" s="224"/>
      <c r="E29" s="224"/>
      <c r="F29" s="224"/>
      <c r="G29" s="224"/>
      <c r="H29" s="225"/>
      <c r="I29" s="225"/>
      <c r="J29" s="226"/>
      <c r="K29" s="249">
        <f t="shared" si="1"/>
        <v>5185563.0871699993</v>
      </c>
      <c r="L29" s="249">
        <v>1163437.8593499998</v>
      </c>
      <c r="M29" s="249">
        <v>1247889.4199999999</v>
      </c>
      <c r="N29" s="249">
        <v>1240068.6732600001</v>
      </c>
      <c r="O29" s="249">
        <f t="shared" si="2"/>
        <v>1534167.1345600002</v>
      </c>
      <c r="P29" s="249">
        <v>410960.51426000003</v>
      </c>
      <c r="Q29" s="250">
        <v>432623.40139000001</v>
      </c>
      <c r="R29" s="249">
        <v>690583.21891000005</v>
      </c>
    </row>
    <row r="30" s="13" customFormat="1" ht="38.25" customHeight="1">
      <c r="A30" s="248" t="s">
        <v>122</v>
      </c>
      <c r="B30" s="224"/>
      <c r="C30" s="224"/>
      <c r="D30" s="224"/>
      <c r="E30" s="224"/>
      <c r="F30" s="224"/>
      <c r="G30" s="224"/>
      <c r="H30" s="225"/>
      <c r="I30" s="225"/>
      <c r="J30" s="226"/>
      <c r="K30" s="249">
        <f t="shared" si="1"/>
        <v>377575.15497999999</v>
      </c>
      <c r="L30" s="249">
        <v>143094.26272999999</v>
      </c>
      <c r="M30" s="249">
        <v>72587.080000000002</v>
      </c>
      <c r="N30" s="249">
        <v>31113.245029999998</v>
      </c>
      <c r="O30" s="249">
        <f t="shared" si="2"/>
        <v>130780.56722</v>
      </c>
      <c r="P30" s="249">
        <v>10937.444159999999</v>
      </c>
      <c r="Q30" s="250">
        <v>12763.11889</v>
      </c>
      <c r="R30" s="249">
        <v>107080.00417</v>
      </c>
    </row>
    <row r="31" s="13" customFormat="1" ht="33" customHeight="1">
      <c r="A31" s="248" t="s">
        <v>123</v>
      </c>
      <c r="B31" s="224"/>
      <c r="C31" s="224"/>
      <c r="D31" s="224"/>
      <c r="E31" s="224"/>
      <c r="F31" s="224"/>
      <c r="G31" s="224"/>
      <c r="H31" s="225"/>
      <c r="I31" s="225"/>
      <c r="J31" s="226"/>
      <c r="K31" s="249">
        <f t="shared" si="1"/>
        <v>82455.950219999999</v>
      </c>
      <c r="L31" s="249">
        <v>16226.06185</v>
      </c>
      <c r="M31" s="249">
        <v>13722.280000000001</v>
      </c>
      <c r="N31" s="249">
        <v>14334.734850000001</v>
      </c>
      <c r="O31" s="249">
        <f t="shared" si="2"/>
        <v>38172.873520000001</v>
      </c>
      <c r="P31" s="249">
        <v>6707.6061200000004</v>
      </c>
      <c r="Q31" s="250">
        <v>10148.77353</v>
      </c>
      <c r="R31" s="249">
        <v>21316.493869999998</v>
      </c>
    </row>
    <row r="32" s="13" customFormat="1" ht="33.75" customHeight="1">
      <c r="A32" s="248" t="s">
        <v>124</v>
      </c>
      <c r="B32" s="224"/>
      <c r="C32" s="224"/>
      <c r="D32" s="224"/>
      <c r="E32" s="224"/>
      <c r="F32" s="224"/>
      <c r="G32" s="224"/>
      <c r="H32" s="225"/>
      <c r="I32" s="225"/>
      <c r="J32" s="226"/>
      <c r="K32" s="249">
        <f t="shared" si="1"/>
        <v>25785.88233</v>
      </c>
      <c r="L32" s="249">
        <v>7033.0299999999997</v>
      </c>
      <c r="M32" s="249">
        <v>6249.4099999999999</v>
      </c>
      <c r="N32" s="249">
        <v>6834.9300000000003</v>
      </c>
      <c r="O32" s="249">
        <f t="shared" si="2"/>
        <v>5668.5123299999996</v>
      </c>
      <c r="P32" s="249">
        <v>2039.4842699999999</v>
      </c>
      <c r="Q32" s="250">
        <v>1819.7842700000001</v>
      </c>
      <c r="R32" s="249">
        <v>1809.24379</v>
      </c>
    </row>
    <row r="33" s="13" customFormat="1" ht="39" customHeight="1">
      <c r="A33" s="248" t="s">
        <v>125</v>
      </c>
      <c r="B33" s="224"/>
      <c r="C33" s="224"/>
      <c r="D33" s="224"/>
      <c r="E33" s="224"/>
      <c r="F33" s="224"/>
      <c r="G33" s="224"/>
      <c r="H33" s="225"/>
      <c r="I33" s="225"/>
      <c r="J33" s="226"/>
      <c r="K33" s="249">
        <f t="shared" si="1"/>
        <v>33605.899210000003</v>
      </c>
      <c r="L33" s="249">
        <v>7443.1808899999996</v>
      </c>
      <c r="M33" s="249">
        <v>6967.9300000000003</v>
      </c>
      <c r="N33" s="249">
        <v>7575.3932699999996</v>
      </c>
      <c r="O33" s="249">
        <f t="shared" si="2"/>
        <v>11619.395049999999</v>
      </c>
      <c r="P33" s="249">
        <v>3713.5619999999999</v>
      </c>
      <c r="Q33" s="250">
        <v>2718.3072200000001</v>
      </c>
      <c r="R33" s="249">
        <v>5187.5258299999996</v>
      </c>
    </row>
    <row r="34" s="13" customFormat="1" ht="39" customHeight="1">
      <c r="A34" s="248" t="s">
        <v>170</v>
      </c>
      <c r="B34" s="224"/>
      <c r="C34" s="224"/>
      <c r="D34" s="224"/>
      <c r="E34" s="224"/>
      <c r="F34" s="224"/>
      <c r="G34" s="224"/>
      <c r="H34" s="225"/>
      <c r="I34" s="225"/>
      <c r="J34" s="226"/>
      <c r="K34" s="249">
        <f t="shared" si="1"/>
        <v>12581.515880000001</v>
      </c>
      <c r="L34" s="249">
        <v>3089.3290000000002</v>
      </c>
      <c r="M34" s="249">
        <v>3255.8299999999999</v>
      </c>
      <c r="N34" s="249">
        <v>3201.5012000000002</v>
      </c>
      <c r="O34" s="249">
        <f t="shared" si="2"/>
        <v>3034.8556800000001</v>
      </c>
      <c r="P34" s="249">
        <v>1029.7612300000001</v>
      </c>
      <c r="Q34" s="250">
        <v>1012.7430000000001</v>
      </c>
      <c r="R34" s="249">
        <v>992.35145</v>
      </c>
    </row>
    <row r="35" s="13" customFormat="1" ht="39" customHeight="1">
      <c r="A35" s="248" t="s">
        <v>126</v>
      </c>
      <c r="B35" s="224"/>
      <c r="C35" s="224"/>
      <c r="D35" s="224"/>
      <c r="E35" s="224"/>
      <c r="F35" s="224"/>
      <c r="G35" s="224"/>
      <c r="H35" s="225"/>
      <c r="I35" s="225"/>
      <c r="J35" s="226"/>
      <c r="K35" s="249">
        <f t="shared" si="1"/>
        <v>6325958.8325500004</v>
      </c>
      <c r="L35" s="249">
        <v>441868.57402999996</v>
      </c>
      <c r="M35" s="249">
        <v>946104.25</v>
      </c>
      <c r="N35" s="249">
        <v>1566262.7802800001</v>
      </c>
      <c r="O35" s="249">
        <f t="shared" si="2"/>
        <v>3371723.2282400001</v>
      </c>
      <c r="P35" s="249">
        <v>1736505.7634699999</v>
      </c>
      <c r="Q35" s="250">
        <v>573555.83123000001</v>
      </c>
      <c r="R35" s="249">
        <v>1061661.6335400001</v>
      </c>
    </row>
    <row r="36" s="13" customFormat="1" ht="39.75" customHeight="1">
      <c r="A36" s="248" t="s">
        <v>127</v>
      </c>
      <c r="B36" s="224"/>
      <c r="C36" s="224"/>
      <c r="D36" s="224"/>
      <c r="E36" s="224"/>
      <c r="F36" s="224"/>
      <c r="G36" s="224"/>
      <c r="H36" s="225"/>
      <c r="I36" s="225"/>
      <c r="J36" s="226"/>
      <c r="K36" s="249">
        <f t="shared" si="1"/>
        <v>1128893.01933</v>
      </c>
      <c r="L36" s="249">
        <v>255734.48462999999</v>
      </c>
      <c r="M36" s="249">
        <v>324127.72999999998</v>
      </c>
      <c r="N36" s="249">
        <v>298187.46947000001</v>
      </c>
      <c r="O36" s="249">
        <f t="shared" si="2"/>
        <v>250843.33523</v>
      </c>
      <c r="P36" s="249">
        <v>134845.37872000001</v>
      </c>
      <c r="Q36" s="250">
        <v>54926.440970000003</v>
      </c>
      <c r="R36" s="249">
        <v>61071.51554</v>
      </c>
    </row>
    <row r="37" s="13" customFormat="1" ht="39.75" customHeight="1">
      <c r="A37" s="248" t="s">
        <v>128</v>
      </c>
      <c r="B37" s="224"/>
      <c r="C37" s="224"/>
      <c r="D37" s="224"/>
      <c r="E37" s="224"/>
      <c r="F37" s="224"/>
      <c r="G37" s="224"/>
      <c r="H37" s="225"/>
      <c r="I37" s="225"/>
      <c r="J37" s="226"/>
      <c r="K37" s="249">
        <f t="shared" si="1"/>
        <v>8754893.8808299992</v>
      </c>
      <c r="L37" s="249">
        <v>2390156.4402100001</v>
      </c>
      <c r="M37" s="249">
        <v>1921336.9399999999</v>
      </c>
      <c r="N37" s="249">
        <v>1894828.1419599999</v>
      </c>
      <c r="O37" s="249">
        <f t="shared" si="2"/>
        <v>2548572.3586599994</v>
      </c>
      <c r="P37" s="249">
        <v>685894.35063999996</v>
      </c>
      <c r="Q37" s="250">
        <v>660679.51411999995</v>
      </c>
      <c r="R37" s="249">
        <v>1201998.4938999999</v>
      </c>
    </row>
    <row r="38" s="13" customFormat="1" ht="38.25" customHeight="1">
      <c r="A38" s="248" t="s">
        <v>129</v>
      </c>
      <c r="B38" s="224"/>
      <c r="C38" s="224"/>
      <c r="D38" s="224"/>
      <c r="E38" s="224"/>
      <c r="F38" s="224"/>
      <c r="G38" s="224"/>
      <c r="H38" s="225"/>
      <c r="I38" s="225"/>
      <c r="J38" s="226"/>
      <c r="K38" s="249">
        <f t="shared" si="1"/>
        <v>274860.21466</v>
      </c>
      <c r="L38" s="249">
        <v>58192.41992</v>
      </c>
      <c r="M38" s="249">
        <v>51567.080000000002</v>
      </c>
      <c r="N38" s="249">
        <v>121363.34067999999</v>
      </c>
      <c r="O38" s="249">
        <f t="shared" si="2"/>
        <v>43737.374060000002</v>
      </c>
      <c r="P38" s="249">
        <v>9966.5296400000007</v>
      </c>
      <c r="Q38" s="250">
        <v>15229.360640000001</v>
      </c>
      <c r="R38" s="249">
        <v>18541.483779999999</v>
      </c>
    </row>
    <row r="39" s="13" customFormat="1" ht="36" customHeight="1">
      <c r="A39" s="251" t="s">
        <v>130</v>
      </c>
      <c r="B39" s="224"/>
      <c r="C39" s="224"/>
      <c r="D39" s="224"/>
      <c r="E39" s="224"/>
      <c r="F39" s="224"/>
      <c r="G39" s="224"/>
      <c r="H39" s="225"/>
      <c r="I39" s="225"/>
      <c r="J39" s="226"/>
      <c r="K39" s="249">
        <f t="shared" si="1"/>
        <v>87366.203170000008</v>
      </c>
      <c r="L39" s="249">
        <v>18924.885549999999</v>
      </c>
      <c r="M39" s="249">
        <v>27052.950000000001</v>
      </c>
      <c r="N39" s="249">
        <v>19528.439259999999</v>
      </c>
      <c r="O39" s="249">
        <f t="shared" si="2"/>
        <v>21859.928360000002</v>
      </c>
      <c r="P39" s="249">
        <v>6810.6393500000004</v>
      </c>
      <c r="Q39" s="250">
        <v>7691.9453100000001</v>
      </c>
      <c r="R39" s="249">
        <v>7357.3437000000004</v>
      </c>
    </row>
    <row r="40" s="13" customFormat="1" ht="38.25" customHeight="1">
      <c r="A40" s="248" t="s">
        <v>131</v>
      </c>
      <c r="B40" s="224"/>
      <c r="C40" s="224"/>
      <c r="D40" s="224"/>
      <c r="E40" s="224"/>
      <c r="F40" s="224"/>
      <c r="G40" s="224"/>
      <c r="H40" s="225"/>
      <c r="I40" s="225"/>
      <c r="J40" s="226"/>
      <c r="K40" s="249">
        <f t="shared" si="1"/>
        <v>20116.112869999997</v>
      </c>
      <c r="L40" s="249">
        <v>3756.5093500000003</v>
      </c>
      <c r="M40" s="249">
        <v>5593</v>
      </c>
      <c r="N40" s="249">
        <v>4569.5299999999997</v>
      </c>
      <c r="O40" s="249">
        <f t="shared" si="2"/>
        <v>6197.0735199999999</v>
      </c>
      <c r="P40" s="249">
        <v>1745.03025</v>
      </c>
      <c r="Q40" s="250">
        <v>1400.02</v>
      </c>
      <c r="R40" s="249">
        <v>3052.0232700000001</v>
      </c>
    </row>
    <row r="41" s="13" customFormat="1" ht="39.75" customHeight="1">
      <c r="A41" s="248" t="s">
        <v>132</v>
      </c>
      <c r="B41" s="224"/>
      <c r="C41" s="224"/>
      <c r="D41" s="224"/>
      <c r="E41" s="224"/>
      <c r="F41" s="224"/>
      <c r="G41" s="224"/>
      <c r="H41" s="225"/>
      <c r="I41" s="225"/>
      <c r="J41" s="226"/>
      <c r="K41" s="249">
        <f t="shared" si="1"/>
        <v>223370.66103999998</v>
      </c>
      <c r="L41" s="249">
        <v>40200.566270000003</v>
      </c>
      <c r="M41" s="249">
        <v>64223.050000000003</v>
      </c>
      <c r="N41" s="249">
        <v>45379.627589999996</v>
      </c>
      <c r="O41" s="249">
        <f t="shared" si="2"/>
        <v>73567.417180000004</v>
      </c>
      <c r="P41" s="249">
        <v>16685.073649999998</v>
      </c>
      <c r="Q41" s="250">
        <v>15648.344940000001</v>
      </c>
      <c r="R41" s="249">
        <v>41233.998590000003</v>
      </c>
    </row>
    <row r="42" s="13" customFormat="1" ht="39" customHeight="1">
      <c r="A42" s="248" t="s">
        <v>133</v>
      </c>
      <c r="B42" s="224"/>
      <c r="C42" s="224"/>
      <c r="D42" s="224"/>
      <c r="E42" s="224"/>
      <c r="F42" s="224"/>
      <c r="G42" s="224"/>
      <c r="H42" s="225"/>
      <c r="I42" s="225"/>
      <c r="J42" s="226"/>
      <c r="K42" s="249">
        <f t="shared" si="1"/>
        <v>489115.59218000004</v>
      </c>
      <c r="L42" s="249">
        <v>106153.26298</v>
      </c>
      <c r="M42" s="249">
        <v>129286.5</v>
      </c>
      <c r="N42" s="249">
        <v>131252.11533999999</v>
      </c>
      <c r="O42" s="249">
        <f t="shared" si="2"/>
        <v>122423.71385999999</v>
      </c>
      <c r="P42" s="249">
        <v>44056.946609999999</v>
      </c>
      <c r="Q42" s="250">
        <v>39668.034189999998</v>
      </c>
      <c r="R42" s="249">
        <v>38698.733059999999</v>
      </c>
    </row>
    <row r="43" s="13" customFormat="1" ht="39" customHeight="1">
      <c r="A43" s="248" t="s">
        <v>171</v>
      </c>
      <c r="B43" s="224"/>
      <c r="C43" s="224"/>
      <c r="D43" s="224"/>
      <c r="E43" s="224"/>
      <c r="F43" s="224"/>
      <c r="G43" s="224"/>
      <c r="H43" s="225"/>
      <c r="I43" s="225"/>
      <c r="J43" s="226"/>
      <c r="K43" s="249">
        <f t="shared" si="1"/>
        <v>200</v>
      </c>
      <c r="L43" s="249">
        <v>0</v>
      </c>
      <c r="M43" s="249">
        <v>0</v>
      </c>
      <c r="N43" s="249">
        <v>0</v>
      </c>
      <c r="O43" s="249">
        <f t="shared" si="2"/>
        <v>200</v>
      </c>
      <c r="P43" s="249">
        <v>0</v>
      </c>
      <c r="Q43" s="250">
        <v>0</v>
      </c>
      <c r="R43" s="249">
        <v>200</v>
      </c>
    </row>
    <row r="44" s="13" customFormat="1" ht="40.5" customHeight="1">
      <c r="A44" s="248" t="s">
        <v>134</v>
      </c>
      <c r="B44" s="224" t="s">
        <v>147</v>
      </c>
      <c r="C44" s="224" t="s">
        <v>148</v>
      </c>
      <c r="D44" s="224" t="s">
        <v>149</v>
      </c>
      <c r="E44" s="224" t="s">
        <v>150</v>
      </c>
      <c r="F44" s="224" t="s">
        <v>150</v>
      </c>
      <c r="G44" s="224"/>
      <c r="H44" s="225">
        <v>0</v>
      </c>
      <c r="I44" s="225">
        <v>0</v>
      </c>
      <c r="J44" s="226" t="e">
        <f>#REF!+#REF!+#REF!+#REF!</f>
        <v>#REF!</v>
      </c>
      <c r="K44" s="249">
        <f t="shared" si="1"/>
        <v>194029.69089</v>
      </c>
      <c r="L44" s="249">
        <v>21706.599999999999</v>
      </c>
      <c r="M44" s="249">
        <v>52675.389999999999</v>
      </c>
      <c r="N44" s="249">
        <v>51879.492279999999</v>
      </c>
      <c r="O44" s="249">
        <f t="shared" si="2"/>
        <v>67768.208610000001</v>
      </c>
      <c r="P44" s="249">
        <v>26478.446</v>
      </c>
      <c r="Q44" s="250">
        <v>22980.112000000001</v>
      </c>
      <c r="R44" s="249">
        <v>18309.650610000001</v>
      </c>
    </row>
    <row r="45" s="13" customFormat="1" ht="39" customHeight="1">
      <c r="A45" s="248" t="s">
        <v>135</v>
      </c>
      <c r="B45" s="224"/>
      <c r="C45" s="224"/>
      <c r="D45" s="224"/>
      <c r="E45" s="224"/>
      <c r="F45" s="224"/>
      <c r="G45" s="224"/>
      <c r="H45" s="225"/>
      <c r="I45" s="225"/>
      <c r="J45" s="226"/>
      <c r="K45" s="249">
        <f t="shared" si="1"/>
        <v>146319.78684000002</v>
      </c>
      <c r="L45" s="249">
        <v>5875.9511299999995</v>
      </c>
      <c r="M45" s="249">
        <v>10141.5</v>
      </c>
      <c r="N45" s="249">
        <v>13539.42116</v>
      </c>
      <c r="O45" s="249">
        <f t="shared" si="2"/>
        <v>116762.91455</v>
      </c>
      <c r="P45" s="249">
        <v>5741.7100700000001</v>
      </c>
      <c r="Q45" s="250">
        <v>8524.70795</v>
      </c>
      <c r="R45" s="249">
        <v>102496.49653</v>
      </c>
    </row>
    <row r="46" s="13" customFormat="1" ht="42.75" customHeight="1">
      <c r="A46" s="248" t="s">
        <v>136</v>
      </c>
      <c r="B46" s="224" t="s">
        <v>153</v>
      </c>
      <c r="C46" s="224" t="s">
        <v>148</v>
      </c>
      <c r="D46" s="224" t="s">
        <v>149</v>
      </c>
      <c r="E46" s="224" t="s">
        <v>150</v>
      </c>
      <c r="F46" s="224" t="s">
        <v>150</v>
      </c>
      <c r="G46" s="224"/>
      <c r="H46" s="225">
        <v>0</v>
      </c>
      <c r="I46" s="225">
        <v>0</v>
      </c>
      <c r="J46" s="226" t="e">
        <f>#REF!+#REF!+#REF!+#REF!</f>
        <v>#REF!</v>
      </c>
      <c r="K46" s="249">
        <f t="shared" si="1"/>
        <v>325240.81717000005</v>
      </c>
      <c r="L46" s="249">
        <v>65058.789530000002</v>
      </c>
      <c r="M46" s="249">
        <v>83210.149999999994</v>
      </c>
      <c r="N46" s="249">
        <v>72478.167440000005</v>
      </c>
      <c r="O46" s="249">
        <f t="shared" si="2"/>
        <v>104493.7102</v>
      </c>
      <c r="P46" s="249">
        <v>30293.41201</v>
      </c>
      <c r="Q46" s="250">
        <v>21360.803820000001</v>
      </c>
      <c r="R46" s="249">
        <v>52839.49437</v>
      </c>
    </row>
    <row r="47" s="13" customFormat="1" ht="42.75" customHeight="1">
      <c r="A47" s="248" t="s">
        <v>137</v>
      </c>
      <c r="B47" s="224" t="s">
        <v>153</v>
      </c>
      <c r="C47" s="224" t="s">
        <v>148</v>
      </c>
      <c r="D47" s="224" t="s">
        <v>149</v>
      </c>
      <c r="E47" s="224" t="s">
        <v>150</v>
      </c>
      <c r="F47" s="224" t="s">
        <v>150</v>
      </c>
      <c r="G47" s="224"/>
      <c r="H47" s="225">
        <v>0</v>
      </c>
      <c r="I47" s="225">
        <v>0</v>
      </c>
      <c r="J47" s="226" t="e">
        <f>#REF!+#REF!+#REF!+#REF!</f>
        <v>#REF!</v>
      </c>
      <c r="K47" s="249">
        <f t="shared" si="1"/>
        <v>15046.45823</v>
      </c>
      <c r="L47" s="249">
        <v>3338.7966800000004</v>
      </c>
      <c r="M47" s="249">
        <v>3516.75</v>
      </c>
      <c r="N47" s="249">
        <v>2984.8110499999998</v>
      </c>
      <c r="O47" s="249">
        <f t="shared" si="2"/>
        <v>5206.1004999999996</v>
      </c>
      <c r="P47" s="249">
        <v>1719.66868</v>
      </c>
      <c r="Q47" s="250">
        <v>1061.75713</v>
      </c>
      <c r="R47" s="249">
        <v>2424.6746899999998</v>
      </c>
    </row>
    <row r="48" s="13" customFormat="1" ht="41.25" customHeight="1">
      <c r="A48" s="252" t="s">
        <v>138</v>
      </c>
      <c r="B48" s="224" t="s">
        <v>153</v>
      </c>
      <c r="C48" s="224" t="s">
        <v>148</v>
      </c>
      <c r="D48" s="224" t="s">
        <v>149</v>
      </c>
      <c r="E48" s="224" t="s">
        <v>150</v>
      </c>
      <c r="F48" s="224" t="s">
        <v>150</v>
      </c>
      <c r="G48" s="224"/>
      <c r="H48" s="225">
        <v>0</v>
      </c>
      <c r="I48" s="225">
        <v>0</v>
      </c>
      <c r="J48" s="226" t="e">
        <f>#REF!+#REF!+#REF!+#REF!</f>
        <v>#REF!</v>
      </c>
      <c r="K48" s="249">
        <f t="shared" si="1"/>
        <v>8260.8826999999983</v>
      </c>
      <c r="L48" s="249">
        <v>2487.5627599999998</v>
      </c>
      <c r="M48" s="249">
        <v>2713.8499999999999</v>
      </c>
      <c r="N48" s="249">
        <v>1676.4618</v>
      </c>
      <c r="O48" s="249">
        <f t="shared" si="2"/>
        <v>1383.0081399999999</v>
      </c>
      <c r="P48" s="249">
        <v>451.81313</v>
      </c>
      <c r="Q48" s="250">
        <v>453.79313999999999</v>
      </c>
      <c r="R48" s="249">
        <v>477.40186999999997</v>
      </c>
    </row>
    <row r="49" s="13" customFormat="1" ht="45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</row>
    <row r="50" s="13" customFormat="1" ht="14.45" customHeight="1">
      <c r="A50" s="253" t="s">
        <v>172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4"/>
      <c r="N50" s="234"/>
      <c r="O50" s="234"/>
      <c r="P50" s="234"/>
      <c r="Q50" s="234"/>
      <c r="R50" s="233"/>
      <c r="S50" s="234"/>
      <c r="T50" s="254"/>
      <c r="U50" s="234"/>
    </row>
    <row r="51" s="13" customFormat="1" ht="36.75" customHeight="1">
      <c r="A51" s="25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6"/>
      <c r="N51" s="236"/>
      <c r="O51" s="236"/>
      <c r="P51" s="236" t="s">
        <v>173</v>
      </c>
      <c r="Q51" s="236"/>
      <c r="R51" s="236" t="s">
        <v>158</v>
      </c>
      <c r="S51" s="236"/>
      <c r="T51" s="255"/>
      <c r="U51" s="200"/>
    </row>
    <row r="52" s="13" customFormat="1" ht="14.25" customHeight="1">
      <c r="A52" s="235"/>
      <c r="B52" s="235"/>
      <c r="C52" s="235"/>
      <c r="D52" s="235"/>
      <c r="E52" s="235"/>
      <c r="F52" s="235"/>
      <c r="G52" s="235"/>
      <c r="H52" s="235"/>
      <c r="I52" s="235"/>
      <c r="J52" s="235"/>
      <c r="K52" s="197"/>
      <c r="L52" s="235"/>
      <c r="M52" s="235"/>
      <c r="N52" s="235"/>
      <c r="O52" s="235"/>
      <c r="P52" s="235"/>
      <c r="Q52" s="235"/>
      <c r="R52" s="235"/>
      <c r="S52" s="235"/>
      <c r="T52" s="256"/>
      <c r="U52" s="235"/>
    </row>
    <row r="53" hidden="1" s="13" customFormat="1" ht="50.45" customHeight="1">
      <c r="A53" s="200" t="s">
        <v>174</v>
      </c>
      <c r="B53" s="257" t="s">
        <v>83</v>
      </c>
      <c r="C53" s="257"/>
      <c r="D53" s="257"/>
      <c r="E53" s="257"/>
      <c r="F53" s="257"/>
      <c r="G53" s="257" t="s">
        <v>175</v>
      </c>
      <c r="H53" s="257"/>
      <c r="I53" s="242"/>
      <c r="J53" s="242"/>
      <c r="K53" s="258" t="s">
        <v>157</v>
      </c>
      <c r="L53" s="259"/>
      <c r="M53" s="234"/>
      <c r="N53" s="234"/>
      <c r="O53" s="234"/>
      <c r="P53" s="259"/>
      <c r="Q53" s="259"/>
      <c r="R53" s="208"/>
      <c r="S53" s="234"/>
      <c r="T53" s="254"/>
      <c r="U53" s="234"/>
    </row>
    <row r="54" hidden="1" s="13" customFormat="1" ht="22.9" customHeight="1">
      <c r="A54" s="240"/>
      <c r="B54" s="257"/>
      <c r="C54" s="260"/>
      <c r="D54" s="260"/>
      <c r="E54" s="260"/>
      <c r="F54" s="260"/>
      <c r="G54" s="261"/>
      <c r="H54" s="261"/>
      <c r="I54" s="261"/>
      <c r="J54" s="261"/>
      <c r="K54" s="197" t="s">
        <v>85</v>
      </c>
      <c r="L54" s="197"/>
      <c r="M54" s="197"/>
      <c r="N54" s="197"/>
      <c r="O54" s="197"/>
      <c r="P54" s="197"/>
      <c r="Q54" s="197"/>
      <c r="R54" s="197"/>
      <c r="S54" s="197"/>
      <c r="T54" s="197"/>
      <c r="U54" s="197"/>
    </row>
    <row r="55" s="13" customFormat="1" ht="36.75" customHeight="1">
      <c r="A55" s="262" t="s">
        <v>176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39"/>
      <c r="N55" s="239"/>
      <c r="O55" s="239"/>
      <c r="P55" s="239" t="s">
        <v>173</v>
      </c>
      <c r="Q55" s="239"/>
      <c r="R55" s="263" t="s">
        <v>161</v>
      </c>
      <c r="S55" s="239"/>
      <c r="T55" s="264"/>
      <c r="U55" s="263"/>
    </row>
    <row r="56" s="13" customFormat="1" ht="14.25" customHeight="1">
      <c r="A56" s="240"/>
      <c r="B56" s="241"/>
      <c r="C56" s="241"/>
      <c r="D56" s="241"/>
      <c r="E56" s="241"/>
      <c r="F56" s="241"/>
      <c r="G56" s="242"/>
      <c r="H56" s="242"/>
      <c r="I56" s="242"/>
      <c r="J56" s="242"/>
      <c r="K56" s="197"/>
      <c r="L56" s="197"/>
      <c r="M56" s="197"/>
      <c r="N56" s="197"/>
      <c r="O56" s="197"/>
    </row>
    <row r="57" s="13" customFormat="1" ht="14.25" customHeight="1">
      <c r="A57" s="243"/>
      <c r="K57" s="198"/>
    </row>
    <row r="58" s="13" customFormat="1" ht="18" customHeight="1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R58" s="243"/>
    </row>
  </sheetData>
  <sheetProtection autoFilter="0" deleteColumns="0" deleteRows="0" formatCells="0" formatColumns="0" formatRows="0" insertColumns="0" insertHyperlinks="0" insertRows="0" pivotTables="0" sort="0"/>
  <mergeCells count="28">
    <mergeCell ref="A58:L58"/>
    <mergeCell ref="A49:O49"/>
    <mergeCell ref="A50:A51"/>
    <mergeCell ref="L54:U54"/>
    <mergeCell ref="A55:L55"/>
    <mergeCell ref="L56:O56"/>
    <mergeCell ref="R15:R16"/>
    <mergeCell ref="M6:O6"/>
    <mergeCell ref="N15:N16"/>
    <mergeCell ref="O15:O16"/>
    <mergeCell ref="P15:P16"/>
    <mergeCell ref="Q15:Q16"/>
    <mergeCell ref="M15:M16"/>
    <mergeCell ref="M7:O7"/>
    <mergeCell ref="A15:A16"/>
    <mergeCell ref="K15:K16"/>
    <mergeCell ref="L15:L16"/>
    <mergeCell ref="A17:F17"/>
    <mergeCell ref="G15:G16"/>
    <mergeCell ref="H15:H16"/>
    <mergeCell ref="I15:I16"/>
    <mergeCell ref="A12:O12"/>
    <mergeCell ref="A13:O13"/>
    <mergeCell ref="B15:B16"/>
    <mergeCell ref="C15:C16"/>
    <mergeCell ref="D15:D16"/>
    <mergeCell ref="E15:E16"/>
    <mergeCell ref="F15:F16"/>
  </mergeCells>
  <pageSetup errors="blank"/>
  <drawing r:id="rId1"/>
</worksheet>
</file>

<file path=docProps/app.xml><?xml version="1.0" encoding="utf-8"?>
<Properties xmlns="http://schemas.openxmlformats.org/officeDocument/2006/extended-properties">
  <Application>Microsoft Excel</Application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Microsoft Corporation</dc:creator>
  <cp:lastModifiedBy>Калашников Дмитрий Александрович</cp:lastModifiedBy>
  <cp:lastPrinted>2019-10-04T12:46:19Z</cp:lastPrinted>
  <dcterms:created xsi:type="dcterms:W3CDTF">1996-10-08T23:32:33Z</dcterms:created>
  <dcterms:modified xsi:type="dcterms:W3CDTF">2019-10-04T13:53:40Z</dcterms:modified>
</cp:coreProperties>
</file>