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20\На_ 01.01.2021\"/>
    </mc:Choice>
  </mc:AlternateContent>
  <bookViews>
    <workbookView xWindow="0" yWindow="0" windowWidth="23040" windowHeight="9372"/>
  </bookViews>
  <sheets>
    <sheet name="Поселения" sheetId="3" r:id="rId1"/>
  </sheets>
  <definedNames>
    <definedName name="ExternalData_1" localSheetId="0">Поселения!$A$6:$B$143</definedName>
    <definedName name="_xlnm.Print_Titles" localSheetId="0">Поселения!$B:$B,Поселения!$3:$4</definedName>
    <definedName name="_xlnm.Print_Area" localSheetId="0">Поселения!$A$2:$DP$149</definedName>
  </definedNames>
  <calcPr calcId="152511"/>
</workbook>
</file>

<file path=xl/calcChain.xml><?xml version="1.0" encoding="utf-8"?>
<calcChain xmlns="http://schemas.openxmlformats.org/spreadsheetml/2006/main">
  <c r="AR25" i="3" l="1"/>
  <c r="AQ25" i="3"/>
  <c r="C25" i="3" s="1"/>
  <c r="AR29" i="3"/>
  <c r="AQ29" i="3"/>
  <c r="AQ28" i="3"/>
  <c r="AQ26" i="3"/>
  <c r="AQ142" i="3"/>
  <c r="AR147" i="3"/>
  <c r="AQ61" i="3"/>
  <c r="AR61" i="3"/>
  <c r="AR66" i="3"/>
  <c r="AQ53" i="3"/>
  <c r="AR53" i="3"/>
  <c r="AQ66" i="3"/>
  <c r="AR7" i="3" l="1"/>
  <c r="BA122" i="3" l="1"/>
  <c r="BB122" i="3"/>
  <c r="J25" i="3"/>
  <c r="J88" i="3"/>
  <c r="J78" i="3"/>
  <c r="J43" i="3"/>
  <c r="J50" i="3" l="1"/>
  <c r="J32" i="3"/>
  <c r="H78" i="3" l="1"/>
  <c r="I87" i="3"/>
  <c r="I88" i="3"/>
  <c r="J79" i="3"/>
  <c r="I78" i="3"/>
  <c r="I43" i="3"/>
  <c r="H43" i="3"/>
  <c r="R5" i="3" l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G5" i="3" s="1"/>
  <c r="AH5" i="3" s="1"/>
  <c r="AI5" i="3" s="1"/>
  <c r="AJ5" i="3" s="1"/>
  <c r="AK5" i="3" s="1"/>
  <c r="AL5" i="3" s="1"/>
  <c r="AM5" i="3" s="1"/>
  <c r="AN5" i="3" s="1"/>
  <c r="AO5" i="3" s="1"/>
  <c r="AP5" i="3" s="1"/>
  <c r="AQ5" i="3" s="1"/>
  <c r="AR5" i="3" s="1"/>
  <c r="AS5" i="3" s="1"/>
  <c r="AT5" i="3" s="1"/>
  <c r="AU5" i="3" s="1"/>
  <c r="AV5" i="3" s="1"/>
  <c r="AW5" i="3" s="1"/>
  <c r="AX5" i="3" s="1"/>
  <c r="AY5" i="3" s="1"/>
  <c r="AZ5" i="3" s="1"/>
  <c r="BA5" i="3" s="1"/>
  <c r="BB5" i="3" s="1"/>
  <c r="BC5" i="3" s="1"/>
  <c r="BD5" i="3" s="1"/>
  <c r="BE5" i="3" s="1"/>
  <c r="BF5" i="3" s="1"/>
  <c r="BG5" i="3" s="1"/>
  <c r="BH5" i="3" s="1"/>
  <c r="BI5" i="3" s="1"/>
  <c r="BJ5" i="3" s="1"/>
  <c r="BK5" i="3" s="1"/>
  <c r="BL5" i="3" s="1"/>
  <c r="BM5" i="3" s="1"/>
  <c r="BN5" i="3" s="1"/>
  <c r="BO5" i="3" s="1"/>
  <c r="BP5" i="3" s="1"/>
  <c r="BQ5" i="3" s="1"/>
  <c r="BR5" i="3" s="1"/>
  <c r="BS5" i="3" s="1"/>
  <c r="BT5" i="3" s="1"/>
  <c r="BU5" i="3" s="1"/>
  <c r="BV5" i="3" s="1"/>
  <c r="BW5" i="3" s="1"/>
  <c r="BX5" i="3" s="1"/>
  <c r="BY5" i="3" s="1"/>
  <c r="BZ5" i="3" s="1"/>
  <c r="CA5" i="3" s="1"/>
  <c r="CB5" i="3" s="1"/>
  <c r="CC5" i="3" s="1"/>
  <c r="CD5" i="3" s="1"/>
  <c r="CE5" i="3" s="1"/>
  <c r="CF5" i="3" s="1"/>
  <c r="CG5" i="3" s="1"/>
  <c r="CH5" i="3" s="1"/>
  <c r="CI5" i="3" s="1"/>
  <c r="CJ5" i="3" s="1"/>
  <c r="CK5" i="3" s="1"/>
  <c r="CL5" i="3" s="1"/>
  <c r="CM5" i="3" s="1"/>
  <c r="CN5" i="3" s="1"/>
  <c r="CO5" i="3" s="1"/>
  <c r="CP5" i="3" s="1"/>
  <c r="CQ5" i="3" s="1"/>
  <c r="CR5" i="3" s="1"/>
  <c r="CS5" i="3" s="1"/>
  <c r="CT5" i="3" s="1"/>
  <c r="CU5" i="3" s="1"/>
  <c r="CV5" i="3" s="1"/>
  <c r="CW5" i="3" s="1"/>
  <c r="CX5" i="3" s="1"/>
  <c r="CY5" i="3" s="1"/>
  <c r="CZ5" i="3" s="1"/>
  <c r="DA5" i="3" s="1"/>
  <c r="DB5" i="3" s="1"/>
  <c r="DC5" i="3" s="1"/>
  <c r="DD5" i="3" s="1"/>
  <c r="DE5" i="3" s="1"/>
  <c r="DF5" i="3" s="1"/>
  <c r="DG5" i="3" s="1"/>
  <c r="DH5" i="3" s="1"/>
  <c r="DI5" i="3" s="1"/>
  <c r="DJ5" i="3" s="1"/>
  <c r="DK5" i="3" s="1"/>
  <c r="DL5" i="3" s="1"/>
  <c r="DM5" i="3" s="1"/>
  <c r="DN5" i="3" s="1"/>
  <c r="DO5" i="3" s="1"/>
  <c r="DP5" i="3" s="1"/>
  <c r="DM146" i="3"/>
  <c r="DL146" i="3"/>
  <c r="DM145" i="3"/>
  <c r="DL145" i="3"/>
  <c r="DM138" i="3"/>
  <c r="DL138" i="3"/>
  <c r="DM131" i="3"/>
  <c r="DL131" i="3"/>
  <c r="DM122" i="3"/>
  <c r="DL122" i="3"/>
  <c r="DM115" i="3"/>
  <c r="DL115" i="3"/>
  <c r="DM108" i="3"/>
  <c r="DL108" i="3"/>
  <c r="DM101" i="3"/>
  <c r="DL101" i="3"/>
  <c r="DM96" i="3"/>
  <c r="DL96" i="3"/>
  <c r="DM90" i="3"/>
  <c r="DL90" i="3"/>
  <c r="DM84" i="3"/>
  <c r="DL84" i="3"/>
  <c r="DM80" i="3"/>
  <c r="DL80" i="3"/>
  <c r="DM75" i="3"/>
  <c r="DL75" i="3"/>
  <c r="DM69" i="3"/>
  <c r="DL69" i="3"/>
  <c r="DM63" i="3"/>
  <c r="DL63" i="3"/>
  <c r="DM56" i="3"/>
  <c r="DL56" i="3"/>
  <c r="DM48" i="3"/>
  <c r="DL48" i="3"/>
  <c r="DM42" i="3"/>
  <c r="DL42" i="3"/>
  <c r="DM30" i="3"/>
  <c r="DL30" i="3"/>
  <c r="DM24" i="3"/>
  <c r="DL24" i="3"/>
  <c r="DM18" i="3"/>
  <c r="DL18" i="3"/>
  <c r="DM11" i="3"/>
  <c r="DL11" i="3"/>
  <c r="DM6" i="3"/>
  <c r="DL6" i="3"/>
  <c r="DI146" i="3"/>
  <c r="DI145" i="3"/>
  <c r="DI138" i="3"/>
  <c r="DI131" i="3"/>
  <c r="DI122" i="3"/>
  <c r="DI115" i="3"/>
  <c r="DI108" i="3"/>
  <c r="DI101" i="3"/>
  <c r="DI96" i="3"/>
  <c r="DI90" i="3"/>
  <c r="DI84" i="3"/>
  <c r="DI80" i="3"/>
  <c r="DI75" i="3"/>
  <c r="DI69" i="3"/>
  <c r="DI63" i="3"/>
  <c r="DI56" i="3"/>
  <c r="DI48" i="3"/>
  <c r="DI42" i="3"/>
  <c r="DI30" i="3"/>
  <c r="DI24" i="3"/>
  <c r="DI18" i="3"/>
  <c r="DI11" i="3"/>
  <c r="DI6" i="3"/>
  <c r="DE146" i="3"/>
  <c r="DD146" i="3"/>
  <c r="DE145" i="3"/>
  <c r="DD145" i="3"/>
  <c r="DE138" i="3"/>
  <c r="DD138" i="3"/>
  <c r="DE131" i="3"/>
  <c r="DD131" i="3"/>
  <c r="DE122" i="3"/>
  <c r="DD122" i="3"/>
  <c r="DE115" i="3"/>
  <c r="DD115" i="3"/>
  <c r="DE108" i="3"/>
  <c r="DD108" i="3"/>
  <c r="DE101" i="3"/>
  <c r="DD101" i="3"/>
  <c r="DE96" i="3"/>
  <c r="DD96" i="3"/>
  <c r="DE90" i="3"/>
  <c r="DD90" i="3"/>
  <c r="DE84" i="3"/>
  <c r="DD84" i="3"/>
  <c r="DE80" i="3"/>
  <c r="DD80" i="3"/>
  <c r="DE75" i="3"/>
  <c r="DD75" i="3"/>
  <c r="DE69" i="3"/>
  <c r="DD69" i="3"/>
  <c r="DE63" i="3"/>
  <c r="DD63" i="3"/>
  <c r="DE56" i="3"/>
  <c r="DD56" i="3"/>
  <c r="DE48" i="3"/>
  <c r="DD48" i="3"/>
  <c r="DE42" i="3"/>
  <c r="DD42" i="3"/>
  <c r="DE30" i="3"/>
  <c r="DD30" i="3"/>
  <c r="DE24" i="3"/>
  <c r="DD24" i="3"/>
  <c r="DE18" i="3"/>
  <c r="DD18" i="3"/>
  <c r="DE11" i="3"/>
  <c r="DD11" i="3"/>
  <c r="DE6" i="3"/>
  <c r="DD6" i="3"/>
  <c r="CZ146" i="3"/>
  <c r="CY146" i="3"/>
  <c r="CZ145" i="3"/>
  <c r="CY145" i="3"/>
  <c r="CZ138" i="3"/>
  <c r="CY138" i="3"/>
  <c r="CZ131" i="3"/>
  <c r="CY131" i="3"/>
  <c r="CZ122" i="3"/>
  <c r="CY122" i="3"/>
  <c r="CZ115" i="3"/>
  <c r="CY115" i="3"/>
  <c r="CZ108" i="3"/>
  <c r="CY108" i="3"/>
  <c r="CZ101" i="3"/>
  <c r="CY101" i="3"/>
  <c r="CZ96" i="3"/>
  <c r="CY96" i="3"/>
  <c r="CZ90" i="3"/>
  <c r="CY90" i="3"/>
  <c r="CZ84" i="3"/>
  <c r="CY84" i="3"/>
  <c r="CZ80" i="3"/>
  <c r="CY80" i="3"/>
  <c r="CZ75" i="3"/>
  <c r="CY75" i="3"/>
  <c r="CZ69" i="3"/>
  <c r="CY69" i="3"/>
  <c r="CZ63" i="3"/>
  <c r="CY63" i="3"/>
  <c r="CZ56" i="3"/>
  <c r="CY56" i="3"/>
  <c r="CZ48" i="3"/>
  <c r="CY48" i="3"/>
  <c r="CZ42" i="3"/>
  <c r="CY42" i="3"/>
  <c r="CZ30" i="3"/>
  <c r="CY30" i="3"/>
  <c r="CZ24" i="3"/>
  <c r="CY24" i="3"/>
  <c r="CZ18" i="3"/>
  <c r="CY18" i="3"/>
  <c r="CZ11" i="3"/>
  <c r="CY11" i="3"/>
  <c r="CZ6" i="3"/>
  <c r="CY6" i="3"/>
  <c r="CY143" i="3" s="1"/>
  <c r="CU146" i="3"/>
  <c r="CT146" i="3"/>
  <c r="CU145" i="3"/>
  <c r="CT145" i="3"/>
  <c r="CU138" i="3"/>
  <c r="CT138" i="3"/>
  <c r="CU131" i="3"/>
  <c r="CT131" i="3"/>
  <c r="CU122" i="3"/>
  <c r="CT122" i="3"/>
  <c r="CU115" i="3"/>
  <c r="CT115" i="3"/>
  <c r="CU108" i="3"/>
  <c r="CT108" i="3"/>
  <c r="CU101" i="3"/>
  <c r="CT101" i="3"/>
  <c r="CU96" i="3"/>
  <c r="CT96" i="3"/>
  <c r="CU90" i="3"/>
  <c r="CT90" i="3"/>
  <c r="CU84" i="3"/>
  <c r="CT84" i="3"/>
  <c r="CU80" i="3"/>
  <c r="CT80" i="3"/>
  <c r="CU75" i="3"/>
  <c r="CT75" i="3"/>
  <c r="CU69" i="3"/>
  <c r="CT69" i="3"/>
  <c r="CU63" i="3"/>
  <c r="CT63" i="3"/>
  <c r="CU56" i="3"/>
  <c r="CT56" i="3"/>
  <c r="CU48" i="3"/>
  <c r="CT48" i="3"/>
  <c r="CU42" i="3"/>
  <c r="CT42" i="3"/>
  <c r="CU30" i="3"/>
  <c r="CT30" i="3"/>
  <c r="CU24" i="3"/>
  <c r="CT24" i="3"/>
  <c r="CU18" i="3"/>
  <c r="CT18" i="3"/>
  <c r="CU11" i="3"/>
  <c r="CT11" i="3"/>
  <c r="CU6" i="3"/>
  <c r="CT6" i="3"/>
  <c r="CP146" i="3"/>
  <c r="CO146" i="3"/>
  <c r="CP145" i="3"/>
  <c r="CO145" i="3"/>
  <c r="CP138" i="3"/>
  <c r="CO138" i="3"/>
  <c r="CP131" i="3"/>
  <c r="CO131" i="3"/>
  <c r="CP122" i="3"/>
  <c r="CO122" i="3"/>
  <c r="CP115" i="3"/>
  <c r="CO115" i="3"/>
  <c r="CP108" i="3"/>
  <c r="CO108" i="3"/>
  <c r="CP101" i="3"/>
  <c r="CO101" i="3"/>
  <c r="CP96" i="3"/>
  <c r="CO96" i="3"/>
  <c r="CP90" i="3"/>
  <c r="CO90" i="3"/>
  <c r="CP84" i="3"/>
  <c r="CO84" i="3"/>
  <c r="CP80" i="3"/>
  <c r="CO80" i="3"/>
  <c r="CP75" i="3"/>
  <c r="CO75" i="3"/>
  <c r="CP69" i="3"/>
  <c r="CO69" i="3"/>
  <c r="CP63" i="3"/>
  <c r="CO63" i="3"/>
  <c r="CP56" i="3"/>
  <c r="CO56" i="3"/>
  <c r="CP48" i="3"/>
  <c r="CO48" i="3"/>
  <c r="CP42" i="3"/>
  <c r="CO42" i="3"/>
  <c r="CP30" i="3"/>
  <c r="CO30" i="3"/>
  <c r="CP24" i="3"/>
  <c r="CO24" i="3"/>
  <c r="CP18" i="3"/>
  <c r="CO18" i="3"/>
  <c r="CP11" i="3"/>
  <c r="CO11" i="3"/>
  <c r="CP6" i="3"/>
  <c r="CO6" i="3"/>
  <c r="CK146" i="3"/>
  <c r="CJ146" i="3"/>
  <c r="CK145" i="3"/>
  <c r="CJ145" i="3"/>
  <c r="CK138" i="3"/>
  <c r="CJ138" i="3"/>
  <c r="CK131" i="3"/>
  <c r="CJ131" i="3"/>
  <c r="CK122" i="3"/>
  <c r="CJ122" i="3"/>
  <c r="CK115" i="3"/>
  <c r="CJ115" i="3"/>
  <c r="CK108" i="3"/>
  <c r="CJ108" i="3"/>
  <c r="CK101" i="3"/>
  <c r="CJ101" i="3"/>
  <c r="CK96" i="3"/>
  <c r="CJ96" i="3"/>
  <c r="CK90" i="3"/>
  <c r="CJ90" i="3"/>
  <c r="CK84" i="3"/>
  <c r="CJ84" i="3"/>
  <c r="CK80" i="3"/>
  <c r="CJ80" i="3"/>
  <c r="CK75" i="3"/>
  <c r="CJ75" i="3"/>
  <c r="CK69" i="3"/>
  <c r="CJ69" i="3"/>
  <c r="CK63" i="3"/>
  <c r="CJ63" i="3"/>
  <c r="CK56" i="3"/>
  <c r="CJ56" i="3"/>
  <c r="CK48" i="3"/>
  <c r="CJ48" i="3"/>
  <c r="CK42" i="3"/>
  <c r="CJ42" i="3"/>
  <c r="CK30" i="3"/>
  <c r="CJ30" i="3"/>
  <c r="CK24" i="3"/>
  <c r="CJ24" i="3"/>
  <c r="CK18" i="3"/>
  <c r="CJ18" i="3"/>
  <c r="CK11" i="3"/>
  <c r="CJ11" i="3"/>
  <c r="CK6" i="3"/>
  <c r="CJ6" i="3"/>
  <c r="CF146" i="3"/>
  <c r="CE146" i="3"/>
  <c r="CF145" i="3"/>
  <c r="CE145" i="3"/>
  <c r="CF138" i="3"/>
  <c r="CE138" i="3"/>
  <c r="CF131" i="3"/>
  <c r="CE131" i="3"/>
  <c r="CF122" i="3"/>
  <c r="CE122" i="3"/>
  <c r="CF115" i="3"/>
  <c r="CE115" i="3"/>
  <c r="CF108" i="3"/>
  <c r="CE108" i="3"/>
  <c r="CF101" i="3"/>
  <c r="CE101" i="3"/>
  <c r="CF96" i="3"/>
  <c r="CE96" i="3"/>
  <c r="CF90" i="3"/>
  <c r="CE90" i="3"/>
  <c r="CF84" i="3"/>
  <c r="CE84" i="3"/>
  <c r="CF80" i="3"/>
  <c r="CE80" i="3"/>
  <c r="CF75" i="3"/>
  <c r="CE75" i="3"/>
  <c r="CF69" i="3"/>
  <c r="CE69" i="3"/>
  <c r="CF63" i="3"/>
  <c r="CE63" i="3"/>
  <c r="CF56" i="3"/>
  <c r="CE56" i="3"/>
  <c r="CF48" i="3"/>
  <c r="CE48" i="3"/>
  <c r="CF42" i="3"/>
  <c r="CE42" i="3"/>
  <c r="CF30" i="3"/>
  <c r="CE30" i="3"/>
  <c r="CF24" i="3"/>
  <c r="CE24" i="3"/>
  <c r="CF18" i="3"/>
  <c r="CE18" i="3"/>
  <c r="CF11" i="3"/>
  <c r="CE11" i="3"/>
  <c r="CF6" i="3"/>
  <c r="CE6" i="3"/>
  <c r="BZ146" i="3"/>
  <c r="CA145" i="3"/>
  <c r="BZ145" i="3"/>
  <c r="CA138" i="3"/>
  <c r="BZ138" i="3"/>
  <c r="CA131" i="3"/>
  <c r="BZ131" i="3"/>
  <c r="CA122" i="3"/>
  <c r="BZ122" i="3"/>
  <c r="CA115" i="3"/>
  <c r="BZ115" i="3"/>
  <c r="CA108" i="3"/>
  <c r="BZ108" i="3"/>
  <c r="CA101" i="3"/>
  <c r="BZ101" i="3"/>
  <c r="CA96" i="3"/>
  <c r="BZ96" i="3"/>
  <c r="CA90" i="3"/>
  <c r="BZ90" i="3"/>
  <c r="CA84" i="3"/>
  <c r="BZ84" i="3"/>
  <c r="CA80" i="3"/>
  <c r="BZ80" i="3"/>
  <c r="CA75" i="3"/>
  <c r="BZ75" i="3"/>
  <c r="CA69" i="3"/>
  <c r="BZ69" i="3"/>
  <c r="CA63" i="3"/>
  <c r="BZ63" i="3"/>
  <c r="CA56" i="3"/>
  <c r="BZ56" i="3"/>
  <c r="CA48" i="3"/>
  <c r="BZ48" i="3"/>
  <c r="CA42" i="3"/>
  <c r="BZ42" i="3"/>
  <c r="BZ30" i="3"/>
  <c r="CA24" i="3"/>
  <c r="BZ24" i="3"/>
  <c r="CA18" i="3"/>
  <c r="BZ18" i="3"/>
  <c r="CA11" i="3"/>
  <c r="BZ11" i="3"/>
  <c r="CA6" i="3"/>
  <c r="BZ6" i="3"/>
  <c r="BV146" i="3"/>
  <c r="BU146" i="3"/>
  <c r="BV145" i="3"/>
  <c r="BU145" i="3"/>
  <c r="BV138" i="3"/>
  <c r="BU138" i="3"/>
  <c r="BV131" i="3"/>
  <c r="BU131" i="3"/>
  <c r="BV122" i="3"/>
  <c r="BU122" i="3"/>
  <c r="BV115" i="3"/>
  <c r="BU115" i="3"/>
  <c r="BV108" i="3"/>
  <c r="BU108" i="3"/>
  <c r="BV101" i="3"/>
  <c r="BU101" i="3"/>
  <c r="BV96" i="3"/>
  <c r="BU96" i="3"/>
  <c r="BV90" i="3"/>
  <c r="BU90" i="3"/>
  <c r="BV84" i="3"/>
  <c r="BU84" i="3"/>
  <c r="BV80" i="3"/>
  <c r="BU80" i="3"/>
  <c r="BV75" i="3"/>
  <c r="BU75" i="3"/>
  <c r="BV69" i="3"/>
  <c r="BU69" i="3"/>
  <c r="BV63" i="3"/>
  <c r="BU63" i="3"/>
  <c r="BV56" i="3"/>
  <c r="BU56" i="3"/>
  <c r="BV48" i="3"/>
  <c r="BU48" i="3"/>
  <c r="BV42" i="3"/>
  <c r="BU42" i="3"/>
  <c r="BV30" i="3"/>
  <c r="BU30" i="3"/>
  <c r="BV24" i="3"/>
  <c r="BU24" i="3"/>
  <c r="BV18" i="3"/>
  <c r="BU18" i="3"/>
  <c r="BV11" i="3"/>
  <c r="BU11" i="3"/>
  <c r="BV6" i="3"/>
  <c r="BU6" i="3"/>
  <c r="BW146" i="3"/>
  <c r="BW145" i="3"/>
  <c r="BW138" i="3"/>
  <c r="BW131" i="3"/>
  <c r="BW122" i="3"/>
  <c r="BW115" i="3"/>
  <c r="BW108" i="3"/>
  <c r="BW101" i="3"/>
  <c r="BW96" i="3"/>
  <c r="BW90" i="3"/>
  <c r="BW84" i="3"/>
  <c r="BW80" i="3"/>
  <c r="BW75" i="3"/>
  <c r="BW69" i="3"/>
  <c r="BW63" i="3"/>
  <c r="BW56" i="3"/>
  <c r="BW48" i="3"/>
  <c r="BW42" i="3"/>
  <c r="BW30" i="3"/>
  <c r="BW24" i="3"/>
  <c r="BW18" i="3"/>
  <c r="BW11" i="3"/>
  <c r="BW6" i="3"/>
  <c r="BQ146" i="3"/>
  <c r="BP146" i="3"/>
  <c r="BP145" i="3"/>
  <c r="BQ138" i="3"/>
  <c r="BP138" i="3"/>
  <c r="BQ131" i="3"/>
  <c r="BP131" i="3"/>
  <c r="BQ122" i="3"/>
  <c r="BP122" i="3"/>
  <c r="BQ115" i="3"/>
  <c r="BP115" i="3"/>
  <c r="BQ108" i="3"/>
  <c r="BP108" i="3"/>
  <c r="BQ101" i="3"/>
  <c r="BP101" i="3"/>
  <c r="BQ96" i="3"/>
  <c r="BP96" i="3"/>
  <c r="BQ90" i="3"/>
  <c r="BP90" i="3"/>
  <c r="BP84" i="3"/>
  <c r="BQ80" i="3"/>
  <c r="BP80" i="3"/>
  <c r="BQ75" i="3"/>
  <c r="BP75" i="3"/>
  <c r="BQ69" i="3"/>
  <c r="BP69" i="3"/>
  <c r="BQ63" i="3"/>
  <c r="BP63" i="3"/>
  <c r="BQ56" i="3"/>
  <c r="BP56" i="3"/>
  <c r="BQ48" i="3"/>
  <c r="BP48" i="3"/>
  <c r="BQ42" i="3"/>
  <c r="BP42" i="3"/>
  <c r="BQ30" i="3"/>
  <c r="BP30" i="3"/>
  <c r="BQ24" i="3"/>
  <c r="BP24" i="3"/>
  <c r="BQ18" i="3"/>
  <c r="BP18" i="3"/>
  <c r="BQ11" i="3"/>
  <c r="BP11" i="3"/>
  <c r="BP6" i="3"/>
  <c r="BL146" i="3"/>
  <c r="BK146" i="3"/>
  <c r="BL145" i="3"/>
  <c r="BK145" i="3"/>
  <c r="BL138" i="3"/>
  <c r="BK138" i="3"/>
  <c r="BL131" i="3"/>
  <c r="BK131" i="3"/>
  <c r="BL122" i="3"/>
  <c r="BK122" i="3"/>
  <c r="BL115" i="3"/>
  <c r="BK115" i="3"/>
  <c r="BL108" i="3"/>
  <c r="BK108" i="3"/>
  <c r="BL101" i="3"/>
  <c r="BK101" i="3"/>
  <c r="BL96" i="3"/>
  <c r="BK96" i="3"/>
  <c r="BL90" i="3"/>
  <c r="BK90" i="3"/>
  <c r="BL84" i="3"/>
  <c r="BK84" i="3"/>
  <c r="BL80" i="3"/>
  <c r="BK80" i="3"/>
  <c r="BL75" i="3"/>
  <c r="BK75" i="3"/>
  <c r="BL69" i="3"/>
  <c r="BK69" i="3"/>
  <c r="BL63" i="3"/>
  <c r="BK63" i="3"/>
  <c r="BL56" i="3"/>
  <c r="BK56" i="3"/>
  <c r="BL48" i="3"/>
  <c r="BK48" i="3"/>
  <c r="BL42" i="3"/>
  <c r="BK42" i="3"/>
  <c r="BL30" i="3"/>
  <c r="BK30" i="3"/>
  <c r="BL24" i="3"/>
  <c r="BK24" i="3"/>
  <c r="BL18" i="3"/>
  <c r="BK18" i="3"/>
  <c r="BL11" i="3"/>
  <c r="BK11" i="3"/>
  <c r="BL6" i="3"/>
  <c r="BK6" i="3"/>
  <c r="BG146" i="3"/>
  <c r="BF146" i="3"/>
  <c r="BG145" i="3"/>
  <c r="BF145" i="3"/>
  <c r="BG138" i="3"/>
  <c r="BF138" i="3"/>
  <c r="BG131" i="3"/>
  <c r="BF131" i="3"/>
  <c r="BG122" i="3"/>
  <c r="BF122" i="3"/>
  <c r="BG115" i="3"/>
  <c r="BF115" i="3"/>
  <c r="BG108" i="3"/>
  <c r="BF108" i="3"/>
  <c r="BG101" i="3"/>
  <c r="BF101" i="3"/>
  <c r="BG96" i="3"/>
  <c r="BF96" i="3"/>
  <c r="BG90" i="3"/>
  <c r="BF90" i="3"/>
  <c r="BG84" i="3"/>
  <c r="BF84" i="3"/>
  <c r="BG80" i="3"/>
  <c r="BF80" i="3"/>
  <c r="BG75" i="3"/>
  <c r="BF75" i="3"/>
  <c r="BG69" i="3"/>
  <c r="BF69" i="3"/>
  <c r="BG63" i="3"/>
  <c r="BF63" i="3"/>
  <c r="BG56" i="3"/>
  <c r="BF56" i="3"/>
  <c r="BG48" i="3"/>
  <c r="BF48" i="3"/>
  <c r="BG42" i="3"/>
  <c r="BF42" i="3"/>
  <c r="BG30" i="3"/>
  <c r="BF30" i="3"/>
  <c r="BG24" i="3"/>
  <c r="BF24" i="3"/>
  <c r="BG18" i="3"/>
  <c r="BF18" i="3"/>
  <c r="BG11" i="3"/>
  <c r="BF11" i="3"/>
  <c r="BG6" i="3"/>
  <c r="BF6" i="3"/>
  <c r="BF143" i="3" s="1"/>
  <c r="BB146" i="3"/>
  <c r="BA146" i="3"/>
  <c r="BB145" i="3"/>
  <c r="BA145" i="3"/>
  <c r="BB138" i="3"/>
  <c r="BA138" i="3"/>
  <c r="BB131" i="3"/>
  <c r="BA131" i="3"/>
  <c r="BB115" i="3"/>
  <c r="BA115" i="3"/>
  <c r="BB108" i="3"/>
  <c r="BA108" i="3"/>
  <c r="BB101" i="3"/>
  <c r="BA101" i="3"/>
  <c r="BB96" i="3"/>
  <c r="BA96" i="3"/>
  <c r="BB90" i="3"/>
  <c r="BA90" i="3"/>
  <c r="BB84" i="3"/>
  <c r="BA84" i="3"/>
  <c r="BB80" i="3"/>
  <c r="BA80" i="3"/>
  <c r="BB75" i="3"/>
  <c r="BA75" i="3"/>
  <c r="BB69" i="3"/>
  <c r="BA69" i="3"/>
  <c r="BB63" i="3"/>
  <c r="BA63" i="3"/>
  <c r="BB56" i="3"/>
  <c r="BA56" i="3"/>
  <c r="BB48" i="3"/>
  <c r="BA48" i="3"/>
  <c r="BB42" i="3"/>
  <c r="BA42" i="3"/>
  <c r="BB30" i="3"/>
  <c r="BA30" i="3"/>
  <c r="BB24" i="3"/>
  <c r="BA24" i="3"/>
  <c r="BB18" i="3"/>
  <c r="BA18" i="3"/>
  <c r="BB11" i="3"/>
  <c r="BA11" i="3"/>
  <c r="BB6" i="3"/>
  <c r="BA6" i="3"/>
  <c r="AW146" i="3"/>
  <c r="AV146" i="3"/>
  <c r="AW145" i="3"/>
  <c r="AV145" i="3"/>
  <c r="AW138" i="3"/>
  <c r="AV138" i="3"/>
  <c r="AW131" i="3"/>
  <c r="AV131" i="3"/>
  <c r="AW122" i="3"/>
  <c r="AV122" i="3"/>
  <c r="AW115" i="3"/>
  <c r="AV115" i="3"/>
  <c r="AW108" i="3"/>
  <c r="AV108" i="3"/>
  <c r="AW101" i="3"/>
  <c r="AV101" i="3"/>
  <c r="AW96" i="3"/>
  <c r="AV96" i="3"/>
  <c r="AW90" i="3"/>
  <c r="AV90" i="3"/>
  <c r="AW84" i="3"/>
  <c r="AV84" i="3"/>
  <c r="AW80" i="3"/>
  <c r="AV80" i="3"/>
  <c r="AW75" i="3"/>
  <c r="AV75" i="3"/>
  <c r="AW69" i="3"/>
  <c r="AV69" i="3"/>
  <c r="AW63" i="3"/>
  <c r="AV63" i="3"/>
  <c r="AW56" i="3"/>
  <c r="AV56" i="3"/>
  <c r="AW48" i="3"/>
  <c r="AV48" i="3"/>
  <c r="AW42" i="3"/>
  <c r="AV42" i="3"/>
  <c r="AW30" i="3"/>
  <c r="AV30" i="3"/>
  <c r="AW24" i="3"/>
  <c r="AV24" i="3"/>
  <c r="AW18" i="3"/>
  <c r="AV18" i="3"/>
  <c r="AW11" i="3"/>
  <c r="AV11" i="3"/>
  <c r="AW6" i="3"/>
  <c r="AV6" i="3"/>
  <c r="AM146" i="3"/>
  <c r="AL146" i="3"/>
  <c r="AM145" i="3"/>
  <c r="AL145" i="3"/>
  <c r="AM138" i="3"/>
  <c r="AL138" i="3"/>
  <c r="AM131" i="3"/>
  <c r="AL131" i="3"/>
  <c r="AM122" i="3"/>
  <c r="AL122" i="3"/>
  <c r="AM115" i="3"/>
  <c r="AL115" i="3"/>
  <c r="AM108" i="3"/>
  <c r="AL108" i="3"/>
  <c r="AM101" i="3"/>
  <c r="AL101" i="3"/>
  <c r="AM96" i="3"/>
  <c r="AL96" i="3"/>
  <c r="AM90" i="3"/>
  <c r="AL90" i="3"/>
  <c r="AM84" i="3"/>
  <c r="AL84" i="3"/>
  <c r="AM80" i="3"/>
  <c r="AL80" i="3"/>
  <c r="AM75" i="3"/>
  <c r="AL75" i="3"/>
  <c r="AM69" i="3"/>
  <c r="AL69" i="3"/>
  <c r="AM63" i="3"/>
  <c r="AL63" i="3"/>
  <c r="AM56" i="3"/>
  <c r="AL56" i="3"/>
  <c r="AM48" i="3"/>
  <c r="AL48" i="3"/>
  <c r="AM42" i="3"/>
  <c r="AL42" i="3"/>
  <c r="AM30" i="3"/>
  <c r="AL30" i="3"/>
  <c r="AM24" i="3"/>
  <c r="AL24" i="3"/>
  <c r="AM18" i="3"/>
  <c r="AL18" i="3"/>
  <c r="AM11" i="3"/>
  <c r="AL11" i="3"/>
  <c r="AM6" i="3"/>
  <c r="AL6" i="3"/>
  <c r="AH146" i="3"/>
  <c r="AG146" i="3"/>
  <c r="AH145" i="3"/>
  <c r="AG145" i="3"/>
  <c r="AH138" i="3"/>
  <c r="AG138" i="3"/>
  <c r="AH131" i="3"/>
  <c r="AG131" i="3"/>
  <c r="AH122" i="3"/>
  <c r="AG122" i="3"/>
  <c r="AH115" i="3"/>
  <c r="AG115" i="3"/>
  <c r="AH108" i="3"/>
  <c r="AG108" i="3"/>
  <c r="AH101" i="3"/>
  <c r="AG101" i="3"/>
  <c r="AH96" i="3"/>
  <c r="AG96" i="3"/>
  <c r="AH90" i="3"/>
  <c r="AG90" i="3"/>
  <c r="AH84" i="3"/>
  <c r="AG84" i="3"/>
  <c r="AH80" i="3"/>
  <c r="AG80" i="3"/>
  <c r="AH75" i="3"/>
  <c r="AG75" i="3"/>
  <c r="AH69" i="3"/>
  <c r="AG69" i="3"/>
  <c r="AH63" i="3"/>
  <c r="AG63" i="3"/>
  <c r="AH56" i="3"/>
  <c r="AG56" i="3"/>
  <c r="AH48" i="3"/>
  <c r="AG48" i="3"/>
  <c r="AH42" i="3"/>
  <c r="AG42" i="3"/>
  <c r="AH30" i="3"/>
  <c r="AG30" i="3"/>
  <c r="AH24" i="3"/>
  <c r="AG24" i="3"/>
  <c r="AH18" i="3"/>
  <c r="AG18" i="3"/>
  <c r="AH11" i="3"/>
  <c r="AG11" i="3"/>
  <c r="AH6" i="3"/>
  <c r="AG6" i="3"/>
  <c r="AC146" i="3"/>
  <c r="AB146" i="3"/>
  <c r="AC145" i="3"/>
  <c r="AB145" i="3"/>
  <c r="AC138" i="3"/>
  <c r="AB138" i="3"/>
  <c r="AC131" i="3"/>
  <c r="AB131" i="3"/>
  <c r="AC122" i="3"/>
  <c r="AB122" i="3"/>
  <c r="AC115" i="3"/>
  <c r="AB115" i="3"/>
  <c r="AC108" i="3"/>
  <c r="AB108" i="3"/>
  <c r="AC101" i="3"/>
  <c r="AB101" i="3"/>
  <c r="AC96" i="3"/>
  <c r="AB96" i="3"/>
  <c r="AC90" i="3"/>
  <c r="AB90" i="3"/>
  <c r="AC84" i="3"/>
  <c r="AB84" i="3"/>
  <c r="AC80" i="3"/>
  <c r="AB80" i="3"/>
  <c r="AC75" i="3"/>
  <c r="AB75" i="3"/>
  <c r="AC69" i="3"/>
  <c r="AB69" i="3"/>
  <c r="AC63" i="3"/>
  <c r="AB63" i="3"/>
  <c r="AC56" i="3"/>
  <c r="AB56" i="3"/>
  <c r="AC48" i="3"/>
  <c r="AB48" i="3"/>
  <c r="AC42" i="3"/>
  <c r="AB42" i="3"/>
  <c r="AC30" i="3"/>
  <c r="AB30" i="3"/>
  <c r="AC24" i="3"/>
  <c r="AB24" i="3"/>
  <c r="AC18" i="3"/>
  <c r="AB18" i="3"/>
  <c r="AC11" i="3"/>
  <c r="AB11" i="3"/>
  <c r="AC6" i="3"/>
  <c r="AB6" i="3"/>
  <c r="X146" i="3"/>
  <c r="W146" i="3"/>
  <c r="X145" i="3"/>
  <c r="W145" i="3"/>
  <c r="X138" i="3"/>
  <c r="W138" i="3"/>
  <c r="X131" i="3"/>
  <c r="W131" i="3"/>
  <c r="X122" i="3"/>
  <c r="W122" i="3"/>
  <c r="X115" i="3"/>
  <c r="W115" i="3"/>
  <c r="X108" i="3"/>
  <c r="W108" i="3"/>
  <c r="X101" i="3"/>
  <c r="W101" i="3"/>
  <c r="X96" i="3"/>
  <c r="W96" i="3"/>
  <c r="X90" i="3"/>
  <c r="W90" i="3"/>
  <c r="X84" i="3"/>
  <c r="W84" i="3"/>
  <c r="X80" i="3"/>
  <c r="W80" i="3"/>
  <c r="X75" i="3"/>
  <c r="W75" i="3"/>
  <c r="X69" i="3"/>
  <c r="W69" i="3"/>
  <c r="X63" i="3"/>
  <c r="W63" i="3"/>
  <c r="X56" i="3"/>
  <c r="W56" i="3"/>
  <c r="X48" i="3"/>
  <c r="W48" i="3"/>
  <c r="X42" i="3"/>
  <c r="W42" i="3"/>
  <c r="X30" i="3"/>
  <c r="W30" i="3"/>
  <c r="X24" i="3"/>
  <c r="W24" i="3"/>
  <c r="X18" i="3"/>
  <c r="W18" i="3"/>
  <c r="X11" i="3"/>
  <c r="X143" i="3" s="1"/>
  <c r="W11" i="3"/>
  <c r="X6" i="3"/>
  <c r="W6" i="3"/>
  <c r="W143" i="3" s="1"/>
  <c r="S146" i="3"/>
  <c r="R146" i="3"/>
  <c r="S145" i="3"/>
  <c r="R145" i="3"/>
  <c r="S138" i="3"/>
  <c r="R138" i="3"/>
  <c r="S131" i="3"/>
  <c r="R131" i="3"/>
  <c r="S122" i="3"/>
  <c r="R122" i="3"/>
  <c r="S115" i="3"/>
  <c r="R115" i="3"/>
  <c r="S108" i="3"/>
  <c r="R108" i="3"/>
  <c r="S101" i="3"/>
  <c r="R101" i="3"/>
  <c r="S96" i="3"/>
  <c r="R96" i="3"/>
  <c r="S90" i="3"/>
  <c r="R90" i="3"/>
  <c r="S84" i="3"/>
  <c r="R84" i="3"/>
  <c r="S80" i="3"/>
  <c r="R80" i="3"/>
  <c r="S75" i="3"/>
  <c r="R75" i="3"/>
  <c r="S69" i="3"/>
  <c r="R69" i="3"/>
  <c r="S63" i="3"/>
  <c r="R63" i="3"/>
  <c r="S56" i="3"/>
  <c r="R56" i="3"/>
  <c r="S48" i="3"/>
  <c r="R48" i="3"/>
  <c r="S42" i="3"/>
  <c r="R42" i="3"/>
  <c r="S30" i="3"/>
  <c r="R30" i="3"/>
  <c r="S24" i="3"/>
  <c r="R24" i="3"/>
  <c r="S18" i="3"/>
  <c r="R18" i="3"/>
  <c r="S11" i="3"/>
  <c r="R11" i="3"/>
  <c r="S6" i="3"/>
  <c r="R6" i="3"/>
  <c r="O146" i="3"/>
  <c r="O145" i="3"/>
  <c r="O138" i="3"/>
  <c r="O131" i="3"/>
  <c r="O122" i="3"/>
  <c r="O115" i="3"/>
  <c r="O108" i="3"/>
  <c r="O101" i="3"/>
  <c r="O96" i="3"/>
  <c r="O90" i="3"/>
  <c r="O84" i="3"/>
  <c r="O80" i="3"/>
  <c r="O75" i="3"/>
  <c r="O69" i="3"/>
  <c r="O63" i="3"/>
  <c r="O56" i="3"/>
  <c r="O48" i="3"/>
  <c r="O42" i="3"/>
  <c r="O30" i="3"/>
  <c r="O24" i="3"/>
  <c r="O18" i="3"/>
  <c r="O11" i="3"/>
  <c r="O6" i="3"/>
  <c r="T146" i="3"/>
  <c r="T145" i="3"/>
  <c r="T138" i="3"/>
  <c r="T131" i="3"/>
  <c r="T122" i="3"/>
  <c r="T115" i="3"/>
  <c r="T108" i="3"/>
  <c r="T101" i="3"/>
  <c r="T96" i="3"/>
  <c r="T90" i="3"/>
  <c r="T84" i="3"/>
  <c r="T80" i="3"/>
  <c r="T75" i="3"/>
  <c r="T69" i="3"/>
  <c r="T63" i="3"/>
  <c r="T56" i="3"/>
  <c r="T48" i="3"/>
  <c r="T42" i="3"/>
  <c r="T30" i="3"/>
  <c r="T24" i="3"/>
  <c r="T18" i="3"/>
  <c r="T11" i="3"/>
  <c r="T6" i="3"/>
  <c r="Y146" i="3"/>
  <c r="Y145" i="3"/>
  <c r="Y138" i="3"/>
  <c r="Y131" i="3"/>
  <c r="Y122" i="3"/>
  <c r="Y115" i="3"/>
  <c r="Y108" i="3"/>
  <c r="Y101" i="3"/>
  <c r="Y96" i="3"/>
  <c r="Y90" i="3"/>
  <c r="Y84" i="3"/>
  <c r="Y80" i="3"/>
  <c r="Y75" i="3"/>
  <c r="Y69" i="3"/>
  <c r="Y63" i="3"/>
  <c r="Y56" i="3"/>
  <c r="Y48" i="3"/>
  <c r="Y42" i="3"/>
  <c r="Y30" i="3"/>
  <c r="Y24" i="3"/>
  <c r="Y18" i="3"/>
  <c r="Y11" i="3"/>
  <c r="Y6" i="3"/>
  <c r="AD146" i="3"/>
  <c r="AD145" i="3"/>
  <c r="AD138" i="3"/>
  <c r="AD131" i="3"/>
  <c r="AD122" i="3"/>
  <c r="AD115" i="3"/>
  <c r="AD108" i="3"/>
  <c r="AD101" i="3"/>
  <c r="AD96" i="3"/>
  <c r="AD90" i="3"/>
  <c r="AD84" i="3"/>
  <c r="AD80" i="3"/>
  <c r="AD75" i="3"/>
  <c r="AD69" i="3"/>
  <c r="AD63" i="3"/>
  <c r="AD56" i="3"/>
  <c r="AD48" i="3"/>
  <c r="AD42" i="3"/>
  <c r="AD30" i="3"/>
  <c r="AD24" i="3"/>
  <c r="AD18" i="3"/>
  <c r="AD11" i="3"/>
  <c r="AD6" i="3"/>
  <c r="AI145" i="3"/>
  <c r="AI140" i="3"/>
  <c r="AI138" i="3" s="1"/>
  <c r="AI131" i="3"/>
  <c r="AI122" i="3"/>
  <c r="AI115" i="3"/>
  <c r="AI108" i="3"/>
  <c r="AI101" i="3"/>
  <c r="AI96" i="3"/>
  <c r="AI90" i="3"/>
  <c r="AI84" i="3"/>
  <c r="AI80" i="3"/>
  <c r="AI75" i="3"/>
  <c r="AI69" i="3"/>
  <c r="AI63" i="3"/>
  <c r="AI56" i="3"/>
  <c r="AI48" i="3"/>
  <c r="AI42" i="3"/>
  <c r="AI30" i="3"/>
  <c r="AI28" i="3"/>
  <c r="AI24" i="3" s="1"/>
  <c r="AI18" i="3"/>
  <c r="AI11" i="3"/>
  <c r="AI6" i="3"/>
  <c r="AN146" i="3"/>
  <c r="AN145" i="3"/>
  <c r="AN138" i="3"/>
  <c r="AN131" i="3"/>
  <c r="AN122" i="3"/>
  <c r="AN115" i="3"/>
  <c r="AN108" i="3"/>
  <c r="AN101" i="3"/>
  <c r="AN96" i="3"/>
  <c r="AN90" i="3"/>
  <c r="AN84" i="3"/>
  <c r="AN80" i="3"/>
  <c r="AN75" i="3"/>
  <c r="AN69" i="3"/>
  <c r="AN63" i="3"/>
  <c r="AN56" i="3"/>
  <c r="AN48" i="3"/>
  <c r="AN42" i="3"/>
  <c r="AN30" i="3"/>
  <c r="AN24" i="3"/>
  <c r="AN18" i="3"/>
  <c r="AN11" i="3"/>
  <c r="AN6" i="3"/>
  <c r="AX146" i="3"/>
  <c r="AX145" i="3"/>
  <c r="AX138" i="3"/>
  <c r="AX131" i="3"/>
  <c r="AX122" i="3"/>
  <c r="AX115" i="3"/>
  <c r="AX108" i="3"/>
  <c r="AX101" i="3"/>
  <c r="AX96" i="3"/>
  <c r="AX90" i="3"/>
  <c r="AX84" i="3"/>
  <c r="AX80" i="3"/>
  <c r="AX75" i="3"/>
  <c r="AX69" i="3"/>
  <c r="AX63" i="3"/>
  <c r="AX56" i="3"/>
  <c r="AX48" i="3"/>
  <c r="AX42" i="3"/>
  <c r="AX30" i="3"/>
  <c r="AX24" i="3"/>
  <c r="AX18" i="3"/>
  <c r="AX11" i="3"/>
  <c r="AX6" i="3"/>
  <c r="BC146" i="3"/>
  <c r="BC145" i="3"/>
  <c r="BC138" i="3"/>
  <c r="BC131" i="3"/>
  <c r="BC122" i="3"/>
  <c r="BC115" i="3"/>
  <c r="BC108" i="3"/>
  <c r="BC101" i="3"/>
  <c r="BC96" i="3"/>
  <c r="BC90" i="3"/>
  <c r="BC84" i="3"/>
  <c r="BC80" i="3"/>
  <c r="BC75" i="3"/>
  <c r="BC69" i="3"/>
  <c r="BC63" i="3"/>
  <c r="BC56" i="3"/>
  <c r="BC48" i="3"/>
  <c r="BC42" i="3"/>
  <c r="BC30" i="3"/>
  <c r="BC24" i="3"/>
  <c r="BC18" i="3"/>
  <c r="BC11" i="3"/>
  <c r="BC6" i="3"/>
  <c r="BH146" i="3"/>
  <c r="BH145" i="3"/>
  <c r="BH138" i="3"/>
  <c r="BH131" i="3"/>
  <c r="BH122" i="3"/>
  <c r="BH115" i="3"/>
  <c r="BH108" i="3"/>
  <c r="BH101" i="3"/>
  <c r="BH96" i="3"/>
  <c r="BH90" i="3"/>
  <c r="BH84" i="3"/>
  <c r="BH80" i="3"/>
  <c r="BH75" i="3"/>
  <c r="BH69" i="3"/>
  <c r="BH63" i="3"/>
  <c r="BH56" i="3"/>
  <c r="BH48" i="3"/>
  <c r="BH42" i="3"/>
  <c r="BH30" i="3"/>
  <c r="BH24" i="3"/>
  <c r="BH18" i="3"/>
  <c r="BH11" i="3"/>
  <c r="BH6" i="3"/>
  <c r="BM146" i="3"/>
  <c r="BM145" i="3"/>
  <c r="BM138" i="3"/>
  <c r="BM131" i="3"/>
  <c r="BM122" i="3"/>
  <c r="BM115" i="3"/>
  <c r="BM108" i="3"/>
  <c r="BM101" i="3"/>
  <c r="BM96" i="3"/>
  <c r="BM90" i="3"/>
  <c r="BM84" i="3"/>
  <c r="BM80" i="3"/>
  <c r="BM75" i="3"/>
  <c r="BM69" i="3"/>
  <c r="BM63" i="3"/>
  <c r="BM56" i="3"/>
  <c r="BM48" i="3"/>
  <c r="BM42" i="3"/>
  <c r="BM30" i="3"/>
  <c r="BM24" i="3"/>
  <c r="BM18" i="3"/>
  <c r="BM11" i="3"/>
  <c r="BM6" i="3"/>
  <c r="BR146" i="3"/>
  <c r="BR145" i="3"/>
  <c r="BR138" i="3"/>
  <c r="BR131" i="3"/>
  <c r="BR122" i="3"/>
  <c r="BR115" i="3"/>
  <c r="BR108" i="3"/>
  <c r="BR101" i="3"/>
  <c r="BR96" i="3"/>
  <c r="BR90" i="3"/>
  <c r="BR84" i="3"/>
  <c r="BR80" i="3"/>
  <c r="BR75" i="3"/>
  <c r="BR69" i="3"/>
  <c r="BR63" i="3"/>
  <c r="BR56" i="3"/>
  <c r="BR48" i="3"/>
  <c r="BR42" i="3"/>
  <c r="BR30" i="3"/>
  <c r="BR24" i="3"/>
  <c r="BR18" i="3"/>
  <c r="BR11" i="3"/>
  <c r="BR6" i="3"/>
  <c r="CB146" i="3"/>
  <c r="CB145" i="3"/>
  <c r="CB138" i="3"/>
  <c r="CB131" i="3"/>
  <c r="CB122" i="3"/>
  <c r="CB115" i="3"/>
  <c r="CB108" i="3"/>
  <c r="CB101" i="3"/>
  <c r="CB96" i="3"/>
  <c r="CB90" i="3"/>
  <c r="CB84" i="3"/>
  <c r="CB80" i="3"/>
  <c r="CB75" i="3"/>
  <c r="CB69" i="3"/>
  <c r="CB63" i="3"/>
  <c r="CB56" i="3"/>
  <c r="CB48" i="3"/>
  <c r="CB42" i="3"/>
  <c r="CB30" i="3"/>
  <c r="CB24" i="3"/>
  <c r="CB18" i="3"/>
  <c r="CB11" i="3"/>
  <c r="CB6" i="3"/>
  <c r="CG146" i="3"/>
  <c r="CG145" i="3"/>
  <c r="CG138" i="3"/>
  <c r="CG131" i="3"/>
  <c r="CG122" i="3"/>
  <c r="CG115" i="3"/>
  <c r="CG108" i="3"/>
  <c r="CG101" i="3"/>
  <c r="CG96" i="3"/>
  <c r="CG90" i="3"/>
  <c r="CG84" i="3"/>
  <c r="CG80" i="3"/>
  <c r="CG75" i="3"/>
  <c r="CG69" i="3"/>
  <c r="CG63" i="3"/>
  <c r="CG56" i="3"/>
  <c r="CG48" i="3"/>
  <c r="CG42" i="3"/>
  <c r="CG30" i="3"/>
  <c r="CG24" i="3"/>
  <c r="CG18" i="3"/>
  <c r="CG11" i="3"/>
  <c r="CG6" i="3"/>
  <c r="CL146" i="3"/>
  <c r="CL145" i="3"/>
  <c r="CL138" i="3"/>
  <c r="CL131" i="3"/>
  <c r="CL122" i="3"/>
  <c r="CL115" i="3"/>
  <c r="CL108" i="3"/>
  <c r="CL101" i="3"/>
  <c r="CL96" i="3"/>
  <c r="CL90" i="3"/>
  <c r="CL84" i="3"/>
  <c r="CL80" i="3"/>
  <c r="CL75" i="3"/>
  <c r="CL69" i="3"/>
  <c r="CL63" i="3"/>
  <c r="CL56" i="3"/>
  <c r="CL48" i="3"/>
  <c r="CL42" i="3"/>
  <c r="CL30" i="3"/>
  <c r="CL24" i="3"/>
  <c r="CL18" i="3"/>
  <c r="CL11" i="3"/>
  <c r="CL6" i="3"/>
  <c r="CQ146" i="3"/>
  <c r="CQ145" i="3"/>
  <c r="CQ138" i="3"/>
  <c r="CQ131" i="3"/>
  <c r="CQ122" i="3"/>
  <c r="CQ115" i="3"/>
  <c r="CQ108" i="3"/>
  <c r="CQ101" i="3"/>
  <c r="CQ96" i="3"/>
  <c r="CQ90" i="3"/>
  <c r="CQ84" i="3"/>
  <c r="CQ80" i="3"/>
  <c r="CQ75" i="3"/>
  <c r="CQ69" i="3"/>
  <c r="CQ63" i="3"/>
  <c r="CQ56" i="3"/>
  <c r="CQ48" i="3"/>
  <c r="CQ42" i="3"/>
  <c r="CQ30" i="3"/>
  <c r="CQ24" i="3"/>
  <c r="CQ18" i="3"/>
  <c r="CQ11" i="3"/>
  <c r="CQ6" i="3"/>
  <c r="CV146" i="3"/>
  <c r="CV145" i="3"/>
  <c r="CV138" i="3"/>
  <c r="CV131" i="3"/>
  <c r="CV122" i="3"/>
  <c r="CV115" i="3"/>
  <c r="CV108" i="3"/>
  <c r="CV101" i="3"/>
  <c r="CV96" i="3"/>
  <c r="CV90" i="3"/>
  <c r="CV84" i="3"/>
  <c r="CV80" i="3"/>
  <c r="CV75" i="3"/>
  <c r="CV69" i="3"/>
  <c r="CV63" i="3"/>
  <c r="CV56" i="3"/>
  <c r="CV48" i="3"/>
  <c r="CV42" i="3"/>
  <c r="CV30" i="3"/>
  <c r="CV24" i="3"/>
  <c r="CV18" i="3"/>
  <c r="CV11" i="3"/>
  <c r="CV6" i="3"/>
  <c r="DA146" i="3"/>
  <c r="DA145" i="3"/>
  <c r="DA138" i="3"/>
  <c r="DA131" i="3"/>
  <c r="DA122" i="3"/>
  <c r="DA115" i="3"/>
  <c r="DA108" i="3"/>
  <c r="DA101" i="3"/>
  <c r="DA96" i="3"/>
  <c r="DA90" i="3"/>
  <c r="DA84" i="3"/>
  <c r="DA80" i="3"/>
  <c r="DA75" i="3"/>
  <c r="DA69" i="3"/>
  <c r="DA63" i="3"/>
  <c r="DA56" i="3"/>
  <c r="DA48" i="3"/>
  <c r="DA42" i="3"/>
  <c r="DA30" i="3"/>
  <c r="DA24" i="3"/>
  <c r="DA18" i="3"/>
  <c r="DA11" i="3"/>
  <c r="DA6" i="3"/>
  <c r="DF146" i="3"/>
  <c r="DF145" i="3"/>
  <c r="DF138" i="3"/>
  <c r="DF131" i="3"/>
  <c r="DF122" i="3"/>
  <c r="DF115" i="3"/>
  <c r="DF108" i="3"/>
  <c r="DF101" i="3"/>
  <c r="DF96" i="3"/>
  <c r="DF90" i="3"/>
  <c r="DF84" i="3"/>
  <c r="DF80" i="3"/>
  <c r="DF75" i="3"/>
  <c r="DF69" i="3"/>
  <c r="DF63" i="3"/>
  <c r="DF56" i="3"/>
  <c r="DF48" i="3"/>
  <c r="DF42" i="3"/>
  <c r="DF30" i="3"/>
  <c r="DF24" i="3"/>
  <c r="DF18" i="3"/>
  <c r="DF11" i="3"/>
  <c r="DF6" i="3"/>
  <c r="DJ146" i="3"/>
  <c r="DJ145" i="3"/>
  <c r="DJ138" i="3"/>
  <c r="DJ131" i="3"/>
  <c r="DJ122" i="3"/>
  <c r="DJ115" i="3"/>
  <c r="DJ108" i="3"/>
  <c r="DJ101" i="3"/>
  <c r="DJ96" i="3"/>
  <c r="DJ90" i="3"/>
  <c r="DJ84" i="3"/>
  <c r="DJ80" i="3"/>
  <c r="DJ75" i="3"/>
  <c r="DJ69" i="3"/>
  <c r="DJ63" i="3"/>
  <c r="DJ56" i="3"/>
  <c r="DJ48" i="3"/>
  <c r="DJ42" i="3"/>
  <c r="DJ30" i="3"/>
  <c r="DJ24" i="3"/>
  <c r="DJ18" i="3"/>
  <c r="DJ11" i="3"/>
  <c r="DJ6" i="3"/>
  <c r="DN146" i="3"/>
  <c r="DN145" i="3"/>
  <c r="DN138" i="3"/>
  <c r="DN131" i="3"/>
  <c r="DN122" i="3"/>
  <c r="DN115" i="3"/>
  <c r="DN108" i="3"/>
  <c r="DN101" i="3"/>
  <c r="DN96" i="3"/>
  <c r="DN90" i="3"/>
  <c r="DN84" i="3"/>
  <c r="DN80" i="3"/>
  <c r="DN75" i="3"/>
  <c r="DN69" i="3"/>
  <c r="DN63" i="3"/>
  <c r="DN56" i="3"/>
  <c r="DN48" i="3"/>
  <c r="DN42" i="3"/>
  <c r="DN30" i="3"/>
  <c r="DN24" i="3"/>
  <c r="DN18" i="3"/>
  <c r="DN11" i="3"/>
  <c r="DN6" i="3"/>
  <c r="DM143" i="3" l="1"/>
  <c r="DD143" i="3"/>
  <c r="CU143" i="3"/>
  <c r="CE143" i="3"/>
  <c r="BZ143" i="3"/>
  <c r="BU143" i="3"/>
  <c r="BL143" i="3"/>
  <c r="BG143" i="3"/>
  <c r="BA143" i="3"/>
  <c r="AV143" i="3"/>
  <c r="AM143" i="3"/>
  <c r="AG143" i="3"/>
  <c r="AB143" i="3"/>
  <c r="DA143" i="3"/>
  <c r="DF143" i="3"/>
  <c r="CL143" i="3"/>
  <c r="BM143" i="3"/>
  <c r="AH143" i="3"/>
  <c r="BW143" i="3"/>
  <c r="DN143" i="3"/>
  <c r="DJ143" i="3"/>
  <c r="CQ143" i="3"/>
  <c r="BR143" i="3"/>
  <c r="AX143" i="3"/>
  <c r="T143" i="3"/>
  <c r="O143" i="3"/>
  <c r="S143" i="3"/>
  <c r="BV143" i="3"/>
  <c r="CK143" i="3"/>
  <c r="CP143" i="3"/>
  <c r="CT143" i="3"/>
  <c r="CZ143" i="3"/>
  <c r="AN143" i="3"/>
  <c r="CV143" i="3"/>
  <c r="BC143" i="3"/>
  <c r="AI146" i="3"/>
  <c r="Y143" i="3"/>
  <c r="R143" i="3"/>
  <c r="AL143" i="3"/>
  <c r="AW143" i="3"/>
  <c r="BK143" i="3"/>
  <c r="BP143" i="3"/>
  <c r="CF143" i="3"/>
  <c r="CJ143" i="3"/>
  <c r="CO143" i="3"/>
  <c r="DE143" i="3"/>
  <c r="DI143" i="3"/>
  <c r="DL143" i="3"/>
  <c r="CG143" i="3"/>
  <c r="CB143" i="3"/>
  <c r="BH143" i="3"/>
  <c r="AD143" i="3"/>
  <c r="AC143" i="3"/>
  <c r="BB143" i="3"/>
  <c r="AI143" i="3"/>
  <c r="H76" i="3" l="1"/>
  <c r="AR136" i="3"/>
  <c r="H77" i="3"/>
  <c r="I77" i="3"/>
  <c r="I7" i="3"/>
  <c r="I142" i="3" l="1"/>
  <c r="H142" i="3"/>
  <c r="I141" i="3"/>
  <c r="H141" i="3"/>
  <c r="I140" i="3"/>
  <c r="H140" i="3"/>
  <c r="I139" i="3"/>
  <c r="I138" i="3" s="1"/>
  <c r="H139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1" i="3"/>
  <c r="H121" i="3"/>
  <c r="I120" i="3"/>
  <c r="H120" i="3"/>
  <c r="I119" i="3"/>
  <c r="H119" i="3"/>
  <c r="I118" i="3"/>
  <c r="H118" i="3"/>
  <c r="I117" i="3"/>
  <c r="H117" i="3"/>
  <c r="I116" i="3"/>
  <c r="I115" i="3" s="1"/>
  <c r="H116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7" i="3"/>
  <c r="H107" i="3"/>
  <c r="I106" i="3"/>
  <c r="H106" i="3"/>
  <c r="I105" i="3"/>
  <c r="H105" i="3"/>
  <c r="I104" i="3"/>
  <c r="H104" i="3"/>
  <c r="I103" i="3"/>
  <c r="H103" i="3"/>
  <c r="I102" i="3"/>
  <c r="I101" i="3" s="1"/>
  <c r="H102" i="3"/>
  <c r="I100" i="3"/>
  <c r="H100" i="3"/>
  <c r="I99" i="3"/>
  <c r="H99" i="3"/>
  <c r="I98" i="3"/>
  <c r="H98" i="3"/>
  <c r="I97" i="3"/>
  <c r="H97" i="3"/>
  <c r="I95" i="3"/>
  <c r="H95" i="3"/>
  <c r="I94" i="3"/>
  <c r="H94" i="3"/>
  <c r="I93" i="3"/>
  <c r="H93" i="3"/>
  <c r="I92" i="3"/>
  <c r="H92" i="3"/>
  <c r="I91" i="3"/>
  <c r="H91" i="3"/>
  <c r="I89" i="3"/>
  <c r="H89" i="3"/>
  <c r="H88" i="3"/>
  <c r="H87" i="3"/>
  <c r="I86" i="3"/>
  <c r="H86" i="3"/>
  <c r="I85" i="3"/>
  <c r="H85" i="3"/>
  <c r="I83" i="3"/>
  <c r="H83" i="3"/>
  <c r="I82" i="3"/>
  <c r="H82" i="3"/>
  <c r="I81" i="3"/>
  <c r="H81" i="3"/>
  <c r="I79" i="3"/>
  <c r="H79" i="3"/>
  <c r="I76" i="3"/>
  <c r="I74" i="3"/>
  <c r="H74" i="3"/>
  <c r="I73" i="3"/>
  <c r="H73" i="3"/>
  <c r="I72" i="3"/>
  <c r="H72" i="3"/>
  <c r="I71" i="3"/>
  <c r="H71" i="3"/>
  <c r="I70" i="3"/>
  <c r="H70" i="3"/>
  <c r="I68" i="3"/>
  <c r="H68" i="3"/>
  <c r="I67" i="3"/>
  <c r="H67" i="3"/>
  <c r="I66" i="3"/>
  <c r="H66" i="3"/>
  <c r="I65" i="3"/>
  <c r="H65" i="3"/>
  <c r="I64" i="3"/>
  <c r="H64" i="3"/>
  <c r="I62" i="3"/>
  <c r="H62" i="3"/>
  <c r="I61" i="3"/>
  <c r="H61" i="3"/>
  <c r="I60" i="3"/>
  <c r="H60" i="3"/>
  <c r="I59" i="3"/>
  <c r="H59" i="3"/>
  <c r="I58" i="3"/>
  <c r="H58" i="3"/>
  <c r="I57" i="3"/>
  <c r="H57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7" i="3"/>
  <c r="H47" i="3"/>
  <c r="I46" i="3"/>
  <c r="H46" i="3"/>
  <c r="I45" i="3"/>
  <c r="H45" i="3"/>
  <c r="I44" i="3"/>
  <c r="H44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29" i="3"/>
  <c r="H29" i="3"/>
  <c r="I28" i="3"/>
  <c r="H28" i="3"/>
  <c r="I27" i="3"/>
  <c r="H27" i="3"/>
  <c r="I26" i="3"/>
  <c r="H26" i="3"/>
  <c r="I25" i="3"/>
  <c r="H25" i="3"/>
  <c r="I23" i="3"/>
  <c r="H23" i="3"/>
  <c r="I22" i="3"/>
  <c r="H22" i="3"/>
  <c r="I21" i="3"/>
  <c r="H21" i="3"/>
  <c r="I20" i="3"/>
  <c r="H20" i="3"/>
  <c r="I19" i="3"/>
  <c r="H19" i="3"/>
  <c r="I17" i="3"/>
  <c r="H17" i="3"/>
  <c r="I16" i="3"/>
  <c r="H16" i="3"/>
  <c r="I15" i="3"/>
  <c r="H15" i="3"/>
  <c r="I14" i="3"/>
  <c r="H14" i="3"/>
  <c r="I13" i="3"/>
  <c r="H13" i="3"/>
  <c r="I12" i="3"/>
  <c r="H12" i="3"/>
  <c r="I10" i="3"/>
  <c r="H10" i="3"/>
  <c r="I9" i="3"/>
  <c r="H9" i="3"/>
  <c r="I8" i="3"/>
  <c r="H8" i="3"/>
  <c r="H7" i="3"/>
  <c r="I75" i="3" l="1"/>
  <c r="H69" i="3"/>
  <c r="H122" i="3"/>
  <c r="H96" i="3"/>
  <c r="I24" i="3"/>
  <c r="H11" i="3"/>
  <c r="I30" i="3"/>
  <c r="H48" i="3"/>
  <c r="H63" i="3"/>
  <c r="I84" i="3"/>
  <c r="I90" i="3"/>
  <c r="I69" i="3"/>
  <c r="H80" i="3"/>
  <c r="I42" i="3"/>
  <c r="I48" i="3"/>
  <c r="H131" i="3"/>
  <c r="H138" i="3"/>
  <c r="I11" i="3"/>
  <c r="H56" i="3"/>
  <c r="H115" i="3"/>
  <c r="H24" i="3"/>
  <c r="H30" i="3"/>
  <c r="H42" i="3"/>
  <c r="I56" i="3"/>
  <c r="I63" i="3"/>
  <c r="I80" i="3"/>
  <c r="H90" i="3"/>
  <c r="I96" i="3"/>
  <c r="H101" i="3"/>
  <c r="H108" i="3"/>
  <c r="I122" i="3"/>
  <c r="I131" i="3"/>
  <c r="H18" i="3"/>
  <c r="H84" i="3"/>
  <c r="I18" i="3"/>
  <c r="H75" i="3"/>
  <c r="M75" i="3"/>
  <c r="N75" i="3"/>
  <c r="AS53" i="3" l="1"/>
  <c r="AR140" i="3" l="1"/>
  <c r="D140" i="3" s="1"/>
  <c r="AS140" i="3"/>
  <c r="AR141" i="3"/>
  <c r="D141" i="3" s="1"/>
  <c r="AS141" i="3"/>
  <c r="AR142" i="3"/>
  <c r="D142" i="3" s="1"/>
  <c r="AS142" i="3"/>
  <c r="AS139" i="3"/>
  <c r="AR139" i="3"/>
  <c r="D139" i="3" s="1"/>
  <c r="AR133" i="3"/>
  <c r="D133" i="3" s="1"/>
  <c r="AS133" i="3"/>
  <c r="AR134" i="3"/>
  <c r="D134" i="3" s="1"/>
  <c r="AS134" i="3"/>
  <c r="AR135" i="3"/>
  <c r="D135" i="3" s="1"/>
  <c r="AS135" i="3"/>
  <c r="D136" i="3"/>
  <c r="AS136" i="3"/>
  <c r="AR137" i="3"/>
  <c r="D137" i="3" s="1"/>
  <c r="AS137" i="3"/>
  <c r="AS132" i="3"/>
  <c r="AR132" i="3"/>
  <c r="D132" i="3" s="1"/>
  <c r="AR124" i="3"/>
  <c r="D124" i="3" s="1"/>
  <c r="AS124" i="3"/>
  <c r="AR125" i="3"/>
  <c r="D125" i="3" s="1"/>
  <c r="AS125" i="3"/>
  <c r="AR126" i="3"/>
  <c r="D126" i="3" s="1"/>
  <c r="AS126" i="3"/>
  <c r="AR127" i="3"/>
  <c r="D127" i="3" s="1"/>
  <c r="AS127" i="3"/>
  <c r="AR128" i="3"/>
  <c r="D128" i="3" s="1"/>
  <c r="AS128" i="3"/>
  <c r="AR129" i="3"/>
  <c r="D129" i="3" s="1"/>
  <c r="AS129" i="3"/>
  <c r="AR130" i="3"/>
  <c r="D130" i="3" s="1"/>
  <c r="AS130" i="3"/>
  <c r="AS123" i="3"/>
  <c r="AR123" i="3"/>
  <c r="D123" i="3" s="1"/>
  <c r="AR117" i="3"/>
  <c r="D117" i="3" s="1"/>
  <c r="AS117" i="3"/>
  <c r="AR118" i="3"/>
  <c r="D118" i="3" s="1"/>
  <c r="AS118" i="3"/>
  <c r="AR119" i="3"/>
  <c r="D119" i="3" s="1"/>
  <c r="AS119" i="3"/>
  <c r="AR120" i="3"/>
  <c r="D120" i="3" s="1"/>
  <c r="AS120" i="3"/>
  <c r="AR121" i="3"/>
  <c r="D121" i="3" s="1"/>
  <c r="AS121" i="3"/>
  <c r="AS116" i="3"/>
  <c r="AR116" i="3"/>
  <c r="D116" i="3" s="1"/>
  <c r="AS111" i="3"/>
  <c r="AR111" i="3"/>
  <c r="D111" i="3" s="1"/>
  <c r="AR112" i="3"/>
  <c r="D112" i="3" s="1"/>
  <c r="AS112" i="3"/>
  <c r="AR113" i="3"/>
  <c r="D113" i="3" s="1"/>
  <c r="AS113" i="3"/>
  <c r="AR114" i="3"/>
  <c r="D114" i="3" s="1"/>
  <c r="AS114" i="3"/>
  <c r="AR110" i="3"/>
  <c r="D110" i="3" s="1"/>
  <c r="AS110" i="3"/>
  <c r="AS109" i="3"/>
  <c r="AR109" i="3"/>
  <c r="D109" i="3" s="1"/>
  <c r="AR103" i="3"/>
  <c r="D103" i="3" s="1"/>
  <c r="AS103" i="3"/>
  <c r="AR104" i="3"/>
  <c r="D104" i="3" s="1"/>
  <c r="AS104" i="3"/>
  <c r="AR105" i="3"/>
  <c r="D105" i="3" s="1"/>
  <c r="AS105" i="3"/>
  <c r="AR106" i="3"/>
  <c r="D106" i="3" s="1"/>
  <c r="AS106" i="3"/>
  <c r="AR107" i="3"/>
  <c r="D107" i="3" s="1"/>
  <c r="AS107" i="3"/>
  <c r="AS102" i="3"/>
  <c r="AR102" i="3"/>
  <c r="D102" i="3" s="1"/>
  <c r="AR98" i="3"/>
  <c r="D98" i="3" s="1"/>
  <c r="AS98" i="3"/>
  <c r="AR99" i="3"/>
  <c r="D99" i="3" s="1"/>
  <c r="AS99" i="3"/>
  <c r="AR100" i="3"/>
  <c r="D100" i="3" s="1"/>
  <c r="AS100" i="3"/>
  <c r="AS97" i="3"/>
  <c r="AR97" i="3"/>
  <c r="D97" i="3" s="1"/>
  <c r="AR92" i="3"/>
  <c r="D92" i="3" s="1"/>
  <c r="AS92" i="3"/>
  <c r="AR93" i="3"/>
  <c r="D93" i="3" s="1"/>
  <c r="AS93" i="3"/>
  <c r="AR94" i="3"/>
  <c r="D94" i="3" s="1"/>
  <c r="AS94" i="3"/>
  <c r="AR95" i="3"/>
  <c r="D95" i="3" s="1"/>
  <c r="AS95" i="3"/>
  <c r="AS91" i="3"/>
  <c r="AR91" i="3"/>
  <c r="D91" i="3" s="1"/>
  <c r="AS86" i="3"/>
  <c r="AR87" i="3"/>
  <c r="D87" i="3" s="1"/>
  <c r="AS87" i="3"/>
  <c r="AR88" i="3"/>
  <c r="D88" i="3" s="1"/>
  <c r="AS88" i="3"/>
  <c r="AR89" i="3"/>
  <c r="D89" i="3" s="1"/>
  <c r="AS89" i="3"/>
  <c r="AS85" i="3"/>
  <c r="AR85" i="3"/>
  <c r="D85" i="3" s="1"/>
  <c r="AR82" i="3"/>
  <c r="D82" i="3" s="1"/>
  <c r="AS82" i="3"/>
  <c r="AR83" i="3"/>
  <c r="D83" i="3" s="1"/>
  <c r="AS83" i="3"/>
  <c r="AS81" i="3"/>
  <c r="AR81" i="3"/>
  <c r="D81" i="3" s="1"/>
  <c r="AR77" i="3"/>
  <c r="D77" i="3" s="1"/>
  <c r="AS77" i="3"/>
  <c r="AR78" i="3"/>
  <c r="D78" i="3" s="1"/>
  <c r="AS78" i="3"/>
  <c r="AR79" i="3"/>
  <c r="D79" i="3" s="1"/>
  <c r="AS79" i="3"/>
  <c r="AS76" i="3"/>
  <c r="AR76" i="3"/>
  <c r="D76" i="3" s="1"/>
  <c r="AR71" i="3"/>
  <c r="D71" i="3" s="1"/>
  <c r="AS71" i="3"/>
  <c r="AR72" i="3"/>
  <c r="D72" i="3" s="1"/>
  <c r="AS72" i="3"/>
  <c r="AR73" i="3"/>
  <c r="D73" i="3" s="1"/>
  <c r="AS73" i="3"/>
  <c r="AR74" i="3"/>
  <c r="D74" i="3" s="1"/>
  <c r="AS74" i="3"/>
  <c r="AS70" i="3"/>
  <c r="AR70" i="3"/>
  <c r="D70" i="3" s="1"/>
  <c r="AR65" i="3"/>
  <c r="D65" i="3" s="1"/>
  <c r="AS65" i="3"/>
  <c r="D66" i="3"/>
  <c r="AS66" i="3"/>
  <c r="AR67" i="3"/>
  <c r="D67" i="3" s="1"/>
  <c r="AS67" i="3"/>
  <c r="AR68" i="3"/>
  <c r="D68" i="3" s="1"/>
  <c r="AS68" i="3"/>
  <c r="AS64" i="3"/>
  <c r="AR64" i="3"/>
  <c r="D64" i="3" s="1"/>
  <c r="AR58" i="3"/>
  <c r="D58" i="3" s="1"/>
  <c r="AS58" i="3"/>
  <c r="AR59" i="3"/>
  <c r="D59" i="3" s="1"/>
  <c r="AS59" i="3"/>
  <c r="AR60" i="3"/>
  <c r="D60" i="3" s="1"/>
  <c r="AS60" i="3"/>
  <c r="D61" i="3"/>
  <c r="AS61" i="3"/>
  <c r="AR62" i="3"/>
  <c r="D62" i="3" s="1"/>
  <c r="AS62" i="3"/>
  <c r="AS57" i="3"/>
  <c r="AR57" i="3"/>
  <c r="D57" i="3" s="1"/>
  <c r="AR50" i="3"/>
  <c r="D50" i="3" s="1"/>
  <c r="AS50" i="3"/>
  <c r="AR51" i="3"/>
  <c r="D51" i="3" s="1"/>
  <c r="AS51" i="3"/>
  <c r="AR52" i="3"/>
  <c r="D52" i="3" s="1"/>
  <c r="AS52" i="3"/>
  <c r="D53" i="3"/>
  <c r="AR54" i="3"/>
  <c r="D54" i="3" s="1"/>
  <c r="AS54" i="3"/>
  <c r="AR55" i="3"/>
  <c r="D55" i="3" s="1"/>
  <c r="AS55" i="3"/>
  <c r="AS49" i="3"/>
  <c r="AR49" i="3"/>
  <c r="D49" i="3" s="1"/>
  <c r="AR44" i="3"/>
  <c r="D44" i="3" s="1"/>
  <c r="AS44" i="3"/>
  <c r="AR45" i="3"/>
  <c r="D45" i="3" s="1"/>
  <c r="AS45" i="3"/>
  <c r="AR46" i="3"/>
  <c r="D46" i="3" s="1"/>
  <c r="AS46" i="3"/>
  <c r="AR47" i="3"/>
  <c r="D47" i="3" s="1"/>
  <c r="AS47" i="3"/>
  <c r="AS43" i="3"/>
  <c r="AR43" i="3"/>
  <c r="D43" i="3" s="1"/>
  <c r="AR32" i="3"/>
  <c r="D32" i="3" s="1"/>
  <c r="AS32" i="3"/>
  <c r="AR33" i="3"/>
  <c r="D33" i="3" s="1"/>
  <c r="AS33" i="3"/>
  <c r="AR34" i="3"/>
  <c r="D34" i="3" s="1"/>
  <c r="AS34" i="3"/>
  <c r="AS35" i="3"/>
  <c r="AS36" i="3"/>
  <c r="AS37" i="3"/>
  <c r="AS38" i="3"/>
  <c r="AS39" i="3"/>
  <c r="AS40" i="3"/>
  <c r="AR41" i="3"/>
  <c r="D41" i="3" s="1"/>
  <c r="AS41" i="3"/>
  <c r="AS31" i="3"/>
  <c r="AR31" i="3"/>
  <c r="D31" i="3" s="1"/>
  <c r="AR26" i="3"/>
  <c r="D26" i="3" s="1"/>
  <c r="AS26" i="3"/>
  <c r="AR27" i="3"/>
  <c r="D27" i="3" s="1"/>
  <c r="AS27" i="3"/>
  <c r="AR28" i="3"/>
  <c r="D28" i="3" s="1"/>
  <c r="AS28" i="3"/>
  <c r="D29" i="3"/>
  <c r="AS29" i="3"/>
  <c r="AS25" i="3"/>
  <c r="D25" i="3"/>
  <c r="AR20" i="3"/>
  <c r="D20" i="3" s="1"/>
  <c r="AS20" i="3"/>
  <c r="AR21" i="3"/>
  <c r="D21" i="3" s="1"/>
  <c r="AS21" i="3"/>
  <c r="AR22" i="3"/>
  <c r="D22" i="3" s="1"/>
  <c r="AS22" i="3"/>
  <c r="AR23" i="3"/>
  <c r="D23" i="3" s="1"/>
  <c r="AS23" i="3"/>
  <c r="AS19" i="3"/>
  <c r="AR19" i="3"/>
  <c r="D19" i="3" s="1"/>
  <c r="AR13" i="3"/>
  <c r="D13" i="3" s="1"/>
  <c r="AS13" i="3"/>
  <c r="AR14" i="3"/>
  <c r="D14" i="3" s="1"/>
  <c r="AS14" i="3"/>
  <c r="AR15" i="3"/>
  <c r="D15" i="3" s="1"/>
  <c r="AS15" i="3"/>
  <c r="AR16" i="3"/>
  <c r="D16" i="3" s="1"/>
  <c r="AS16" i="3"/>
  <c r="AR17" i="3"/>
  <c r="D17" i="3" s="1"/>
  <c r="AS17" i="3"/>
  <c r="AS12" i="3"/>
  <c r="AR12" i="3"/>
  <c r="D12" i="3" s="1"/>
  <c r="AR8" i="3"/>
  <c r="D8" i="3" s="1"/>
  <c r="AS8" i="3"/>
  <c r="AR9" i="3"/>
  <c r="D9" i="3" s="1"/>
  <c r="AS9" i="3"/>
  <c r="AR10" i="3"/>
  <c r="D10" i="3" s="1"/>
  <c r="AS10" i="3"/>
  <c r="AS7" i="3"/>
  <c r="D69" i="3" l="1"/>
  <c r="D75" i="3"/>
  <c r="D80" i="3"/>
  <c r="D138" i="3"/>
  <c r="D96" i="3"/>
  <c r="D115" i="3"/>
  <c r="D122" i="3"/>
  <c r="D18" i="3"/>
  <c r="D131" i="3"/>
  <c r="D101" i="3"/>
  <c r="D56" i="3"/>
  <c r="D42" i="3"/>
  <c r="D108" i="3"/>
  <c r="D90" i="3"/>
  <c r="D63" i="3"/>
  <c r="D48" i="3"/>
  <c r="D24" i="3"/>
  <c r="D11" i="3"/>
  <c r="AQ140" i="3"/>
  <c r="C140" i="3" s="1"/>
  <c r="AQ141" i="3"/>
  <c r="C141" i="3" s="1"/>
  <c r="C142" i="3"/>
  <c r="AQ139" i="3"/>
  <c r="C139" i="3" s="1"/>
  <c r="AQ133" i="3"/>
  <c r="C133" i="3" s="1"/>
  <c r="AQ134" i="3"/>
  <c r="C134" i="3" s="1"/>
  <c r="AQ135" i="3"/>
  <c r="C135" i="3" s="1"/>
  <c r="AQ136" i="3"/>
  <c r="C136" i="3" s="1"/>
  <c r="AQ137" i="3"/>
  <c r="C137" i="3" s="1"/>
  <c r="AQ132" i="3"/>
  <c r="C132" i="3" s="1"/>
  <c r="AQ124" i="3"/>
  <c r="C124" i="3" s="1"/>
  <c r="AQ125" i="3"/>
  <c r="C125" i="3" s="1"/>
  <c r="AQ126" i="3"/>
  <c r="C126" i="3" s="1"/>
  <c r="AQ127" i="3"/>
  <c r="C127" i="3" s="1"/>
  <c r="AQ128" i="3"/>
  <c r="C128" i="3" s="1"/>
  <c r="AQ129" i="3"/>
  <c r="C129" i="3" s="1"/>
  <c r="AQ130" i="3"/>
  <c r="C130" i="3" s="1"/>
  <c r="AQ123" i="3"/>
  <c r="C123" i="3" s="1"/>
  <c r="AQ117" i="3"/>
  <c r="C117" i="3" s="1"/>
  <c r="AQ118" i="3"/>
  <c r="C118" i="3" s="1"/>
  <c r="AQ119" i="3"/>
  <c r="C119" i="3" s="1"/>
  <c r="AQ120" i="3"/>
  <c r="C120" i="3" s="1"/>
  <c r="AQ121" i="3"/>
  <c r="C121" i="3" s="1"/>
  <c r="AQ116" i="3"/>
  <c r="C116" i="3" s="1"/>
  <c r="AQ110" i="3"/>
  <c r="C110" i="3" s="1"/>
  <c r="AQ111" i="3"/>
  <c r="C111" i="3" s="1"/>
  <c r="AQ112" i="3"/>
  <c r="C112" i="3" s="1"/>
  <c r="AQ113" i="3"/>
  <c r="C113" i="3" s="1"/>
  <c r="AQ114" i="3"/>
  <c r="C114" i="3" s="1"/>
  <c r="AQ109" i="3"/>
  <c r="C109" i="3" s="1"/>
  <c r="AQ103" i="3"/>
  <c r="C103" i="3" s="1"/>
  <c r="AQ104" i="3"/>
  <c r="C104" i="3" s="1"/>
  <c r="AQ105" i="3"/>
  <c r="C105" i="3" s="1"/>
  <c r="AQ106" i="3"/>
  <c r="C106" i="3" s="1"/>
  <c r="AQ107" i="3"/>
  <c r="C107" i="3" s="1"/>
  <c r="AQ102" i="3"/>
  <c r="C102" i="3" s="1"/>
  <c r="AQ98" i="3"/>
  <c r="C98" i="3" s="1"/>
  <c r="AQ99" i="3"/>
  <c r="C99" i="3" s="1"/>
  <c r="AQ100" i="3"/>
  <c r="C100" i="3" s="1"/>
  <c r="AQ97" i="3"/>
  <c r="C97" i="3" s="1"/>
  <c r="AQ92" i="3"/>
  <c r="C92" i="3" s="1"/>
  <c r="AQ93" i="3"/>
  <c r="C93" i="3" s="1"/>
  <c r="AQ94" i="3"/>
  <c r="C94" i="3" s="1"/>
  <c r="AQ95" i="3"/>
  <c r="C95" i="3" s="1"/>
  <c r="AQ91" i="3"/>
  <c r="C91" i="3" s="1"/>
  <c r="AQ86" i="3"/>
  <c r="C86" i="3" s="1"/>
  <c r="AQ87" i="3"/>
  <c r="C87" i="3" s="1"/>
  <c r="AQ88" i="3"/>
  <c r="C88" i="3" s="1"/>
  <c r="AQ89" i="3"/>
  <c r="C89" i="3" s="1"/>
  <c r="AQ85" i="3"/>
  <c r="C85" i="3" s="1"/>
  <c r="AQ82" i="3"/>
  <c r="C82" i="3" s="1"/>
  <c r="AQ83" i="3"/>
  <c r="C83" i="3" s="1"/>
  <c r="AQ81" i="3"/>
  <c r="C81" i="3" s="1"/>
  <c r="AQ77" i="3"/>
  <c r="C77" i="3" s="1"/>
  <c r="AQ78" i="3"/>
  <c r="C78" i="3" s="1"/>
  <c r="AQ79" i="3"/>
  <c r="C79" i="3" s="1"/>
  <c r="AQ76" i="3"/>
  <c r="C76" i="3" s="1"/>
  <c r="AQ71" i="3"/>
  <c r="C71" i="3" s="1"/>
  <c r="AQ72" i="3"/>
  <c r="C72" i="3" s="1"/>
  <c r="AQ73" i="3"/>
  <c r="C73" i="3" s="1"/>
  <c r="AQ74" i="3"/>
  <c r="C74" i="3" s="1"/>
  <c r="AQ70" i="3"/>
  <c r="C70" i="3" s="1"/>
  <c r="AQ65" i="3"/>
  <c r="C65" i="3" s="1"/>
  <c r="C66" i="3"/>
  <c r="AQ67" i="3"/>
  <c r="C67" i="3" s="1"/>
  <c r="AQ68" i="3"/>
  <c r="C68" i="3" s="1"/>
  <c r="AQ64" i="3"/>
  <c r="C64" i="3" s="1"/>
  <c r="AQ58" i="3"/>
  <c r="C58" i="3" s="1"/>
  <c r="AQ59" i="3"/>
  <c r="C59" i="3" s="1"/>
  <c r="AQ60" i="3"/>
  <c r="C60" i="3" s="1"/>
  <c r="C61" i="3"/>
  <c r="AQ62" i="3"/>
  <c r="C62" i="3" s="1"/>
  <c r="AQ57" i="3"/>
  <c r="C57" i="3" s="1"/>
  <c r="AQ55" i="3"/>
  <c r="C55" i="3" s="1"/>
  <c r="AQ50" i="3"/>
  <c r="C50" i="3" s="1"/>
  <c r="AQ51" i="3"/>
  <c r="C51" i="3" s="1"/>
  <c r="AQ52" i="3"/>
  <c r="C52" i="3" s="1"/>
  <c r="C53" i="3"/>
  <c r="AQ54" i="3"/>
  <c r="C54" i="3" s="1"/>
  <c r="AQ49" i="3"/>
  <c r="C49" i="3" s="1"/>
  <c r="AQ44" i="3"/>
  <c r="C44" i="3" s="1"/>
  <c r="AQ45" i="3"/>
  <c r="C45" i="3" s="1"/>
  <c r="AQ46" i="3"/>
  <c r="C46" i="3" s="1"/>
  <c r="AQ47" i="3"/>
  <c r="C47" i="3" s="1"/>
  <c r="AQ43" i="3"/>
  <c r="C43" i="3" s="1"/>
  <c r="AQ32" i="3"/>
  <c r="C32" i="3" s="1"/>
  <c r="AQ33" i="3"/>
  <c r="C33" i="3" s="1"/>
  <c r="AQ34" i="3"/>
  <c r="C34" i="3" s="1"/>
  <c r="AQ35" i="3"/>
  <c r="C35" i="3" s="1"/>
  <c r="AQ36" i="3"/>
  <c r="C36" i="3" s="1"/>
  <c r="AQ37" i="3"/>
  <c r="C37" i="3" s="1"/>
  <c r="AQ38" i="3"/>
  <c r="C38" i="3" s="1"/>
  <c r="AQ39" i="3"/>
  <c r="C39" i="3" s="1"/>
  <c r="AQ40" i="3"/>
  <c r="C40" i="3" s="1"/>
  <c r="AQ41" i="3"/>
  <c r="C41" i="3" s="1"/>
  <c r="AQ31" i="3"/>
  <c r="C31" i="3" s="1"/>
  <c r="C26" i="3"/>
  <c r="AQ27" i="3"/>
  <c r="C27" i="3" s="1"/>
  <c r="C28" i="3"/>
  <c r="C29" i="3"/>
  <c r="AU22" i="3"/>
  <c r="AQ20" i="3"/>
  <c r="C20" i="3" s="1"/>
  <c r="AQ21" i="3"/>
  <c r="C21" i="3" s="1"/>
  <c r="AQ22" i="3"/>
  <c r="C22" i="3" s="1"/>
  <c r="AQ23" i="3"/>
  <c r="C23" i="3" s="1"/>
  <c r="AQ19" i="3"/>
  <c r="C19" i="3" s="1"/>
  <c r="AQ13" i="3"/>
  <c r="C13" i="3" s="1"/>
  <c r="AQ14" i="3"/>
  <c r="C14" i="3" s="1"/>
  <c r="AQ15" i="3"/>
  <c r="C15" i="3" s="1"/>
  <c r="AQ16" i="3"/>
  <c r="C16" i="3" s="1"/>
  <c r="AQ17" i="3"/>
  <c r="C17" i="3" s="1"/>
  <c r="AQ12" i="3"/>
  <c r="C12" i="3" s="1"/>
  <c r="AQ8" i="3"/>
  <c r="C8" i="3" s="1"/>
  <c r="AQ9" i="3"/>
  <c r="C9" i="3" s="1"/>
  <c r="AQ10" i="3"/>
  <c r="C10" i="3" s="1"/>
  <c r="AQ7" i="3"/>
  <c r="C7" i="3" s="1"/>
  <c r="C101" i="3" l="1"/>
  <c r="C96" i="3"/>
  <c r="C80" i="3"/>
  <c r="C11" i="3"/>
  <c r="C115" i="3"/>
  <c r="C18" i="3"/>
  <c r="C48" i="3"/>
  <c r="C75" i="3"/>
  <c r="C69" i="3"/>
  <c r="C63" i="3"/>
  <c r="C42" i="3"/>
  <c r="C138" i="3"/>
  <c r="C131" i="3"/>
  <c r="C122" i="3"/>
  <c r="C108" i="3"/>
  <c r="C90" i="3"/>
  <c r="C84" i="3"/>
  <c r="C56" i="3"/>
  <c r="C30" i="3"/>
  <c r="C24" i="3"/>
  <c r="C6" i="3"/>
  <c r="AY123" i="3" l="1"/>
  <c r="J64" i="3"/>
  <c r="Z98" i="3"/>
  <c r="D5" i="3" l="1"/>
  <c r="E5" i="3" s="1"/>
  <c r="F5" i="3" s="1"/>
  <c r="G5" i="3" s="1"/>
  <c r="H5" i="3" s="1"/>
  <c r="I5" i="3" s="1"/>
  <c r="J5" i="3" s="1"/>
  <c r="K5" i="3" s="1"/>
  <c r="L5" i="3" s="1"/>
  <c r="M5" i="3" s="1"/>
  <c r="N5" i="3" s="1"/>
  <c r="CW7" i="3"/>
  <c r="CX7" i="3"/>
  <c r="CW8" i="3"/>
  <c r="CX8" i="3"/>
  <c r="CW9" i="3"/>
  <c r="CX9" i="3"/>
  <c r="CW10" i="3"/>
  <c r="CX10" i="3"/>
  <c r="CW12" i="3"/>
  <c r="CX12" i="3"/>
  <c r="CW13" i="3"/>
  <c r="CX13" i="3"/>
  <c r="CW14" i="3"/>
  <c r="CX14" i="3"/>
  <c r="CW15" i="3"/>
  <c r="CX15" i="3"/>
  <c r="CW16" i="3"/>
  <c r="CX16" i="3"/>
  <c r="CW17" i="3"/>
  <c r="CX17" i="3"/>
  <c r="CW19" i="3"/>
  <c r="CX19" i="3"/>
  <c r="CW20" i="3"/>
  <c r="CX20" i="3"/>
  <c r="CW21" i="3"/>
  <c r="CX21" i="3"/>
  <c r="CW22" i="3"/>
  <c r="CX22" i="3"/>
  <c r="CW23" i="3"/>
  <c r="CX23" i="3"/>
  <c r="CW25" i="3"/>
  <c r="CX25" i="3"/>
  <c r="CW26" i="3"/>
  <c r="CX26" i="3"/>
  <c r="CW27" i="3"/>
  <c r="CX27" i="3"/>
  <c r="CW28" i="3"/>
  <c r="CX28" i="3"/>
  <c r="CW29" i="3"/>
  <c r="CX29" i="3"/>
  <c r="CW31" i="3"/>
  <c r="CX31" i="3"/>
  <c r="CW32" i="3"/>
  <c r="CX32" i="3"/>
  <c r="CW33" i="3"/>
  <c r="CX33" i="3"/>
  <c r="CW34" i="3"/>
  <c r="CX34" i="3"/>
  <c r="CW35" i="3"/>
  <c r="CX35" i="3"/>
  <c r="CW36" i="3"/>
  <c r="CX36" i="3"/>
  <c r="CW37" i="3"/>
  <c r="CX37" i="3"/>
  <c r="CW38" i="3"/>
  <c r="CX38" i="3"/>
  <c r="CW39" i="3"/>
  <c r="CX39" i="3"/>
  <c r="CW40" i="3"/>
  <c r="CX40" i="3"/>
  <c r="CW41" i="3"/>
  <c r="CX41" i="3"/>
  <c r="CW43" i="3"/>
  <c r="CX43" i="3"/>
  <c r="CW44" i="3"/>
  <c r="CX44" i="3"/>
  <c r="CW45" i="3"/>
  <c r="CX45" i="3"/>
  <c r="CW46" i="3"/>
  <c r="CX46" i="3"/>
  <c r="CW47" i="3"/>
  <c r="CX47" i="3"/>
  <c r="CW49" i="3"/>
  <c r="CX49" i="3"/>
  <c r="CW50" i="3"/>
  <c r="CX50" i="3"/>
  <c r="CW51" i="3"/>
  <c r="CX51" i="3"/>
  <c r="CW52" i="3"/>
  <c r="CX52" i="3"/>
  <c r="CW53" i="3"/>
  <c r="CX53" i="3"/>
  <c r="CW54" i="3"/>
  <c r="CX54" i="3"/>
  <c r="CW55" i="3"/>
  <c r="CX55" i="3"/>
  <c r="CW57" i="3"/>
  <c r="CX57" i="3"/>
  <c r="CW58" i="3"/>
  <c r="CX58" i="3"/>
  <c r="CW59" i="3"/>
  <c r="CX59" i="3"/>
  <c r="CW60" i="3"/>
  <c r="CX60" i="3"/>
  <c r="CW61" i="3"/>
  <c r="CX61" i="3"/>
  <c r="CW62" i="3"/>
  <c r="CX62" i="3"/>
  <c r="CW64" i="3"/>
  <c r="CX64" i="3"/>
  <c r="CW65" i="3"/>
  <c r="CX65" i="3"/>
  <c r="CW66" i="3"/>
  <c r="CX66" i="3"/>
  <c r="CW67" i="3"/>
  <c r="CX67" i="3"/>
  <c r="CW68" i="3"/>
  <c r="CX68" i="3"/>
  <c r="CW70" i="3"/>
  <c r="CX70" i="3"/>
  <c r="CW71" i="3"/>
  <c r="CX71" i="3"/>
  <c r="CW72" i="3"/>
  <c r="CX72" i="3"/>
  <c r="CW73" i="3"/>
  <c r="CX73" i="3"/>
  <c r="CW74" i="3"/>
  <c r="CX74" i="3"/>
  <c r="CW76" i="3"/>
  <c r="CX76" i="3"/>
  <c r="CW77" i="3"/>
  <c r="CX77" i="3"/>
  <c r="CW78" i="3"/>
  <c r="CX78" i="3"/>
  <c r="CW79" i="3"/>
  <c r="CX79" i="3"/>
  <c r="CW81" i="3"/>
  <c r="CX81" i="3"/>
  <c r="CW82" i="3"/>
  <c r="CX82" i="3"/>
  <c r="CW83" i="3"/>
  <c r="CX83" i="3"/>
  <c r="CW85" i="3"/>
  <c r="CX85" i="3"/>
  <c r="CW86" i="3"/>
  <c r="CX86" i="3"/>
  <c r="CW87" i="3"/>
  <c r="CX87" i="3"/>
  <c r="CW88" i="3"/>
  <c r="CX88" i="3"/>
  <c r="CW89" i="3"/>
  <c r="CX89" i="3"/>
  <c r="CW91" i="3"/>
  <c r="CX91" i="3"/>
  <c r="CW92" i="3"/>
  <c r="CX92" i="3"/>
  <c r="CW93" i="3"/>
  <c r="CX93" i="3"/>
  <c r="CW94" i="3"/>
  <c r="CX94" i="3"/>
  <c r="CW95" i="3"/>
  <c r="CX95" i="3"/>
  <c r="CW97" i="3"/>
  <c r="CX97" i="3"/>
  <c r="CW98" i="3"/>
  <c r="CX98" i="3"/>
  <c r="CW99" i="3"/>
  <c r="CX99" i="3"/>
  <c r="CW100" i="3"/>
  <c r="CX100" i="3"/>
  <c r="CW102" i="3"/>
  <c r="CX102" i="3"/>
  <c r="CW103" i="3"/>
  <c r="CX103" i="3"/>
  <c r="CW104" i="3"/>
  <c r="CX104" i="3"/>
  <c r="CW105" i="3"/>
  <c r="CX105" i="3"/>
  <c r="CW106" i="3"/>
  <c r="CX106" i="3"/>
  <c r="CW107" i="3"/>
  <c r="CX107" i="3"/>
  <c r="CW109" i="3"/>
  <c r="CX109" i="3"/>
  <c r="CW110" i="3"/>
  <c r="CX110" i="3"/>
  <c r="CW111" i="3"/>
  <c r="CX111" i="3"/>
  <c r="CW112" i="3"/>
  <c r="CX112" i="3"/>
  <c r="CW113" i="3"/>
  <c r="CX113" i="3"/>
  <c r="CW114" i="3"/>
  <c r="CX114" i="3"/>
  <c r="CW116" i="3"/>
  <c r="CX116" i="3"/>
  <c r="CW117" i="3"/>
  <c r="CX117" i="3"/>
  <c r="CW118" i="3"/>
  <c r="CX118" i="3"/>
  <c r="CW119" i="3"/>
  <c r="CX119" i="3"/>
  <c r="CW120" i="3"/>
  <c r="CX120" i="3"/>
  <c r="CW121" i="3"/>
  <c r="CX121" i="3"/>
  <c r="CW123" i="3"/>
  <c r="CX123" i="3"/>
  <c r="CW124" i="3"/>
  <c r="CX124" i="3"/>
  <c r="CW125" i="3"/>
  <c r="CX125" i="3"/>
  <c r="CW126" i="3"/>
  <c r="CX126" i="3"/>
  <c r="CW127" i="3"/>
  <c r="CX127" i="3"/>
  <c r="CW128" i="3"/>
  <c r="CX128" i="3"/>
  <c r="CW129" i="3"/>
  <c r="CX129" i="3"/>
  <c r="CW130" i="3"/>
  <c r="CX130" i="3"/>
  <c r="CW132" i="3"/>
  <c r="CX132" i="3"/>
  <c r="CW133" i="3"/>
  <c r="CX133" i="3"/>
  <c r="CW134" i="3"/>
  <c r="CX134" i="3"/>
  <c r="CW135" i="3"/>
  <c r="CX135" i="3"/>
  <c r="CW136" i="3"/>
  <c r="CX136" i="3"/>
  <c r="CW137" i="3"/>
  <c r="CX137" i="3"/>
  <c r="CW139" i="3"/>
  <c r="CX139" i="3"/>
  <c r="CW140" i="3"/>
  <c r="CX140" i="3"/>
  <c r="CW141" i="3"/>
  <c r="CX141" i="3"/>
  <c r="CW142" i="3"/>
  <c r="CX142" i="3"/>
  <c r="CW144" i="3"/>
  <c r="CX144" i="3"/>
  <c r="CW138" i="3"/>
  <c r="CX138" i="3"/>
  <c r="CW131" i="3"/>
  <c r="CX131" i="3"/>
  <c r="CW122" i="3"/>
  <c r="CX122" i="3"/>
  <c r="CW108" i="3"/>
  <c r="CX108" i="3"/>
  <c r="CX101" i="3"/>
  <c r="CW90" i="3"/>
  <c r="CX90" i="3"/>
  <c r="CW84" i="3"/>
  <c r="CX84" i="3"/>
  <c r="CW80" i="3"/>
  <c r="CX80" i="3"/>
  <c r="CW75" i="3"/>
  <c r="CX75" i="3"/>
  <c r="CW69" i="3"/>
  <c r="CX69" i="3"/>
  <c r="CW63" i="3"/>
  <c r="CX63" i="3"/>
  <c r="CW56" i="3"/>
  <c r="CX56" i="3"/>
  <c r="CW48" i="3"/>
  <c r="CX48" i="3"/>
  <c r="CW42" i="3"/>
  <c r="CX42" i="3"/>
  <c r="CW30" i="3"/>
  <c r="CX30" i="3"/>
  <c r="CW24" i="3"/>
  <c r="CX24" i="3"/>
  <c r="CW18" i="3"/>
  <c r="CX18" i="3"/>
  <c r="CW11" i="3"/>
  <c r="CX11" i="3"/>
  <c r="CX6" i="3"/>
  <c r="O5" i="3" l="1"/>
  <c r="P5" i="3" s="1"/>
  <c r="Q5" i="3" s="1"/>
  <c r="CW101" i="3"/>
  <c r="CX115" i="3"/>
  <c r="CW115" i="3"/>
  <c r="CX146" i="3"/>
  <c r="CW96" i="3"/>
  <c r="CW146" i="3"/>
  <c r="CW145" i="3"/>
  <c r="CX145" i="3"/>
  <c r="CW6" i="3"/>
  <c r="CX96" i="3"/>
  <c r="DP137" i="3"/>
  <c r="DP130" i="3"/>
  <c r="DP129" i="3"/>
  <c r="DP128" i="3"/>
  <c r="DP127" i="3"/>
  <c r="DP126" i="3"/>
  <c r="DP125" i="3"/>
  <c r="DP124" i="3"/>
  <c r="DP123" i="3"/>
  <c r="DP113" i="3"/>
  <c r="DP112" i="3"/>
  <c r="DP111" i="3"/>
  <c r="DP110" i="3"/>
  <c r="DP109" i="3"/>
  <c r="DP103" i="3"/>
  <c r="DP102" i="3"/>
  <c r="DP88" i="3"/>
  <c r="DP67" i="3"/>
  <c r="DP62" i="3"/>
  <c r="DP61" i="3"/>
  <c r="DP60" i="3"/>
  <c r="DP59" i="3"/>
  <c r="DP58" i="3"/>
  <c r="DP57" i="3"/>
  <c r="DP27" i="3"/>
  <c r="DK142" i="3"/>
  <c r="DK141" i="3"/>
  <c r="DK140" i="3"/>
  <c r="DK139" i="3"/>
  <c r="DK137" i="3"/>
  <c r="DK136" i="3"/>
  <c r="DK135" i="3"/>
  <c r="DK134" i="3"/>
  <c r="DK133" i="3"/>
  <c r="DK132" i="3"/>
  <c r="DK128" i="3"/>
  <c r="DK127" i="3"/>
  <c r="DK126" i="3"/>
  <c r="DK125" i="3"/>
  <c r="DK124" i="3"/>
  <c r="DK123" i="3"/>
  <c r="DK103" i="3"/>
  <c r="DK102" i="3"/>
  <c r="DK100" i="3"/>
  <c r="DK99" i="3"/>
  <c r="DK93" i="3"/>
  <c r="DK82" i="3"/>
  <c r="DK81" i="3"/>
  <c r="DK78" i="3"/>
  <c r="DK67" i="3"/>
  <c r="DK62" i="3"/>
  <c r="DK53" i="3"/>
  <c r="DK41" i="3"/>
  <c r="DK40" i="3"/>
  <c r="DK39" i="3"/>
  <c r="DK38" i="3"/>
  <c r="DK34" i="3"/>
  <c r="DK33" i="3"/>
  <c r="DK32" i="3"/>
  <c r="DK28" i="3"/>
  <c r="DK22" i="3"/>
  <c r="DK8" i="3"/>
  <c r="DH129" i="3"/>
  <c r="DH116" i="3"/>
  <c r="DH51" i="3"/>
  <c r="DH49" i="3"/>
  <c r="CS124" i="3"/>
  <c r="CS120" i="3"/>
  <c r="CS94" i="3"/>
  <c r="CN91" i="3"/>
  <c r="CN70" i="3"/>
  <c r="CI124" i="3"/>
  <c r="CI120" i="3"/>
  <c r="CI94" i="3"/>
  <c r="CI92" i="3"/>
  <c r="CI91" i="3"/>
  <c r="CI70" i="3"/>
  <c r="CD112" i="3"/>
  <c r="CD97" i="3"/>
  <c r="CD91" i="3"/>
  <c r="CD89" i="3"/>
  <c r="CD78" i="3"/>
  <c r="BY140" i="3"/>
  <c r="BY134" i="3"/>
  <c r="BY118" i="3"/>
  <c r="BX66" i="3"/>
  <c r="BX64" i="3"/>
  <c r="BY65" i="3"/>
  <c r="BY62" i="3"/>
  <c r="BY46" i="3"/>
  <c r="BY36" i="3"/>
  <c r="BY35" i="3"/>
  <c r="BY10" i="3"/>
  <c r="BT120" i="3"/>
  <c r="BT99" i="3"/>
  <c r="BT91" i="3"/>
  <c r="BT19" i="3"/>
  <c r="BT10" i="3"/>
  <c r="BO91" i="3"/>
  <c r="BO39" i="3"/>
  <c r="BO36" i="3"/>
  <c r="BJ141" i="3"/>
  <c r="BJ124" i="3"/>
  <c r="BJ118" i="3"/>
  <c r="BJ110" i="3"/>
  <c r="BJ100" i="3"/>
  <c r="BJ93" i="3"/>
  <c r="BJ91" i="3"/>
  <c r="BJ77" i="3"/>
  <c r="BJ72" i="3"/>
  <c r="BJ61" i="3"/>
  <c r="BJ54" i="3"/>
  <c r="BJ43" i="3"/>
  <c r="BJ17" i="3"/>
  <c r="BJ14" i="3"/>
  <c r="BJ13" i="3"/>
  <c r="AZ85" i="3"/>
  <c r="AP136" i="3"/>
  <c r="AP107" i="3"/>
  <c r="AP66" i="3"/>
  <c r="AP10" i="3"/>
  <c r="AP8" i="3"/>
  <c r="AK109" i="3"/>
  <c r="AK86" i="3"/>
  <c r="AK41" i="3"/>
  <c r="AF142" i="3"/>
  <c r="AF105" i="3"/>
  <c r="AF91" i="3"/>
  <c r="AF92" i="3"/>
  <c r="AF86" i="3"/>
  <c r="AF88" i="3"/>
  <c r="AF87" i="3"/>
  <c r="AF64" i="3"/>
  <c r="AF36" i="3"/>
  <c r="AF27" i="3"/>
  <c r="AF17" i="3"/>
  <c r="AA142" i="3"/>
  <c r="AA128" i="3"/>
  <c r="AA113" i="3"/>
  <c r="AA99" i="3"/>
  <c r="AA82" i="3"/>
  <c r="AA77" i="3"/>
  <c r="AA52" i="3"/>
  <c r="AA51" i="3"/>
  <c r="AA37" i="3"/>
  <c r="AA34" i="3"/>
  <c r="AA33" i="3"/>
  <c r="AA32" i="3"/>
  <c r="AA31" i="3"/>
  <c r="AA20" i="3"/>
  <c r="AA17" i="3"/>
  <c r="V142" i="3"/>
  <c r="V141" i="3"/>
  <c r="V140" i="3"/>
  <c r="V137" i="3"/>
  <c r="V136" i="3"/>
  <c r="V135" i="3"/>
  <c r="V134" i="3"/>
  <c r="V133" i="3"/>
  <c r="V130" i="3"/>
  <c r="V129" i="3"/>
  <c r="V128" i="3"/>
  <c r="V127" i="3"/>
  <c r="V126" i="3"/>
  <c r="V125" i="3"/>
  <c r="V124" i="3"/>
  <c r="V121" i="3"/>
  <c r="V120" i="3"/>
  <c r="V119" i="3"/>
  <c r="V118" i="3"/>
  <c r="V117" i="3"/>
  <c r="V114" i="3"/>
  <c r="V113" i="3"/>
  <c r="V112" i="3"/>
  <c r="V111" i="3"/>
  <c r="V110" i="3"/>
  <c r="V107" i="3"/>
  <c r="V106" i="3"/>
  <c r="V105" i="3"/>
  <c r="V104" i="3"/>
  <c r="V103" i="3"/>
  <c r="V100" i="3"/>
  <c r="V99" i="3"/>
  <c r="V98" i="3"/>
  <c r="V95" i="3"/>
  <c r="V94" i="3"/>
  <c r="V93" i="3"/>
  <c r="V92" i="3"/>
  <c r="V89" i="3"/>
  <c r="V88" i="3"/>
  <c r="V87" i="3"/>
  <c r="V83" i="3"/>
  <c r="V82" i="3"/>
  <c r="V79" i="3"/>
  <c r="V78" i="3"/>
  <c r="V77" i="3"/>
  <c r="V74" i="3"/>
  <c r="V73" i="3"/>
  <c r="V72" i="3"/>
  <c r="V71" i="3"/>
  <c r="V68" i="3"/>
  <c r="V67" i="3"/>
  <c r="V66" i="3"/>
  <c r="V65" i="3"/>
  <c r="V62" i="3"/>
  <c r="V61" i="3"/>
  <c r="V60" i="3"/>
  <c r="V59" i="3"/>
  <c r="V58" i="3"/>
  <c r="V55" i="3"/>
  <c r="V54" i="3"/>
  <c r="V53" i="3"/>
  <c r="V52" i="3"/>
  <c r="V51" i="3"/>
  <c r="V50" i="3"/>
  <c r="V47" i="3"/>
  <c r="V46" i="3"/>
  <c r="V45" i="3"/>
  <c r="V44" i="3"/>
  <c r="V41" i="3"/>
  <c r="V40" i="3"/>
  <c r="V39" i="3"/>
  <c r="V38" i="3"/>
  <c r="V37" i="3"/>
  <c r="V36" i="3"/>
  <c r="V35" i="3"/>
  <c r="V34" i="3"/>
  <c r="V33" i="3"/>
  <c r="V32" i="3"/>
  <c r="V31" i="3"/>
  <c r="V29" i="3"/>
  <c r="V28" i="3"/>
  <c r="V27" i="3"/>
  <c r="V26" i="3"/>
  <c r="V25" i="3"/>
  <c r="V23" i="3"/>
  <c r="V22" i="3"/>
  <c r="V21" i="3"/>
  <c r="V17" i="3"/>
  <c r="V16" i="3"/>
  <c r="V15" i="3"/>
  <c r="V10" i="3"/>
  <c r="V9" i="3"/>
  <c r="V8" i="3"/>
  <c r="CX143" i="3" l="1"/>
  <c r="CW143" i="3"/>
  <c r="E64" i="3" l="1"/>
  <c r="J142" i="3"/>
  <c r="J141" i="3"/>
  <c r="J140" i="3"/>
  <c r="J134" i="3"/>
  <c r="J83" i="3"/>
  <c r="E134" i="3" l="1"/>
  <c r="E141" i="3"/>
  <c r="E140" i="3"/>
  <c r="E142" i="3"/>
  <c r="E83" i="3"/>
  <c r="E79" i="3"/>
  <c r="J68" i="3"/>
  <c r="E68" i="3" s="1"/>
  <c r="J67" i="3"/>
  <c r="E67" i="3" s="1"/>
  <c r="J65" i="3"/>
  <c r="E65" i="3" s="1"/>
  <c r="J66" i="3"/>
  <c r="M131" i="3" l="1"/>
  <c r="M80" i="3"/>
  <c r="M63" i="3"/>
  <c r="M122" i="3" l="1"/>
  <c r="N122" i="3"/>
  <c r="DK138" i="3" l="1"/>
  <c r="M6" i="3"/>
  <c r="M11" i="3"/>
  <c r="M18" i="3"/>
  <c r="M24" i="3"/>
  <c r="M30" i="3"/>
  <c r="M42" i="3"/>
  <c r="M48" i="3"/>
  <c r="M56" i="3"/>
  <c r="N63" i="3"/>
  <c r="M69" i="3"/>
  <c r="N80" i="3"/>
  <c r="M84" i="3"/>
  <c r="M90" i="3"/>
  <c r="M96" i="3"/>
  <c r="M101" i="3"/>
  <c r="M108" i="3"/>
  <c r="M115" i="3"/>
  <c r="N131" i="3"/>
  <c r="N138" i="3"/>
  <c r="M138" i="3"/>
  <c r="J61" i="3" l="1"/>
  <c r="J36" i="3" l="1"/>
  <c r="P142" i="3"/>
  <c r="U142" i="3"/>
  <c r="Z142" i="3"/>
  <c r="AE142" i="3"/>
  <c r="AJ142" i="3"/>
  <c r="AK142" i="3"/>
  <c r="AO142" i="3"/>
  <c r="AP142" i="3"/>
  <c r="AY142" i="3"/>
  <c r="AZ142" i="3"/>
  <c r="BD142" i="3"/>
  <c r="BE142" i="3"/>
  <c r="BI142" i="3"/>
  <c r="BN142" i="3"/>
  <c r="BO142" i="3"/>
  <c r="BS142" i="3"/>
  <c r="BT142" i="3"/>
  <c r="BX142" i="3"/>
  <c r="CC142" i="3"/>
  <c r="CD142" i="3"/>
  <c r="CH142" i="3"/>
  <c r="CI142" i="3"/>
  <c r="CM142" i="3"/>
  <c r="CN142" i="3"/>
  <c r="CR142" i="3"/>
  <c r="CS142" i="3"/>
  <c r="DB142" i="3"/>
  <c r="DC142" i="3"/>
  <c r="DG142" i="3"/>
  <c r="DH142" i="3"/>
  <c r="DO142" i="3"/>
  <c r="DP142" i="3"/>
  <c r="P141" i="3"/>
  <c r="U141" i="3"/>
  <c r="Z141" i="3"/>
  <c r="AA141" i="3"/>
  <c r="AE141" i="3"/>
  <c r="AJ141" i="3"/>
  <c r="AK141" i="3"/>
  <c r="AO141" i="3"/>
  <c r="AY141" i="3"/>
  <c r="AZ141" i="3"/>
  <c r="BD141" i="3"/>
  <c r="BE141" i="3"/>
  <c r="BI141" i="3"/>
  <c r="BN141" i="3"/>
  <c r="BO141" i="3"/>
  <c r="BS141" i="3"/>
  <c r="BT141" i="3"/>
  <c r="BX141" i="3"/>
  <c r="CC141" i="3"/>
  <c r="CD141" i="3"/>
  <c r="CH141" i="3"/>
  <c r="CI141" i="3"/>
  <c r="CM141" i="3"/>
  <c r="CN141" i="3"/>
  <c r="CR141" i="3"/>
  <c r="CS141" i="3"/>
  <c r="DB141" i="3"/>
  <c r="DC141" i="3"/>
  <c r="DG141" i="3"/>
  <c r="DH141" i="3"/>
  <c r="DO141" i="3"/>
  <c r="DP141" i="3"/>
  <c r="DO133" i="3"/>
  <c r="DP133" i="3"/>
  <c r="DO135" i="3"/>
  <c r="DP135" i="3"/>
  <c r="DO136" i="3"/>
  <c r="DP136" i="3"/>
  <c r="DO137" i="3"/>
  <c r="DG133" i="3"/>
  <c r="DH133" i="3"/>
  <c r="DG135" i="3"/>
  <c r="DH135" i="3"/>
  <c r="DG136" i="3"/>
  <c r="DH136" i="3"/>
  <c r="DG137" i="3"/>
  <c r="DH137" i="3"/>
  <c r="DB133" i="3"/>
  <c r="DC133" i="3"/>
  <c r="DB135" i="3"/>
  <c r="DC135" i="3"/>
  <c r="DB136" i="3"/>
  <c r="DC136" i="3"/>
  <c r="DB137" i="3"/>
  <c r="DC137" i="3"/>
  <c r="CR133" i="3"/>
  <c r="CS133" i="3"/>
  <c r="CR135" i="3"/>
  <c r="CS135" i="3"/>
  <c r="CR136" i="3"/>
  <c r="CS136" i="3"/>
  <c r="CR137" i="3"/>
  <c r="CS137" i="3"/>
  <c r="CM133" i="3"/>
  <c r="CN133" i="3"/>
  <c r="CM135" i="3"/>
  <c r="CN135" i="3"/>
  <c r="CM136" i="3"/>
  <c r="CN136" i="3"/>
  <c r="CM137" i="3"/>
  <c r="CN137" i="3"/>
  <c r="CH133" i="3"/>
  <c r="CI133" i="3"/>
  <c r="CH135" i="3"/>
  <c r="CI135" i="3"/>
  <c r="CH136" i="3"/>
  <c r="CI136" i="3"/>
  <c r="CH137" i="3"/>
  <c r="CI137" i="3"/>
  <c r="CC133" i="3"/>
  <c r="CD133" i="3"/>
  <c r="CC135" i="3"/>
  <c r="CD135" i="3"/>
  <c r="CC136" i="3"/>
  <c r="CD136" i="3"/>
  <c r="CC137" i="3"/>
  <c r="CD137" i="3"/>
  <c r="BX133" i="3"/>
  <c r="BY133" i="3"/>
  <c r="BX135" i="3"/>
  <c r="BY135" i="3"/>
  <c r="BX136" i="3"/>
  <c r="BY136" i="3"/>
  <c r="BX137" i="3"/>
  <c r="BY137" i="3"/>
  <c r="BS133" i="3"/>
  <c r="BT133" i="3"/>
  <c r="BS135" i="3"/>
  <c r="BT135" i="3"/>
  <c r="BS136" i="3"/>
  <c r="BT136" i="3"/>
  <c r="BS137" i="3"/>
  <c r="BT137" i="3"/>
  <c r="BN133" i="3"/>
  <c r="BO133" i="3"/>
  <c r="BN135" i="3"/>
  <c r="BO135" i="3"/>
  <c r="BN136" i="3"/>
  <c r="BO136" i="3"/>
  <c r="BN137" i="3"/>
  <c r="BO137" i="3"/>
  <c r="BI133" i="3"/>
  <c r="BJ133" i="3"/>
  <c r="BI135" i="3"/>
  <c r="BJ135" i="3"/>
  <c r="BI136" i="3"/>
  <c r="BJ136" i="3"/>
  <c r="BI137" i="3"/>
  <c r="BJ137" i="3"/>
  <c r="BD133" i="3"/>
  <c r="BE133" i="3"/>
  <c r="BD135" i="3"/>
  <c r="BE135" i="3"/>
  <c r="BD136" i="3"/>
  <c r="BE136" i="3"/>
  <c r="BD137" i="3"/>
  <c r="BE137" i="3"/>
  <c r="AY133" i="3"/>
  <c r="AZ133" i="3"/>
  <c r="AY135" i="3"/>
  <c r="AZ135" i="3"/>
  <c r="AY136" i="3"/>
  <c r="AZ136" i="3"/>
  <c r="AY137" i="3"/>
  <c r="AZ137" i="3"/>
  <c r="AO133" i="3"/>
  <c r="AP133" i="3"/>
  <c r="AO135" i="3"/>
  <c r="AP135" i="3"/>
  <c r="AO136" i="3"/>
  <c r="AO137" i="3"/>
  <c r="AP137" i="3"/>
  <c r="AJ133" i="3"/>
  <c r="AK133" i="3"/>
  <c r="AJ135" i="3"/>
  <c r="AK135" i="3"/>
  <c r="AJ136" i="3"/>
  <c r="AK136" i="3"/>
  <c r="AJ137" i="3"/>
  <c r="AK137" i="3"/>
  <c r="AE133" i="3"/>
  <c r="AF133" i="3"/>
  <c r="AE135" i="3"/>
  <c r="AF135" i="3"/>
  <c r="AE136" i="3"/>
  <c r="AF136" i="3"/>
  <c r="AE137" i="3"/>
  <c r="AF137" i="3"/>
  <c r="Z133" i="3"/>
  <c r="AA133" i="3"/>
  <c r="Z135" i="3"/>
  <c r="AA135" i="3"/>
  <c r="Z136" i="3"/>
  <c r="AA136" i="3"/>
  <c r="Z137" i="3"/>
  <c r="AA137" i="3"/>
  <c r="U133" i="3"/>
  <c r="U135" i="3"/>
  <c r="U136" i="3"/>
  <c r="U137" i="3"/>
  <c r="P133" i="3"/>
  <c r="Q133" i="3"/>
  <c r="P135" i="3"/>
  <c r="Q135" i="3"/>
  <c r="P136" i="3"/>
  <c r="Q136" i="3"/>
  <c r="P137" i="3"/>
  <c r="Q137" i="3"/>
  <c r="DK131" i="3"/>
  <c r="DO82" i="3"/>
  <c r="DP82" i="3"/>
  <c r="DG82" i="3"/>
  <c r="DH82" i="3"/>
  <c r="DB82" i="3"/>
  <c r="DC82" i="3"/>
  <c r="CR82" i="3"/>
  <c r="CS82" i="3"/>
  <c r="CM82" i="3"/>
  <c r="CN82" i="3"/>
  <c r="CH82" i="3"/>
  <c r="CI82" i="3"/>
  <c r="CC82" i="3"/>
  <c r="CD82" i="3"/>
  <c r="BX82" i="3"/>
  <c r="BY82" i="3"/>
  <c r="BS82" i="3"/>
  <c r="BT82" i="3"/>
  <c r="BO82" i="3"/>
  <c r="BI82" i="3"/>
  <c r="BJ82" i="3"/>
  <c r="BD82" i="3"/>
  <c r="BE82" i="3"/>
  <c r="AY82" i="3"/>
  <c r="AZ82" i="3"/>
  <c r="AO82" i="3"/>
  <c r="AP82" i="3"/>
  <c r="AJ82" i="3"/>
  <c r="AK82" i="3"/>
  <c r="AE82" i="3"/>
  <c r="AF82" i="3"/>
  <c r="Z82" i="3"/>
  <c r="U82" i="3"/>
  <c r="P82" i="3"/>
  <c r="Q82" i="3"/>
  <c r="BO83" i="3"/>
  <c r="DK80" i="3"/>
  <c r="DO77" i="3"/>
  <c r="DP77" i="3"/>
  <c r="DO78" i="3"/>
  <c r="DP78" i="3"/>
  <c r="DK77" i="3"/>
  <c r="DG77" i="3"/>
  <c r="DH77" i="3"/>
  <c r="DG78" i="3"/>
  <c r="DH78" i="3"/>
  <c r="DB77" i="3"/>
  <c r="DC77" i="3"/>
  <c r="DB78" i="3"/>
  <c r="DC78" i="3"/>
  <c r="CR77" i="3"/>
  <c r="CS77" i="3"/>
  <c r="CR78" i="3"/>
  <c r="CS78" i="3"/>
  <c r="CM77" i="3"/>
  <c r="CN77" i="3"/>
  <c r="CM78" i="3"/>
  <c r="CN78" i="3"/>
  <c r="CH77" i="3"/>
  <c r="CI77" i="3"/>
  <c r="CH78" i="3"/>
  <c r="CI78" i="3"/>
  <c r="CC77" i="3"/>
  <c r="CD77" i="3"/>
  <c r="CC78" i="3"/>
  <c r="BX77" i="3"/>
  <c r="BY77" i="3"/>
  <c r="BX78" i="3"/>
  <c r="BY78" i="3"/>
  <c r="BS77" i="3"/>
  <c r="BT77" i="3"/>
  <c r="BS78" i="3"/>
  <c r="BT78" i="3"/>
  <c r="BN77" i="3"/>
  <c r="BO77" i="3"/>
  <c r="BN78" i="3"/>
  <c r="BO78" i="3"/>
  <c r="BI77" i="3"/>
  <c r="BI78" i="3"/>
  <c r="BJ78" i="3"/>
  <c r="BD77" i="3"/>
  <c r="BE77" i="3"/>
  <c r="BD78" i="3"/>
  <c r="BE78" i="3"/>
  <c r="AY77" i="3"/>
  <c r="AZ77" i="3"/>
  <c r="AY78" i="3"/>
  <c r="AZ78" i="3"/>
  <c r="AO77" i="3"/>
  <c r="AP77" i="3"/>
  <c r="AO78" i="3"/>
  <c r="AP78" i="3"/>
  <c r="AJ77" i="3"/>
  <c r="AK77" i="3"/>
  <c r="AJ78" i="3"/>
  <c r="AK78" i="3"/>
  <c r="AE77" i="3"/>
  <c r="AF77" i="3"/>
  <c r="AE78" i="3"/>
  <c r="AF78" i="3"/>
  <c r="Z77" i="3"/>
  <c r="Z78" i="3"/>
  <c r="AA78" i="3"/>
  <c r="U77" i="3"/>
  <c r="U78" i="3"/>
  <c r="P77" i="3"/>
  <c r="Q77" i="3"/>
  <c r="P78" i="3"/>
  <c r="Q78" i="3"/>
  <c r="DO66" i="3"/>
  <c r="DP66" i="3"/>
  <c r="DK66" i="3"/>
  <c r="DG66" i="3"/>
  <c r="DH66" i="3"/>
  <c r="DB66" i="3"/>
  <c r="DC66" i="3"/>
  <c r="CR66" i="3"/>
  <c r="CS66" i="3"/>
  <c r="CM66" i="3"/>
  <c r="CN66" i="3"/>
  <c r="CH66" i="3"/>
  <c r="CI66" i="3"/>
  <c r="CC66" i="3"/>
  <c r="CD66" i="3"/>
  <c r="BX65" i="3"/>
  <c r="BY66" i="3"/>
  <c r="BS66" i="3"/>
  <c r="BT66" i="3"/>
  <c r="BO66" i="3"/>
  <c r="BI66" i="3"/>
  <c r="BJ66" i="3"/>
  <c r="BD66" i="3"/>
  <c r="BE66" i="3"/>
  <c r="AY66" i="3"/>
  <c r="AZ66" i="3"/>
  <c r="AO66" i="3"/>
  <c r="AJ66" i="3"/>
  <c r="AK66" i="3"/>
  <c r="AE66" i="3"/>
  <c r="AF66" i="3"/>
  <c r="Z66" i="3"/>
  <c r="AA66" i="3"/>
  <c r="U66" i="3"/>
  <c r="P66" i="3"/>
  <c r="Q66" i="3"/>
  <c r="P68" i="3"/>
  <c r="U68" i="3"/>
  <c r="Z68" i="3"/>
  <c r="AA68" i="3"/>
  <c r="AE68" i="3"/>
  <c r="AJ68" i="3"/>
  <c r="AO68" i="3"/>
  <c r="AP68" i="3"/>
  <c r="AY68" i="3"/>
  <c r="AZ68" i="3"/>
  <c r="BD68" i="3"/>
  <c r="BE68" i="3"/>
  <c r="BI68" i="3"/>
  <c r="BJ68" i="3"/>
  <c r="BO68" i="3"/>
  <c r="BS68" i="3"/>
  <c r="BT68" i="3"/>
  <c r="BX67" i="3"/>
  <c r="BY68" i="3"/>
  <c r="CC68" i="3"/>
  <c r="CD68" i="3"/>
  <c r="CH68" i="3"/>
  <c r="CI68" i="3"/>
  <c r="CM68" i="3"/>
  <c r="CN68" i="3"/>
  <c r="CR68" i="3"/>
  <c r="CS68" i="3"/>
  <c r="DB68" i="3"/>
  <c r="DC68" i="3"/>
  <c r="DG68" i="3"/>
  <c r="DH68" i="3"/>
  <c r="DK68" i="3"/>
  <c r="DO68" i="3"/>
  <c r="DP68" i="3"/>
  <c r="P67" i="3"/>
  <c r="U67" i="3"/>
  <c r="Z67" i="3"/>
  <c r="AA67" i="3"/>
  <c r="AE67" i="3"/>
  <c r="AJ67" i="3"/>
  <c r="AO67" i="3"/>
  <c r="AY67" i="3"/>
  <c r="AZ67" i="3"/>
  <c r="BD67" i="3"/>
  <c r="BE67" i="3"/>
  <c r="BI67" i="3"/>
  <c r="BO67" i="3"/>
  <c r="BS67" i="3"/>
  <c r="BT67" i="3"/>
  <c r="BY67" i="3"/>
  <c r="CC67" i="3"/>
  <c r="CD67" i="3"/>
  <c r="CH67" i="3"/>
  <c r="CI67" i="3"/>
  <c r="CM67" i="3"/>
  <c r="CN67" i="3"/>
  <c r="CR67" i="3"/>
  <c r="CS67" i="3"/>
  <c r="DB67" i="3"/>
  <c r="DC67" i="3"/>
  <c r="DG67" i="3"/>
  <c r="DH67" i="3"/>
  <c r="DO67" i="3"/>
  <c r="DP131" i="3" l="1"/>
  <c r="AP141" i="3"/>
  <c r="AF63" i="3"/>
  <c r="AS6" i="3"/>
  <c r="DK63" i="3"/>
  <c r="DB146" i="3"/>
  <c r="Z146" i="3"/>
  <c r="N146" i="3"/>
  <c r="DC146" i="3"/>
  <c r="CN146" i="3"/>
  <c r="V146" i="3"/>
  <c r="AZ146" i="3"/>
  <c r="M146" i="3"/>
  <c r="AY146" i="3"/>
  <c r="BJ142" i="3"/>
  <c r="AF141" i="3"/>
  <c r="BY142" i="3"/>
  <c r="Q68" i="3"/>
  <c r="Q142" i="3"/>
  <c r="DP140" i="3"/>
  <c r="DG140" i="3"/>
  <c r="DC140" i="3"/>
  <c r="CR140" i="3"/>
  <c r="CN140" i="3"/>
  <c r="CH140" i="3"/>
  <c r="CD140" i="3"/>
  <c r="BS140" i="3"/>
  <c r="BN140" i="3"/>
  <c r="BJ140" i="3"/>
  <c r="BD140" i="3"/>
  <c r="AZ140" i="3"/>
  <c r="AO140" i="3"/>
  <c r="AK140" i="3"/>
  <c r="AE140" i="3"/>
  <c r="AA140" i="3"/>
  <c r="U140" i="3"/>
  <c r="Q140" i="3"/>
  <c r="DO140" i="3"/>
  <c r="DH140" i="3"/>
  <c r="DB140" i="3"/>
  <c r="CS140" i="3"/>
  <c r="CM140" i="3"/>
  <c r="CI140" i="3"/>
  <c r="CC140" i="3"/>
  <c r="BX140" i="3"/>
  <c r="BT140" i="3"/>
  <c r="BO140" i="3"/>
  <c r="BI140" i="3"/>
  <c r="BE140" i="3"/>
  <c r="AY140" i="3"/>
  <c r="AP140" i="3"/>
  <c r="AJ140" i="3"/>
  <c r="AF140" i="3"/>
  <c r="Z140" i="3"/>
  <c r="P140" i="3"/>
  <c r="BY141" i="3"/>
  <c r="Q141" i="3"/>
  <c r="DP134" i="3"/>
  <c r="DG134" i="3"/>
  <c r="DC134" i="3"/>
  <c r="CR134" i="3"/>
  <c r="CN134" i="3"/>
  <c r="CH134" i="3"/>
  <c r="CD134" i="3"/>
  <c r="BS134" i="3"/>
  <c r="BN134" i="3"/>
  <c r="DO134" i="3"/>
  <c r="DH134" i="3"/>
  <c r="DB134" i="3"/>
  <c r="CS134" i="3"/>
  <c r="CM134" i="3"/>
  <c r="CI134" i="3"/>
  <c r="CC134" i="3"/>
  <c r="BX134" i="3"/>
  <c r="BT134" i="3"/>
  <c r="BO134" i="3"/>
  <c r="BJ134" i="3"/>
  <c r="BD134" i="3"/>
  <c r="AZ134" i="3"/>
  <c r="AO134" i="3"/>
  <c r="AK134" i="3"/>
  <c r="AE134" i="3"/>
  <c r="AA134" i="3"/>
  <c r="U134" i="3"/>
  <c r="BJ67" i="3"/>
  <c r="AK67" i="3"/>
  <c r="Q67" i="3"/>
  <c r="BI134" i="3"/>
  <c r="BE134" i="3"/>
  <c r="AY134" i="3"/>
  <c r="AP134" i="3"/>
  <c r="AJ134" i="3"/>
  <c r="AF134" i="3"/>
  <c r="Z134" i="3"/>
  <c r="P134" i="3"/>
  <c r="Q134" i="3"/>
  <c r="AF68" i="3"/>
  <c r="DO83" i="3"/>
  <c r="DK83" i="3"/>
  <c r="DH83" i="3"/>
  <c r="DB83" i="3"/>
  <c r="CS83" i="3"/>
  <c r="CM83" i="3"/>
  <c r="CI83" i="3"/>
  <c r="CC83" i="3"/>
  <c r="BX83" i="3"/>
  <c r="BT83" i="3"/>
  <c r="BI83" i="3"/>
  <c r="BE83" i="3"/>
  <c r="AY83" i="3"/>
  <c r="AP83" i="3"/>
  <c r="AJ83" i="3"/>
  <c r="AF83" i="3"/>
  <c r="Z83" i="3"/>
  <c r="P83" i="3"/>
  <c r="DP83" i="3"/>
  <c r="DG83" i="3"/>
  <c r="DC83" i="3"/>
  <c r="CR83" i="3"/>
  <c r="CN83" i="3"/>
  <c r="CH83" i="3"/>
  <c r="CD83" i="3"/>
  <c r="BY83" i="3"/>
  <c r="BS83" i="3"/>
  <c r="BJ83" i="3"/>
  <c r="BD83" i="3"/>
  <c r="AZ83" i="3"/>
  <c r="AO83" i="3"/>
  <c r="AK83" i="3"/>
  <c r="AE83" i="3"/>
  <c r="AA83" i="3"/>
  <c r="U83" i="3"/>
  <c r="Q83" i="3"/>
  <c r="DO79" i="3"/>
  <c r="DK79" i="3"/>
  <c r="DH79" i="3"/>
  <c r="DB79" i="3"/>
  <c r="CS79" i="3"/>
  <c r="CM79" i="3"/>
  <c r="CI79" i="3"/>
  <c r="CC79" i="3"/>
  <c r="BX79" i="3"/>
  <c r="BT79" i="3"/>
  <c r="BO79" i="3"/>
  <c r="BI79" i="3"/>
  <c r="BE79" i="3"/>
  <c r="AY79" i="3"/>
  <c r="AP79" i="3"/>
  <c r="AJ79" i="3"/>
  <c r="AF79" i="3"/>
  <c r="Z79" i="3"/>
  <c r="P79" i="3"/>
  <c r="DP79" i="3"/>
  <c r="DG79" i="3"/>
  <c r="DC79" i="3"/>
  <c r="CR79" i="3"/>
  <c r="CN79" i="3"/>
  <c r="CH79" i="3"/>
  <c r="CD79" i="3"/>
  <c r="BY79" i="3"/>
  <c r="BS79" i="3"/>
  <c r="BN79" i="3"/>
  <c r="BJ79" i="3"/>
  <c r="BD79" i="3"/>
  <c r="AZ79" i="3"/>
  <c r="AO79" i="3"/>
  <c r="AK79" i="3"/>
  <c r="AE79" i="3"/>
  <c r="AA79" i="3"/>
  <c r="U79" i="3"/>
  <c r="Q79" i="3"/>
  <c r="AK68" i="3"/>
  <c r="AP67" i="3"/>
  <c r="AF67" i="3"/>
  <c r="DP65" i="3"/>
  <c r="DG65" i="3"/>
  <c r="DC65" i="3"/>
  <c r="CR65" i="3"/>
  <c r="CN65" i="3"/>
  <c r="CH65" i="3"/>
  <c r="CD65" i="3"/>
  <c r="BS65" i="3"/>
  <c r="BJ65" i="3"/>
  <c r="BD65" i="3"/>
  <c r="AO65" i="3"/>
  <c r="AK65" i="3"/>
  <c r="AE65" i="3"/>
  <c r="U65" i="3"/>
  <c r="Q65" i="3"/>
  <c r="DO65" i="3"/>
  <c r="DK65" i="3"/>
  <c r="DH65" i="3"/>
  <c r="DB65" i="3"/>
  <c r="CS65" i="3"/>
  <c r="CM65" i="3"/>
  <c r="CI65" i="3"/>
  <c r="CC65" i="3"/>
  <c r="BT65" i="3"/>
  <c r="BO65" i="3"/>
  <c r="BI65" i="3"/>
  <c r="BE65" i="3"/>
  <c r="AY65" i="3"/>
  <c r="AP65" i="3"/>
  <c r="AJ65" i="3"/>
  <c r="AF65" i="3"/>
  <c r="Z65" i="3"/>
  <c r="P65" i="3"/>
  <c r="AZ65" i="3"/>
  <c r="AA65" i="3"/>
  <c r="CM146" i="3" l="1"/>
  <c r="AU134" i="3"/>
  <c r="DG146" i="3"/>
  <c r="BE146" i="3"/>
  <c r="DO146" i="3"/>
  <c r="DH146" i="3"/>
  <c r="DK146" i="3"/>
  <c r="BN146" i="3"/>
  <c r="BI146" i="3"/>
  <c r="BX146" i="3"/>
  <c r="CR146" i="3"/>
  <c r="CH146" i="3"/>
  <c r="AJ146" i="3"/>
  <c r="BD146" i="3"/>
  <c r="DP146" i="3"/>
  <c r="AO146" i="3"/>
  <c r="AA146" i="3"/>
  <c r="U146" i="3"/>
  <c r="P146" i="3"/>
  <c r="Q146" i="3"/>
  <c r="AE146" i="3"/>
  <c r="AK146" i="3"/>
  <c r="BJ146" i="3"/>
  <c r="BS146" i="3"/>
  <c r="BY146" i="3"/>
  <c r="CI146" i="3"/>
  <c r="BO146" i="3"/>
  <c r="AP146" i="3"/>
  <c r="BT146" i="3"/>
  <c r="AF146" i="3"/>
  <c r="CS146" i="3"/>
  <c r="J37" i="3"/>
  <c r="AU10" i="3" l="1"/>
  <c r="AU17" i="3"/>
  <c r="AS11" i="3" l="1"/>
  <c r="AR18" i="3"/>
  <c r="AQ18" i="3"/>
  <c r="AQ11" i="3"/>
  <c r="AQ6" i="3"/>
  <c r="AS18" i="3"/>
  <c r="AR11" i="3"/>
  <c r="N115" i="3" l="1"/>
  <c r="N108" i="3"/>
  <c r="N101" i="3"/>
  <c r="N96" i="3"/>
  <c r="N90" i="3"/>
  <c r="N84" i="3"/>
  <c r="N69" i="3"/>
  <c r="N56" i="3"/>
  <c r="N48" i="3"/>
  <c r="N42" i="3"/>
  <c r="N30" i="3"/>
  <c r="N24" i="3"/>
  <c r="N18" i="3"/>
  <c r="N11" i="3"/>
  <c r="N6" i="3"/>
  <c r="AO85" i="3" l="1"/>
  <c r="AO86" i="3"/>
  <c r="BS57" i="3" l="1"/>
  <c r="BS58" i="3"/>
  <c r="BS59" i="3"/>
  <c r="BS60" i="3"/>
  <c r="BS61" i="3"/>
  <c r="BS62" i="3"/>
  <c r="AT66" i="3" l="1"/>
  <c r="AU51" i="3" l="1"/>
  <c r="BN40" i="3" l="1"/>
  <c r="AQ48" i="3"/>
  <c r="AQ146" i="3" l="1"/>
  <c r="AQ145" i="3"/>
  <c r="AQ147" i="3" s="1"/>
  <c r="AQ108" i="3"/>
  <c r="AQ101" i="3"/>
  <c r="AQ90" i="3"/>
  <c r="AQ80" i="3"/>
  <c r="AQ75" i="3"/>
  <c r="AQ69" i="3"/>
  <c r="AQ56" i="3"/>
  <c r="AQ42" i="3"/>
  <c r="AQ138" i="3"/>
  <c r="AQ131" i="3"/>
  <c r="AQ122" i="3"/>
  <c r="AQ115" i="3"/>
  <c r="AQ96" i="3"/>
  <c r="AQ84" i="3"/>
  <c r="AQ63" i="3"/>
  <c r="AQ30" i="3"/>
  <c r="AQ24" i="3"/>
  <c r="CH97" i="3" l="1"/>
  <c r="CI97" i="3"/>
  <c r="CH98" i="3"/>
  <c r="CI98" i="3"/>
  <c r="CH99" i="3"/>
  <c r="CI99" i="3"/>
  <c r="CH100" i="3"/>
  <c r="CI100" i="3"/>
  <c r="CN117" i="3" l="1"/>
  <c r="CN120" i="3"/>
  <c r="CN69" i="3" l="1"/>
  <c r="CI7" i="3"/>
  <c r="CH7" i="3"/>
  <c r="CH8" i="3"/>
  <c r="CH9" i="3"/>
  <c r="CH10" i="3"/>
  <c r="CH12" i="3"/>
  <c r="CH13" i="3"/>
  <c r="CH14" i="3"/>
  <c r="CH15" i="3"/>
  <c r="CH16" i="3"/>
  <c r="CH17" i="3"/>
  <c r="CH19" i="3"/>
  <c r="CH20" i="3"/>
  <c r="CH21" i="3"/>
  <c r="CH22" i="3"/>
  <c r="CH23" i="3"/>
  <c r="CH25" i="3"/>
  <c r="CH26" i="3"/>
  <c r="CH27" i="3"/>
  <c r="CH28" i="3"/>
  <c r="CH29" i="3"/>
  <c r="CH31" i="3"/>
  <c r="CH32" i="3"/>
  <c r="CH33" i="3"/>
  <c r="CH34" i="3"/>
  <c r="CH35" i="3"/>
  <c r="CH36" i="3"/>
  <c r="CH37" i="3"/>
  <c r="CH38" i="3"/>
  <c r="CH39" i="3"/>
  <c r="CH40" i="3"/>
  <c r="CH41" i="3"/>
  <c r="CH43" i="3"/>
  <c r="CH44" i="3"/>
  <c r="CH45" i="3"/>
  <c r="CH46" i="3"/>
  <c r="CH47" i="3"/>
  <c r="CH49" i="3"/>
  <c r="CH50" i="3"/>
  <c r="CH51" i="3"/>
  <c r="CH52" i="3"/>
  <c r="CH53" i="3"/>
  <c r="CH54" i="3"/>
  <c r="CH55" i="3"/>
  <c r="CH57" i="3"/>
  <c r="CH58" i="3"/>
  <c r="CH59" i="3"/>
  <c r="CH60" i="3"/>
  <c r="CH61" i="3"/>
  <c r="CH62" i="3"/>
  <c r="CH64" i="3"/>
  <c r="CH70" i="3"/>
  <c r="CH71" i="3"/>
  <c r="CH72" i="3"/>
  <c r="CH73" i="3"/>
  <c r="CH74" i="3"/>
  <c r="CH76" i="3"/>
  <c r="CH81" i="3"/>
  <c r="CH85" i="3"/>
  <c r="CH86" i="3"/>
  <c r="CH87" i="3"/>
  <c r="CH88" i="3"/>
  <c r="CH89" i="3"/>
  <c r="CH91" i="3"/>
  <c r="CH92" i="3"/>
  <c r="CH93" i="3"/>
  <c r="CH94" i="3"/>
  <c r="CH95" i="3"/>
  <c r="CH102" i="3"/>
  <c r="CH103" i="3"/>
  <c r="CH104" i="3"/>
  <c r="CH105" i="3"/>
  <c r="CH106" i="3"/>
  <c r="CH107" i="3"/>
  <c r="CH109" i="3"/>
  <c r="CH110" i="3"/>
  <c r="CH111" i="3"/>
  <c r="CH112" i="3"/>
  <c r="CH113" i="3"/>
  <c r="CH114" i="3"/>
  <c r="CH116" i="3"/>
  <c r="CH117" i="3"/>
  <c r="CH118" i="3"/>
  <c r="CH119" i="3"/>
  <c r="CH120" i="3"/>
  <c r="CH121" i="3"/>
  <c r="CH123" i="3"/>
  <c r="CH124" i="3"/>
  <c r="CH125" i="3"/>
  <c r="CH126" i="3"/>
  <c r="CH127" i="3"/>
  <c r="CH128" i="3"/>
  <c r="CH129" i="3"/>
  <c r="CH130" i="3"/>
  <c r="CH132" i="3"/>
  <c r="CH139" i="3"/>
  <c r="BX120" i="3"/>
  <c r="AO8" i="3"/>
  <c r="AJ120" i="3"/>
  <c r="AJ91" i="3"/>
  <c r="Z123" i="3"/>
  <c r="AR48" i="3" l="1"/>
  <c r="AU72" i="3"/>
  <c r="AT82" i="3"/>
  <c r="AU110" i="3"/>
  <c r="AT133" i="3"/>
  <c r="AT135" i="3"/>
  <c r="AT136" i="3"/>
  <c r="AT137" i="3" l="1"/>
  <c r="AU137" i="3"/>
  <c r="AR75" i="3"/>
  <c r="AR63" i="3"/>
  <c r="AR131" i="3"/>
  <c r="AR108" i="3"/>
  <c r="AR101" i="3"/>
  <c r="AR90" i="3"/>
  <c r="AR80" i="3"/>
  <c r="AR56" i="3"/>
  <c r="AR42" i="3"/>
  <c r="AR115" i="3"/>
  <c r="AR96" i="3"/>
  <c r="AR69" i="3"/>
  <c r="AR24" i="3"/>
  <c r="AT134" i="3"/>
  <c r="AT68" i="3"/>
  <c r="AT67" i="3"/>
  <c r="AT83" i="3" l="1"/>
  <c r="AT79" i="3"/>
  <c r="AT65" i="3"/>
  <c r="AT51" i="3" l="1"/>
  <c r="AU82" i="3"/>
  <c r="AT89" i="3"/>
  <c r="AU66" i="3" l="1"/>
  <c r="E66" i="3"/>
  <c r="AS96" i="3"/>
  <c r="AS101" i="3"/>
  <c r="AS90" i="3"/>
  <c r="AS84" i="3"/>
  <c r="AS69" i="3"/>
  <c r="AS42" i="3"/>
  <c r="AS56" i="3"/>
  <c r="AS48" i="3"/>
  <c r="AS30" i="3"/>
  <c r="AS24" i="3"/>
  <c r="AS80" i="3"/>
  <c r="AU65" i="3"/>
  <c r="AU68" i="3"/>
  <c r="AU67" i="3"/>
  <c r="AS75" i="3"/>
  <c r="M145" i="3"/>
  <c r="N145" i="3"/>
  <c r="CS7" i="3"/>
  <c r="CS8" i="3"/>
  <c r="CS9" i="3"/>
  <c r="CS10" i="3"/>
  <c r="CS12" i="3"/>
  <c r="CS13" i="3"/>
  <c r="CS14" i="3"/>
  <c r="CS15" i="3"/>
  <c r="CS16" i="3"/>
  <c r="CS17" i="3"/>
  <c r="CS19" i="3"/>
  <c r="CS20" i="3"/>
  <c r="CS21" i="3"/>
  <c r="CS22" i="3"/>
  <c r="CS23" i="3"/>
  <c r="CS25" i="3"/>
  <c r="CS26" i="3"/>
  <c r="CS27" i="3"/>
  <c r="CS28" i="3"/>
  <c r="CS29" i="3"/>
  <c r="CS31" i="3"/>
  <c r="CS32" i="3"/>
  <c r="CS33" i="3"/>
  <c r="CS34" i="3"/>
  <c r="CS35" i="3"/>
  <c r="CS36" i="3"/>
  <c r="CS37" i="3"/>
  <c r="CS38" i="3"/>
  <c r="CS39" i="3"/>
  <c r="CS40" i="3"/>
  <c r="CS41" i="3"/>
  <c r="CS43" i="3"/>
  <c r="CS44" i="3"/>
  <c r="CS45" i="3"/>
  <c r="CS46" i="3"/>
  <c r="CS47" i="3"/>
  <c r="CS49" i="3"/>
  <c r="CS50" i="3"/>
  <c r="CS51" i="3"/>
  <c r="CS52" i="3"/>
  <c r="CS53" i="3"/>
  <c r="CS54" i="3"/>
  <c r="CS55" i="3"/>
  <c r="CS57" i="3"/>
  <c r="CS58" i="3"/>
  <c r="CS59" i="3"/>
  <c r="CS60" i="3"/>
  <c r="CS61" i="3"/>
  <c r="CS62" i="3"/>
  <c r="CS64" i="3"/>
  <c r="CS70" i="3"/>
  <c r="CS71" i="3"/>
  <c r="CS72" i="3"/>
  <c r="CS73" i="3"/>
  <c r="CS74" i="3"/>
  <c r="CS76" i="3"/>
  <c r="CS81" i="3"/>
  <c r="CS85" i="3"/>
  <c r="CS86" i="3"/>
  <c r="CS87" i="3"/>
  <c r="CS88" i="3"/>
  <c r="CS89" i="3"/>
  <c r="CS91" i="3"/>
  <c r="CS92" i="3"/>
  <c r="CS93" i="3"/>
  <c r="CS95" i="3"/>
  <c r="CS97" i="3"/>
  <c r="CS98" i="3"/>
  <c r="CS99" i="3"/>
  <c r="CS100" i="3"/>
  <c r="CS102" i="3"/>
  <c r="CS103" i="3"/>
  <c r="CS104" i="3"/>
  <c r="CS105" i="3"/>
  <c r="CS106" i="3"/>
  <c r="CS107" i="3"/>
  <c r="CS109" i="3"/>
  <c r="CS110" i="3"/>
  <c r="CS111" i="3"/>
  <c r="CS112" i="3"/>
  <c r="CS113" i="3"/>
  <c r="CS114" i="3"/>
  <c r="CS116" i="3"/>
  <c r="CS117" i="3"/>
  <c r="CS118" i="3"/>
  <c r="CS119" i="3"/>
  <c r="CS121" i="3"/>
  <c r="CS123" i="3"/>
  <c r="CS125" i="3"/>
  <c r="CS126" i="3"/>
  <c r="CS127" i="3"/>
  <c r="CS128" i="3"/>
  <c r="CS129" i="3"/>
  <c r="CS130" i="3"/>
  <c r="CS132" i="3"/>
  <c r="CS139" i="3"/>
  <c r="CR7" i="3"/>
  <c r="CR8" i="3"/>
  <c r="CR9" i="3"/>
  <c r="CR10" i="3"/>
  <c r="CR12" i="3"/>
  <c r="CR13" i="3"/>
  <c r="CR14" i="3"/>
  <c r="CR15" i="3"/>
  <c r="CR16" i="3"/>
  <c r="CR17" i="3"/>
  <c r="CR19" i="3"/>
  <c r="CR20" i="3"/>
  <c r="CR21" i="3"/>
  <c r="CR22" i="3"/>
  <c r="CR23" i="3"/>
  <c r="CR25" i="3"/>
  <c r="CR26" i="3"/>
  <c r="CR27" i="3"/>
  <c r="CR28" i="3"/>
  <c r="CR29" i="3"/>
  <c r="CR31" i="3"/>
  <c r="CR32" i="3"/>
  <c r="CR33" i="3"/>
  <c r="CR34" i="3"/>
  <c r="CR35" i="3"/>
  <c r="CR36" i="3"/>
  <c r="CR37" i="3"/>
  <c r="CR38" i="3"/>
  <c r="CR39" i="3"/>
  <c r="CR40" i="3"/>
  <c r="CR41" i="3"/>
  <c r="CR43" i="3"/>
  <c r="CR44" i="3"/>
  <c r="CR45" i="3"/>
  <c r="CR46" i="3"/>
  <c r="CR47" i="3"/>
  <c r="CR49" i="3"/>
  <c r="CR50" i="3"/>
  <c r="CR51" i="3"/>
  <c r="CR52" i="3"/>
  <c r="CR53" i="3"/>
  <c r="CR54" i="3"/>
  <c r="CR55" i="3"/>
  <c r="CR57" i="3"/>
  <c r="CR58" i="3"/>
  <c r="CR59" i="3"/>
  <c r="CR60" i="3"/>
  <c r="CR61" i="3"/>
  <c r="CR62" i="3"/>
  <c r="CR64" i="3"/>
  <c r="CR70" i="3"/>
  <c r="CR71" i="3"/>
  <c r="CR72" i="3"/>
  <c r="CR73" i="3"/>
  <c r="CR74" i="3"/>
  <c r="CR76" i="3"/>
  <c r="CR81" i="3"/>
  <c r="CR85" i="3"/>
  <c r="CR86" i="3"/>
  <c r="CR87" i="3"/>
  <c r="CR88" i="3"/>
  <c r="CR89" i="3"/>
  <c r="CR91" i="3"/>
  <c r="CR92" i="3"/>
  <c r="CR93" i="3"/>
  <c r="CR94" i="3"/>
  <c r="CR95" i="3"/>
  <c r="CR97" i="3"/>
  <c r="CR98" i="3"/>
  <c r="CR99" i="3"/>
  <c r="CR100" i="3"/>
  <c r="CR102" i="3"/>
  <c r="CR103" i="3"/>
  <c r="CR104" i="3"/>
  <c r="CR105" i="3"/>
  <c r="CR106" i="3"/>
  <c r="CR107" i="3"/>
  <c r="CR109" i="3"/>
  <c r="CR110" i="3"/>
  <c r="CR111" i="3"/>
  <c r="CR112" i="3"/>
  <c r="CR113" i="3"/>
  <c r="CR114" i="3"/>
  <c r="CR116" i="3"/>
  <c r="CR117" i="3"/>
  <c r="CR118" i="3"/>
  <c r="CR119" i="3"/>
  <c r="CR120" i="3"/>
  <c r="CR121" i="3"/>
  <c r="CR123" i="3"/>
  <c r="CR124" i="3"/>
  <c r="CR125" i="3"/>
  <c r="CR126" i="3"/>
  <c r="CR127" i="3"/>
  <c r="CR128" i="3"/>
  <c r="CR129" i="3"/>
  <c r="CR130" i="3"/>
  <c r="CR132" i="3"/>
  <c r="CR139" i="3"/>
  <c r="CN7" i="3"/>
  <c r="CN8" i="3"/>
  <c r="CN9" i="3"/>
  <c r="CN10" i="3"/>
  <c r="CN12" i="3"/>
  <c r="CN13" i="3"/>
  <c r="CN14" i="3"/>
  <c r="CN15" i="3"/>
  <c r="CN16" i="3"/>
  <c r="CN17" i="3"/>
  <c r="CN19" i="3"/>
  <c r="CN20" i="3"/>
  <c r="CN21" i="3"/>
  <c r="CN22" i="3"/>
  <c r="CN23" i="3"/>
  <c r="CN25" i="3"/>
  <c r="CN26" i="3"/>
  <c r="CN27" i="3"/>
  <c r="CN28" i="3"/>
  <c r="CN29" i="3"/>
  <c r="CN31" i="3"/>
  <c r="CN32" i="3"/>
  <c r="CN33" i="3"/>
  <c r="CN34" i="3"/>
  <c r="CN35" i="3"/>
  <c r="CN36" i="3"/>
  <c r="CN37" i="3"/>
  <c r="CN38" i="3"/>
  <c r="CN39" i="3"/>
  <c r="CN40" i="3"/>
  <c r="CN41" i="3"/>
  <c r="CN43" i="3"/>
  <c r="CN44" i="3"/>
  <c r="CN45" i="3"/>
  <c r="CN46" i="3"/>
  <c r="CN47" i="3"/>
  <c r="CN49" i="3"/>
  <c r="CN50" i="3"/>
  <c r="CN51" i="3"/>
  <c r="CN52" i="3"/>
  <c r="CN53" i="3"/>
  <c r="CN54" i="3"/>
  <c r="CN55" i="3"/>
  <c r="CN57" i="3"/>
  <c r="CN58" i="3"/>
  <c r="CN59" i="3"/>
  <c r="CN60" i="3"/>
  <c r="CN61" i="3"/>
  <c r="CN62" i="3"/>
  <c r="CN64" i="3"/>
  <c r="CN71" i="3"/>
  <c r="CN72" i="3"/>
  <c r="CN73" i="3"/>
  <c r="CN74" i="3"/>
  <c r="CN76" i="3"/>
  <c r="CN81" i="3"/>
  <c r="CN85" i="3"/>
  <c r="CN86" i="3"/>
  <c r="CN87" i="3"/>
  <c r="CN88" i="3"/>
  <c r="CN89" i="3"/>
  <c r="CN92" i="3"/>
  <c r="CN93" i="3"/>
  <c r="CN94" i="3"/>
  <c r="CN95" i="3"/>
  <c r="CN97" i="3"/>
  <c r="CN98" i="3"/>
  <c r="CN99" i="3"/>
  <c r="CN100" i="3"/>
  <c r="CN102" i="3"/>
  <c r="CN103" i="3"/>
  <c r="CN104" i="3"/>
  <c r="CN105" i="3"/>
  <c r="CN106" i="3"/>
  <c r="CN107" i="3"/>
  <c r="CN109" i="3"/>
  <c r="CN110" i="3"/>
  <c r="CN111" i="3"/>
  <c r="CN112" i="3"/>
  <c r="CN113" i="3"/>
  <c r="CN114" i="3"/>
  <c r="CN116" i="3"/>
  <c r="CN118" i="3"/>
  <c r="CN119" i="3"/>
  <c r="CN121" i="3"/>
  <c r="CN123" i="3"/>
  <c r="CN124" i="3"/>
  <c r="CN125" i="3"/>
  <c r="CN126" i="3"/>
  <c r="CN127" i="3"/>
  <c r="CN128" i="3"/>
  <c r="CN129" i="3"/>
  <c r="CN130" i="3"/>
  <c r="CN132" i="3"/>
  <c r="CN139" i="3"/>
  <c r="CM7" i="3"/>
  <c r="CM8" i="3"/>
  <c r="CM9" i="3"/>
  <c r="CM10" i="3"/>
  <c r="CM12" i="3"/>
  <c r="CM13" i="3"/>
  <c r="CM14" i="3"/>
  <c r="CM15" i="3"/>
  <c r="CM16" i="3"/>
  <c r="CM17" i="3"/>
  <c r="CM19" i="3"/>
  <c r="CM20" i="3"/>
  <c r="CM21" i="3"/>
  <c r="CM22" i="3"/>
  <c r="CM23" i="3"/>
  <c r="CM25" i="3"/>
  <c r="CM26" i="3"/>
  <c r="CM27" i="3"/>
  <c r="CM28" i="3"/>
  <c r="CM29" i="3"/>
  <c r="CM31" i="3"/>
  <c r="CM32" i="3"/>
  <c r="CM33" i="3"/>
  <c r="CM34" i="3"/>
  <c r="CM35" i="3"/>
  <c r="CM36" i="3"/>
  <c r="CM37" i="3"/>
  <c r="CM38" i="3"/>
  <c r="CM39" i="3"/>
  <c r="CM40" i="3"/>
  <c r="CM41" i="3"/>
  <c r="CM43" i="3"/>
  <c r="CM44" i="3"/>
  <c r="CM45" i="3"/>
  <c r="CM46" i="3"/>
  <c r="CM47" i="3"/>
  <c r="CM49" i="3"/>
  <c r="CM50" i="3"/>
  <c r="CM51" i="3"/>
  <c r="CM52" i="3"/>
  <c r="CM53" i="3"/>
  <c r="CM54" i="3"/>
  <c r="CM55" i="3"/>
  <c r="CM57" i="3"/>
  <c r="CM58" i="3"/>
  <c r="CM59" i="3"/>
  <c r="CM60" i="3"/>
  <c r="CM61" i="3"/>
  <c r="CM62" i="3"/>
  <c r="CM64" i="3"/>
  <c r="CM70" i="3"/>
  <c r="CM71" i="3"/>
  <c r="CM72" i="3"/>
  <c r="CM73" i="3"/>
  <c r="CM74" i="3"/>
  <c r="CM76" i="3"/>
  <c r="CM81" i="3"/>
  <c r="CM85" i="3"/>
  <c r="CM86" i="3"/>
  <c r="CM87" i="3"/>
  <c r="CM88" i="3"/>
  <c r="CM89" i="3"/>
  <c r="CM91" i="3"/>
  <c r="CM92" i="3"/>
  <c r="CM93" i="3"/>
  <c r="CM94" i="3"/>
  <c r="CM95" i="3"/>
  <c r="CM97" i="3"/>
  <c r="CM98" i="3"/>
  <c r="CM99" i="3"/>
  <c r="CM100" i="3"/>
  <c r="CM102" i="3"/>
  <c r="CM103" i="3"/>
  <c r="CM104" i="3"/>
  <c r="CM105" i="3"/>
  <c r="CM106" i="3"/>
  <c r="CM107" i="3"/>
  <c r="CM109" i="3"/>
  <c r="CM110" i="3"/>
  <c r="CM111" i="3"/>
  <c r="CM112" i="3"/>
  <c r="CM113" i="3"/>
  <c r="CM114" i="3"/>
  <c r="CM116" i="3"/>
  <c r="CM117" i="3"/>
  <c r="CM118" i="3"/>
  <c r="CM119" i="3"/>
  <c r="CM120" i="3"/>
  <c r="CM121" i="3"/>
  <c r="CM123" i="3"/>
  <c r="CM124" i="3"/>
  <c r="CM125" i="3"/>
  <c r="CM126" i="3"/>
  <c r="CM127" i="3"/>
  <c r="CM128" i="3"/>
  <c r="CM129" i="3"/>
  <c r="CM130" i="3"/>
  <c r="CM132" i="3"/>
  <c r="CM139" i="3"/>
  <c r="CS138" i="3"/>
  <c r="CR131" i="3"/>
  <c r="CS131" i="3"/>
  <c r="CS115" i="3"/>
  <c r="CR101" i="3"/>
  <c r="CS101" i="3"/>
  <c r="CR84" i="3"/>
  <c r="CS84" i="3"/>
  <c r="CR80" i="3"/>
  <c r="CS80" i="3"/>
  <c r="CR75" i="3"/>
  <c r="CS75" i="3"/>
  <c r="CR69" i="3"/>
  <c r="CS69" i="3"/>
  <c r="CR63" i="3"/>
  <c r="CS63" i="3"/>
  <c r="CS24" i="3"/>
  <c r="CR18" i="3"/>
  <c r="CR24" i="3" l="1"/>
  <c r="CS18" i="3"/>
  <c r="CS6" i="3"/>
  <c r="CS30" i="3"/>
  <c r="CI69" i="3"/>
  <c r="CN90" i="3"/>
  <c r="CH30" i="3"/>
  <c r="CR30" i="3"/>
  <c r="DH145" i="3"/>
  <c r="CS56" i="3"/>
  <c r="CS42" i="3"/>
  <c r="CS108" i="3"/>
  <c r="CR108" i="3"/>
  <c r="CS96" i="3"/>
  <c r="CS90" i="3"/>
  <c r="AS63" i="3"/>
  <c r="CR96" i="3"/>
  <c r="AU83" i="3"/>
  <c r="AU79" i="3"/>
  <c r="CR90" i="3"/>
  <c r="CR42" i="3"/>
  <c r="CR56" i="3"/>
  <c r="CH90" i="3"/>
  <c r="CH84" i="3"/>
  <c r="CH75" i="3"/>
  <c r="CH48" i="3"/>
  <c r="CR115" i="3"/>
  <c r="CH115" i="3"/>
  <c r="CR138" i="3"/>
  <c r="CH138" i="3"/>
  <c r="CH131" i="3"/>
  <c r="CH122" i="3"/>
  <c r="CH108" i="3"/>
  <c r="CH101" i="3"/>
  <c r="CH96" i="3"/>
  <c r="CM84" i="3"/>
  <c r="CH80" i="3"/>
  <c r="CH69" i="3"/>
  <c r="CH63" i="3"/>
  <c r="CM56" i="3"/>
  <c r="CH56" i="3"/>
  <c r="CH42" i="3"/>
  <c r="CH24" i="3"/>
  <c r="CH18" i="3"/>
  <c r="CH11" i="3"/>
  <c r="V145" i="3"/>
  <c r="CM96" i="3"/>
  <c r="CM24" i="3"/>
  <c r="CM18" i="3"/>
  <c r="DB145" i="3"/>
  <c r="CM108" i="3"/>
  <c r="CM138" i="3"/>
  <c r="CM30" i="3"/>
  <c r="DO145" i="3"/>
  <c r="DC145" i="3"/>
  <c r="CR122" i="3"/>
  <c r="CR48" i="3"/>
  <c r="CR11" i="3"/>
  <c r="CR145" i="3"/>
  <c r="CS145" i="3"/>
  <c r="CM131" i="3"/>
  <c r="CM122" i="3"/>
  <c r="CM115" i="3"/>
  <c r="CM101" i="3"/>
  <c r="CM90" i="3"/>
  <c r="CM80" i="3"/>
  <c r="CM75" i="3"/>
  <c r="CM69" i="3"/>
  <c r="CM63" i="3"/>
  <c r="CM48" i="3"/>
  <c r="CM42" i="3"/>
  <c r="CM11" i="3"/>
  <c r="CM6" i="3"/>
  <c r="CC145" i="3"/>
  <c r="CS48" i="3"/>
  <c r="CS122" i="3"/>
  <c r="CN18" i="3"/>
  <c r="CN48" i="3"/>
  <c r="CN63" i="3"/>
  <c r="CN75" i="3"/>
  <c r="CN84" i="3"/>
  <c r="CN96" i="3"/>
  <c r="CN108" i="3"/>
  <c r="CN122" i="3"/>
  <c r="CN138" i="3"/>
  <c r="CN11" i="3"/>
  <c r="CN24" i="3"/>
  <c r="CN42" i="3"/>
  <c r="CN56" i="3"/>
  <c r="CN80" i="3"/>
  <c r="CN101" i="3"/>
  <c r="CN115" i="3"/>
  <c r="CN131" i="3"/>
  <c r="DP145" i="3"/>
  <c r="BD145" i="3"/>
  <c r="BE145" i="3"/>
  <c r="AY145" i="3"/>
  <c r="AJ145" i="3"/>
  <c r="AK145" i="3"/>
  <c r="Z145" i="3"/>
  <c r="AA145" i="3"/>
  <c r="CN30" i="3"/>
  <c r="Q145" i="3"/>
  <c r="CN6" i="3"/>
  <c r="DK145" i="3"/>
  <c r="DG145" i="3"/>
  <c r="CN145" i="3"/>
  <c r="CM145" i="3"/>
  <c r="CI145" i="3"/>
  <c r="CH145" i="3"/>
  <c r="CD145" i="3"/>
  <c r="BX145" i="3"/>
  <c r="BY145" i="3"/>
  <c r="BO145" i="3"/>
  <c r="BN145" i="3"/>
  <c r="BI145" i="3"/>
  <c r="BJ145" i="3"/>
  <c r="AZ145" i="3"/>
  <c r="AP145" i="3"/>
  <c r="AO145" i="3"/>
  <c r="AF145" i="3"/>
  <c r="AE145" i="3"/>
  <c r="U145" i="3"/>
  <c r="P145" i="3"/>
  <c r="CS11" i="3"/>
  <c r="CR6" i="3"/>
  <c r="DG29" i="3"/>
  <c r="DH28" i="3"/>
  <c r="DH29" i="3"/>
  <c r="DH85" i="3"/>
  <c r="DH97" i="3"/>
  <c r="DH110" i="3"/>
  <c r="DH111" i="3"/>
  <c r="DH112" i="3"/>
  <c r="DH113" i="3"/>
  <c r="DH114" i="3"/>
  <c r="DH117" i="3"/>
  <c r="DH118" i="3"/>
  <c r="DH119" i="3"/>
  <c r="DH120" i="3"/>
  <c r="DH128" i="3"/>
  <c r="CC16" i="3"/>
  <c r="CC17" i="3"/>
  <c r="CC45" i="3"/>
  <c r="CS143" i="3" l="1"/>
  <c r="CN143" i="3"/>
  <c r="CM143" i="3"/>
  <c r="CR143" i="3"/>
  <c r="BX68" i="3" l="1"/>
  <c r="AU133" i="3" l="1"/>
  <c r="AU135" i="3"/>
  <c r="AU136" i="3"/>
  <c r="U28" i="3"/>
  <c r="AR138" i="3" l="1"/>
  <c r="AR122" i="3"/>
  <c r="AS122" i="3"/>
  <c r="AS115" i="3"/>
  <c r="AS108" i="3"/>
  <c r="AT142" i="3"/>
  <c r="AT141" i="3"/>
  <c r="AT140" i="3"/>
  <c r="AU142" i="3"/>
  <c r="AU141" i="3"/>
  <c r="AS145" i="3"/>
  <c r="DK7" i="3"/>
  <c r="DK9" i="3"/>
  <c r="DK10" i="3"/>
  <c r="DK12" i="3"/>
  <c r="DK13" i="3"/>
  <c r="DK14" i="3"/>
  <c r="DK15" i="3"/>
  <c r="DK16" i="3"/>
  <c r="DK17" i="3"/>
  <c r="DK19" i="3"/>
  <c r="DK20" i="3"/>
  <c r="DK21" i="3"/>
  <c r="DK23" i="3"/>
  <c r="DK25" i="3"/>
  <c r="DK26" i="3"/>
  <c r="DK27" i="3"/>
  <c r="DK29" i="3"/>
  <c r="DK31" i="3"/>
  <c r="DK35" i="3"/>
  <c r="DK36" i="3"/>
  <c r="DK37" i="3"/>
  <c r="DK43" i="3"/>
  <c r="DK44" i="3"/>
  <c r="DK45" i="3"/>
  <c r="DK46" i="3"/>
  <c r="DK47" i="3"/>
  <c r="DK49" i="3"/>
  <c r="DK50" i="3"/>
  <c r="DK51" i="3"/>
  <c r="DK52" i="3"/>
  <c r="DK54" i="3"/>
  <c r="DK55" i="3"/>
  <c r="DK57" i="3"/>
  <c r="DK58" i="3"/>
  <c r="DK59" i="3"/>
  <c r="DK60" i="3"/>
  <c r="DK61" i="3"/>
  <c r="DK64" i="3"/>
  <c r="DK70" i="3"/>
  <c r="DK71" i="3"/>
  <c r="DK72" i="3"/>
  <c r="DK73" i="3"/>
  <c r="DK74" i="3"/>
  <c r="DK76" i="3"/>
  <c r="DK85" i="3"/>
  <c r="DK86" i="3"/>
  <c r="DK87" i="3"/>
  <c r="DK88" i="3"/>
  <c r="DK89" i="3"/>
  <c r="DK91" i="3"/>
  <c r="DK92" i="3"/>
  <c r="DK94" i="3"/>
  <c r="DK95" i="3"/>
  <c r="DK97" i="3"/>
  <c r="DK98" i="3"/>
  <c r="DK104" i="3"/>
  <c r="DK105" i="3"/>
  <c r="DK106" i="3"/>
  <c r="DK107" i="3"/>
  <c r="DK109" i="3"/>
  <c r="DK110" i="3"/>
  <c r="DK111" i="3"/>
  <c r="DK112" i="3"/>
  <c r="DK113" i="3"/>
  <c r="DK114" i="3"/>
  <c r="DK116" i="3"/>
  <c r="DK117" i="3"/>
  <c r="DK118" i="3"/>
  <c r="DK119" i="3"/>
  <c r="DK120" i="3"/>
  <c r="DK121" i="3"/>
  <c r="DK129" i="3"/>
  <c r="DK130" i="3"/>
  <c r="DP7" i="3"/>
  <c r="DP8" i="3"/>
  <c r="DP9" i="3"/>
  <c r="DP10" i="3"/>
  <c r="DP12" i="3"/>
  <c r="DP13" i="3"/>
  <c r="DP14" i="3"/>
  <c r="DP15" i="3"/>
  <c r="DP16" i="3"/>
  <c r="DP17" i="3"/>
  <c r="DP19" i="3"/>
  <c r="DP20" i="3"/>
  <c r="DP21" i="3"/>
  <c r="DP22" i="3"/>
  <c r="DP23" i="3"/>
  <c r="DP25" i="3"/>
  <c r="DP26" i="3"/>
  <c r="DP28" i="3"/>
  <c r="DP29" i="3"/>
  <c r="DP31" i="3"/>
  <c r="DP32" i="3"/>
  <c r="DP33" i="3"/>
  <c r="DP34" i="3"/>
  <c r="DP35" i="3"/>
  <c r="DP36" i="3"/>
  <c r="DP37" i="3"/>
  <c r="DP38" i="3"/>
  <c r="DP39" i="3"/>
  <c r="DP40" i="3"/>
  <c r="DP41" i="3"/>
  <c r="DP43" i="3"/>
  <c r="DP44" i="3"/>
  <c r="DP45" i="3"/>
  <c r="DP46" i="3"/>
  <c r="DP47" i="3"/>
  <c r="DP49" i="3"/>
  <c r="DP50" i="3"/>
  <c r="DP51" i="3"/>
  <c r="DP52" i="3"/>
  <c r="DP53" i="3"/>
  <c r="DP54" i="3"/>
  <c r="DP55" i="3"/>
  <c r="DP64" i="3"/>
  <c r="DP70" i="3"/>
  <c r="DP71" i="3"/>
  <c r="DP72" i="3"/>
  <c r="DP73" i="3"/>
  <c r="DP74" i="3"/>
  <c r="DP76" i="3"/>
  <c r="DP81" i="3"/>
  <c r="DP85" i="3"/>
  <c r="DP86" i="3"/>
  <c r="DP87" i="3"/>
  <c r="DP89" i="3"/>
  <c r="DP91" i="3"/>
  <c r="DP92" i="3"/>
  <c r="DP93" i="3"/>
  <c r="DP94" i="3"/>
  <c r="DP95" i="3"/>
  <c r="DP97" i="3"/>
  <c r="DP98" i="3"/>
  <c r="DP99" i="3"/>
  <c r="DP100" i="3"/>
  <c r="DP104" i="3"/>
  <c r="DP105" i="3"/>
  <c r="DP106" i="3"/>
  <c r="DP107" i="3"/>
  <c r="DP114" i="3"/>
  <c r="DP116" i="3"/>
  <c r="DP117" i="3"/>
  <c r="DP118" i="3"/>
  <c r="DP119" i="3"/>
  <c r="DP120" i="3"/>
  <c r="DP121" i="3"/>
  <c r="DP132" i="3"/>
  <c r="DP139" i="3"/>
  <c r="DH7" i="3"/>
  <c r="DH8" i="3"/>
  <c r="DH9" i="3"/>
  <c r="DH10" i="3"/>
  <c r="DH12" i="3"/>
  <c r="DH13" i="3"/>
  <c r="DH14" i="3"/>
  <c r="DH15" i="3"/>
  <c r="DH16" i="3"/>
  <c r="DH17" i="3"/>
  <c r="DH19" i="3"/>
  <c r="DH20" i="3"/>
  <c r="DH21" i="3"/>
  <c r="DH22" i="3"/>
  <c r="DH23" i="3"/>
  <c r="DH25" i="3"/>
  <c r="DH26" i="3"/>
  <c r="DH27" i="3"/>
  <c r="DH31" i="3"/>
  <c r="DH32" i="3"/>
  <c r="DH33" i="3"/>
  <c r="DH34" i="3"/>
  <c r="DH35" i="3"/>
  <c r="DH36" i="3"/>
  <c r="DH37" i="3"/>
  <c r="DH38" i="3"/>
  <c r="DH39" i="3"/>
  <c r="DH40" i="3"/>
  <c r="DH41" i="3"/>
  <c r="DH43" i="3"/>
  <c r="DH44" i="3"/>
  <c r="DH45" i="3"/>
  <c r="DH46" i="3"/>
  <c r="DH47" i="3"/>
  <c r="DH50" i="3"/>
  <c r="DH52" i="3"/>
  <c r="DH53" i="3"/>
  <c r="DH54" i="3"/>
  <c r="DH55" i="3"/>
  <c r="DH57" i="3"/>
  <c r="DH58" i="3"/>
  <c r="DH59" i="3"/>
  <c r="DH60" i="3"/>
  <c r="DH61" i="3"/>
  <c r="DH62" i="3"/>
  <c r="DH64" i="3"/>
  <c r="DH70" i="3"/>
  <c r="DH71" i="3"/>
  <c r="DH72" i="3"/>
  <c r="DH73" i="3"/>
  <c r="DH74" i="3"/>
  <c r="DH76" i="3"/>
  <c r="DH81" i="3"/>
  <c r="DH86" i="3"/>
  <c r="DH87" i="3"/>
  <c r="DH88" i="3"/>
  <c r="DH89" i="3"/>
  <c r="DH91" i="3"/>
  <c r="DH92" i="3"/>
  <c r="DH93" i="3"/>
  <c r="DH94" i="3"/>
  <c r="DH95" i="3"/>
  <c r="DH98" i="3"/>
  <c r="DH99" i="3"/>
  <c r="DH100" i="3"/>
  <c r="DH102" i="3"/>
  <c r="DH103" i="3"/>
  <c r="DH104" i="3"/>
  <c r="DH105" i="3"/>
  <c r="DH106" i="3"/>
  <c r="DH107" i="3"/>
  <c r="DH109" i="3"/>
  <c r="DH121" i="3"/>
  <c r="DH123" i="3"/>
  <c r="DH124" i="3"/>
  <c r="DH125" i="3"/>
  <c r="DH126" i="3"/>
  <c r="DH127" i="3"/>
  <c r="DH130" i="3"/>
  <c r="DH132" i="3"/>
  <c r="DH139" i="3"/>
  <c r="DC7" i="3"/>
  <c r="DC8" i="3"/>
  <c r="DC9" i="3"/>
  <c r="DC10" i="3"/>
  <c r="DC12" i="3"/>
  <c r="DC13" i="3"/>
  <c r="DC14" i="3"/>
  <c r="DC15" i="3"/>
  <c r="DC16" i="3"/>
  <c r="DC17" i="3"/>
  <c r="DC19" i="3"/>
  <c r="DC20" i="3"/>
  <c r="DC21" i="3"/>
  <c r="DC22" i="3"/>
  <c r="DC23" i="3"/>
  <c r="DC25" i="3"/>
  <c r="DC26" i="3"/>
  <c r="DC27" i="3"/>
  <c r="DC28" i="3"/>
  <c r="DC29" i="3"/>
  <c r="DC31" i="3"/>
  <c r="DC32" i="3"/>
  <c r="DC33" i="3"/>
  <c r="DC34" i="3"/>
  <c r="DC35" i="3"/>
  <c r="DC36" i="3"/>
  <c r="DC37" i="3"/>
  <c r="DC38" i="3"/>
  <c r="DC39" i="3"/>
  <c r="DC40" i="3"/>
  <c r="DC41" i="3"/>
  <c r="DC43" i="3"/>
  <c r="DC44" i="3"/>
  <c r="DC45" i="3"/>
  <c r="DC46" i="3"/>
  <c r="DC47" i="3"/>
  <c r="DC49" i="3"/>
  <c r="DC50" i="3"/>
  <c r="DC51" i="3"/>
  <c r="DC52" i="3"/>
  <c r="DC53" i="3"/>
  <c r="DC54" i="3"/>
  <c r="DC55" i="3"/>
  <c r="DC57" i="3"/>
  <c r="DC58" i="3"/>
  <c r="DC59" i="3"/>
  <c r="DC60" i="3"/>
  <c r="DC61" i="3"/>
  <c r="DC62" i="3"/>
  <c r="DC64" i="3"/>
  <c r="DC70" i="3"/>
  <c r="DC71" i="3"/>
  <c r="DC72" i="3"/>
  <c r="DC73" i="3"/>
  <c r="DC74" i="3"/>
  <c r="DC76" i="3"/>
  <c r="DC81" i="3"/>
  <c r="DC85" i="3"/>
  <c r="DC86" i="3"/>
  <c r="DC87" i="3"/>
  <c r="DC88" i="3"/>
  <c r="DC89" i="3"/>
  <c r="DC91" i="3"/>
  <c r="DC92" i="3"/>
  <c r="DC93" i="3"/>
  <c r="DC94" i="3"/>
  <c r="DC95" i="3"/>
  <c r="DC97" i="3"/>
  <c r="DC98" i="3"/>
  <c r="DC99" i="3"/>
  <c r="DC100" i="3"/>
  <c r="DC102" i="3"/>
  <c r="DC103" i="3"/>
  <c r="DC104" i="3"/>
  <c r="DC105" i="3"/>
  <c r="DC106" i="3"/>
  <c r="DC107" i="3"/>
  <c r="DC109" i="3"/>
  <c r="DC110" i="3"/>
  <c r="DC111" i="3"/>
  <c r="DC112" i="3"/>
  <c r="DC113" i="3"/>
  <c r="DC114" i="3"/>
  <c r="DC116" i="3"/>
  <c r="DC117" i="3"/>
  <c r="DC118" i="3"/>
  <c r="DC119" i="3"/>
  <c r="DC120" i="3"/>
  <c r="DC121" i="3"/>
  <c r="DC123" i="3"/>
  <c r="DC124" i="3"/>
  <c r="DC125" i="3"/>
  <c r="DC126" i="3"/>
  <c r="DC127" i="3"/>
  <c r="DC128" i="3"/>
  <c r="DC129" i="3"/>
  <c r="DC130" i="3"/>
  <c r="DC132" i="3"/>
  <c r="DC139" i="3"/>
  <c r="CI8" i="3"/>
  <c r="CI9" i="3"/>
  <c r="CI10" i="3"/>
  <c r="CI12" i="3"/>
  <c r="CI13" i="3"/>
  <c r="CI14" i="3"/>
  <c r="CI15" i="3"/>
  <c r="CI16" i="3"/>
  <c r="CI17" i="3"/>
  <c r="CI19" i="3"/>
  <c r="CI20" i="3"/>
  <c r="CI21" i="3"/>
  <c r="CI22" i="3"/>
  <c r="CI23" i="3"/>
  <c r="CI25" i="3"/>
  <c r="CI26" i="3"/>
  <c r="CI27" i="3"/>
  <c r="CI28" i="3"/>
  <c r="CI29" i="3"/>
  <c r="CI31" i="3"/>
  <c r="CI32" i="3"/>
  <c r="CI33" i="3"/>
  <c r="CI34" i="3"/>
  <c r="CI35" i="3"/>
  <c r="CI36" i="3"/>
  <c r="CI37" i="3"/>
  <c r="CI38" i="3"/>
  <c r="CI39" i="3"/>
  <c r="CI40" i="3"/>
  <c r="CI41" i="3"/>
  <c r="CI43" i="3"/>
  <c r="CI44" i="3"/>
  <c r="CI45" i="3"/>
  <c r="CI46" i="3"/>
  <c r="CI47" i="3"/>
  <c r="CI49" i="3"/>
  <c r="CI50" i="3"/>
  <c r="CI51" i="3"/>
  <c r="CI52" i="3"/>
  <c r="CI53" i="3"/>
  <c r="CI54" i="3"/>
  <c r="CI55" i="3"/>
  <c r="CI57" i="3"/>
  <c r="CI58" i="3"/>
  <c r="CI59" i="3"/>
  <c r="CI60" i="3"/>
  <c r="CI61" i="3"/>
  <c r="CI62" i="3"/>
  <c r="CI64" i="3"/>
  <c r="CI71" i="3"/>
  <c r="CI72" i="3"/>
  <c r="CI73" i="3"/>
  <c r="CI74" i="3"/>
  <c r="CI76" i="3"/>
  <c r="CI81" i="3"/>
  <c r="CI85" i="3"/>
  <c r="CI86" i="3"/>
  <c r="CI87" i="3"/>
  <c r="CI88" i="3"/>
  <c r="CI89" i="3"/>
  <c r="CI95" i="3"/>
  <c r="CI102" i="3"/>
  <c r="CI103" i="3"/>
  <c r="CI104" i="3"/>
  <c r="CI105" i="3"/>
  <c r="CI106" i="3"/>
  <c r="CI107" i="3"/>
  <c r="CI109" i="3"/>
  <c r="CI110" i="3"/>
  <c r="CI111" i="3"/>
  <c r="CI112" i="3"/>
  <c r="CI113" i="3"/>
  <c r="CI114" i="3"/>
  <c r="CI116" i="3"/>
  <c r="CI117" i="3"/>
  <c r="CI118" i="3"/>
  <c r="CI119" i="3"/>
  <c r="CI121" i="3"/>
  <c r="CI123" i="3"/>
  <c r="CI125" i="3"/>
  <c r="CI126" i="3"/>
  <c r="CI127" i="3"/>
  <c r="CI128" i="3"/>
  <c r="CI129" i="3"/>
  <c r="CI130" i="3"/>
  <c r="CI132" i="3"/>
  <c r="CI139" i="3"/>
  <c r="CD7" i="3"/>
  <c r="CD8" i="3"/>
  <c r="CD9" i="3"/>
  <c r="CD10" i="3"/>
  <c r="CD12" i="3"/>
  <c r="CD13" i="3"/>
  <c r="CD14" i="3"/>
  <c r="CD15" i="3"/>
  <c r="CD16" i="3"/>
  <c r="CD17" i="3"/>
  <c r="CD19" i="3"/>
  <c r="CD20" i="3"/>
  <c r="CD21" i="3"/>
  <c r="CD22" i="3"/>
  <c r="CD23" i="3"/>
  <c r="CD25" i="3"/>
  <c r="CD26" i="3"/>
  <c r="CD27" i="3"/>
  <c r="CD28" i="3"/>
  <c r="CD29" i="3"/>
  <c r="CD31" i="3"/>
  <c r="CD32" i="3"/>
  <c r="CD33" i="3"/>
  <c r="CD34" i="3"/>
  <c r="CD35" i="3"/>
  <c r="CD36" i="3"/>
  <c r="AR36" i="3" s="1"/>
  <c r="D36" i="3" s="1"/>
  <c r="CD37" i="3"/>
  <c r="AR37" i="3" s="1"/>
  <c r="D37" i="3" s="1"/>
  <c r="CD41" i="3"/>
  <c r="CD43" i="3"/>
  <c r="CD44" i="3"/>
  <c r="CD45" i="3"/>
  <c r="CD46" i="3"/>
  <c r="CD47" i="3"/>
  <c r="CD49" i="3"/>
  <c r="CD50" i="3"/>
  <c r="CD51" i="3"/>
  <c r="CD52" i="3"/>
  <c r="CD53" i="3"/>
  <c r="CD54" i="3"/>
  <c r="CD55" i="3"/>
  <c r="CD57" i="3"/>
  <c r="CD58" i="3"/>
  <c r="CD59" i="3"/>
  <c r="CD60" i="3"/>
  <c r="CD61" i="3"/>
  <c r="CD62" i="3"/>
  <c r="CD64" i="3"/>
  <c r="CD70" i="3"/>
  <c r="CD71" i="3"/>
  <c r="CD72" i="3"/>
  <c r="CD73" i="3"/>
  <c r="CD74" i="3"/>
  <c r="CD76" i="3"/>
  <c r="CD81" i="3"/>
  <c r="CD85" i="3"/>
  <c r="CD86" i="3"/>
  <c r="CD87" i="3"/>
  <c r="CD88" i="3"/>
  <c r="CD92" i="3"/>
  <c r="CD93" i="3"/>
  <c r="CD94" i="3"/>
  <c r="CD95" i="3"/>
  <c r="CD98" i="3"/>
  <c r="CD99" i="3"/>
  <c r="CD100" i="3"/>
  <c r="CD102" i="3"/>
  <c r="CD103" i="3"/>
  <c r="CD104" i="3"/>
  <c r="CD105" i="3"/>
  <c r="CD106" i="3"/>
  <c r="CD107" i="3"/>
  <c r="CD109" i="3"/>
  <c r="CD110" i="3"/>
  <c r="CD111" i="3"/>
  <c r="CD113" i="3"/>
  <c r="CD114" i="3"/>
  <c r="CD116" i="3"/>
  <c r="CD117" i="3"/>
  <c r="CD118" i="3"/>
  <c r="CD119" i="3"/>
  <c r="CD120" i="3"/>
  <c r="CD121" i="3"/>
  <c r="CD123" i="3"/>
  <c r="CD124" i="3"/>
  <c r="CD125" i="3"/>
  <c r="CD126" i="3"/>
  <c r="CD127" i="3"/>
  <c r="CD128" i="3"/>
  <c r="CD129" i="3"/>
  <c r="CD130" i="3"/>
  <c r="CD132" i="3"/>
  <c r="CD139" i="3"/>
  <c r="BY7" i="3"/>
  <c r="BY8" i="3"/>
  <c r="BY9" i="3"/>
  <c r="BY12" i="3"/>
  <c r="BY13" i="3"/>
  <c r="BY14" i="3"/>
  <c r="BY15" i="3"/>
  <c r="BY16" i="3"/>
  <c r="BY17" i="3"/>
  <c r="BY19" i="3"/>
  <c r="BY20" i="3"/>
  <c r="BY21" i="3"/>
  <c r="BY22" i="3"/>
  <c r="BY23" i="3"/>
  <c r="BY25" i="3"/>
  <c r="BY26" i="3"/>
  <c r="BY27" i="3"/>
  <c r="BY28" i="3"/>
  <c r="BY29" i="3"/>
  <c r="BY31" i="3"/>
  <c r="BY32" i="3"/>
  <c r="BY33" i="3"/>
  <c r="BY34" i="3"/>
  <c r="BY37" i="3"/>
  <c r="BY38" i="3"/>
  <c r="BY39" i="3"/>
  <c r="BY40" i="3"/>
  <c r="BY41" i="3"/>
  <c r="BY43" i="3"/>
  <c r="BY44" i="3"/>
  <c r="BY45" i="3"/>
  <c r="BY47" i="3"/>
  <c r="BY49" i="3"/>
  <c r="BY50" i="3"/>
  <c r="BY51" i="3"/>
  <c r="BY52" i="3"/>
  <c r="BY53" i="3"/>
  <c r="BY54" i="3"/>
  <c r="BY55" i="3"/>
  <c r="BY57" i="3"/>
  <c r="BY58" i="3"/>
  <c r="BY59" i="3"/>
  <c r="BY60" i="3"/>
  <c r="BY61" i="3"/>
  <c r="BY64" i="3"/>
  <c r="BY70" i="3"/>
  <c r="BY71" i="3"/>
  <c r="BY72" i="3"/>
  <c r="BY73" i="3"/>
  <c r="BY74" i="3"/>
  <c r="BY76" i="3"/>
  <c r="BY81" i="3"/>
  <c r="BY85" i="3"/>
  <c r="BY86" i="3"/>
  <c r="BY87" i="3"/>
  <c r="BY88" i="3"/>
  <c r="BY89" i="3"/>
  <c r="BY91" i="3"/>
  <c r="BY92" i="3"/>
  <c r="BY93" i="3"/>
  <c r="BY94" i="3"/>
  <c r="BY95" i="3"/>
  <c r="BY97" i="3"/>
  <c r="BY98" i="3"/>
  <c r="BY99" i="3"/>
  <c r="BY100" i="3"/>
  <c r="BY102" i="3"/>
  <c r="BY103" i="3"/>
  <c r="BY104" i="3"/>
  <c r="BY105" i="3"/>
  <c r="BY106" i="3"/>
  <c r="BY107" i="3"/>
  <c r="BY109" i="3"/>
  <c r="BY110" i="3"/>
  <c r="BY111" i="3"/>
  <c r="BY112" i="3"/>
  <c r="BY113" i="3"/>
  <c r="BY114" i="3"/>
  <c r="BY116" i="3"/>
  <c r="BY117" i="3"/>
  <c r="BY119" i="3"/>
  <c r="BY120" i="3"/>
  <c r="BY121" i="3"/>
  <c r="BY123" i="3"/>
  <c r="BY124" i="3"/>
  <c r="BY125" i="3"/>
  <c r="BY126" i="3"/>
  <c r="BY127" i="3"/>
  <c r="BY128" i="3"/>
  <c r="BY129" i="3"/>
  <c r="BY130" i="3"/>
  <c r="BY132" i="3"/>
  <c r="BY139" i="3"/>
  <c r="BT8" i="3"/>
  <c r="BT9" i="3"/>
  <c r="BT12" i="3"/>
  <c r="BT13" i="3"/>
  <c r="BT14" i="3"/>
  <c r="BT15" i="3"/>
  <c r="BT16" i="3"/>
  <c r="BT17" i="3"/>
  <c r="BT20" i="3"/>
  <c r="BT21" i="3"/>
  <c r="BT22" i="3"/>
  <c r="BT23" i="3"/>
  <c r="BT25" i="3"/>
  <c r="BT26" i="3"/>
  <c r="BT27" i="3"/>
  <c r="BT28" i="3"/>
  <c r="BT29" i="3"/>
  <c r="BT31" i="3"/>
  <c r="BT32" i="3"/>
  <c r="BT33" i="3"/>
  <c r="BT34" i="3"/>
  <c r="BT35" i="3"/>
  <c r="BT36" i="3"/>
  <c r="BT37" i="3"/>
  <c r="BT38" i="3"/>
  <c r="BT39" i="3"/>
  <c r="BT40" i="3"/>
  <c r="BT41" i="3"/>
  <c r="BT43" i="3"/>
  <c r="BT44" i="3"/>
  <c r="BT45" i="3"/>
  <c r="BT46" i="3"/>
  <c r="BT47" i="3"/>
  <c r="BT49" i="3"/>
  <c r="BT50" i="3"/>
  <c r="BT51" i="3"/>
  <c r="BT52" i="3"/>
  <c r="BT53" i="3"/>
  <c r="BT54" i="3"/>
  <c r="BT55" i="3"/>
  <c r="BT57" i="3"/>
  <c r="BT58" i="3"/>
  <c r="BT59" i="3"/>
  <c r="BT60" i="3"/>
  <c r="BT61" i="3"/>
  <c r="BT62" i="3"/>
  <c r="BT64" i="3"/>
  <c r="BT70" i="3"/>
  <c r="BT71" i="3"/>
  <c r="BT72" i="3"/>
  <c r="BT73" i="3"/>
  <c r="BT74" i="3"/>
  <c r="BT76" i="3"/>
  <c r="BT81" i="3"/>
  <c r="BT85" i="3"/>
  <c r="BT87" i="3"/>
  <c r="BT88" i="3"/>
  <c r="BT89" i="3"/>
  <c r="BT92" i="3"/>
  <c r="BT93" i="3"/>
  <c r="BT94" i="3"/>
  <c r="BT95" i="3"/>
  <c r="BT97" i="3"/>
  <c r="BT98" i="3"/>
  <c r="BT100" i="3"/>
  <c r="BT102" i="3"/>
  <c r="BT103" i="3"/>
  <c r="BT104" i="3"/>
  <c r="BT105" i="3"/>
  <c r="BT106" i="3"/>
  <c r="BT107" i="3"/>
  <c r="BT109" i="3"/>
  <c r="BT110" i="3"/>
  <c r="BT111" i="3"/>
  <c r="BT112" i="3"/>
  <c r="BT113" i="3"/>
  <c r="BT114" i="3"/>
  <c r="BT116" i="3"/>
  <c r="BT117" i="3"/>
  <c r="BT118" i="3"/>
  <c r="BT119" i="3"/>
  <c r="BT121" i="3"/>
  <c r="BT123" i="3"/>
  <c r="BT124" i="3"/>
  <c r="BT125" i="3"/>
  <c r="BT126" i="3"/>
  <c r="BT127" i="3"/>
  <c r="BT128" i="3"/>
  <c r="BT129" i="3"/>
  <c r="BT130" i="3"/>
  <c r="BT132" i="3"/>
  <c r="BT139" i="3"/>
  <c r="BO7" i="3"/>
  <c r="BO8" i="3"/>
  <c r="BO9" i="3"/>
  <c r="BO10" i="3"/>
  <c r="BO12" i="3"/>
  <c r="BO13" i="3"/>
  <c r="BO14" i="3"/>
  <c r="BO15" i="3"/>
  <c r="BO16" i="3"/>
  <c r="BO17" i="3"/>
  <c r="BO19" i="3"/>
  <c r="BO20" i="3"/>
  <c r="BO21" i="3"/>
  <c r="BO22" i="3"/>
  <c r="BO23" i="3"/>
  <c r="BO25" i="3"/>
  <c r="BO26" i="3"/>
  <c r="BO27" i="3"/>
  <c r="BO28" i="3"/>
  <c r="BO29" i="3"/>
  <c r="BO31" i="3"/>
  <c r="BO32" i="3"/>
  <c r="BO33" i="3"/>
  <c r="BO34" i="3"/>
  <c r="BO35" i="3"/>
  <c r="BO37" i="3"/>
  <c r="BO38" i="3"/>
  <c r="BO40" i="3"/>
  <c r="BO41" i="3"/>
  <c r="BO43" i="3"/>
  <c r="BO44" i="3"/>
  <c r="BO45" i="3"/>
  <c r="BO46" i="3"/>
  <c r="BO47" i="3"/>
  <c r="BO49" i="3"/>
  <c r="BO50" i="3"/>
  <c r="BO51" i="3"/>
  <c r="BO52" i="3"/>
  <c r="BO53" i="3"/>
  <c r="BO54" i="3"/>
  <c r="BO55" i="3"/>
  <c r="BO57" i="3"/>
  <c r="BO58" i="3"/>
  <c r="BO59" i="3"/>
  <c r="BO60" i="3"/>
  <c r="BO61" i="3"/>
  <c r="BO62" i="3"/>
  <c r="BO64" i="3"/>
  <c r="BO70" i="3"/>
  <c r="BO71" i="3"/>
  <c r="BO72" i="3"/>
  <c r="BO73" i="3"/>
  <c r="BO74" i="3"/>
  <c r="BO76" i="3"/>
  <c r="BO81" i="3"/>
  <c r="BO85" i="3"/>
  <c r="BO86" i="3"/>
  <c r="BO87" i="3"/>
  <c r="BO88" i="3"/>
  <c r="BO89" i="3"/>
  <c r="BO92" i="3"/>
  <c r="BO93" i="3"/>
  <c r="BO94" i="3"/>
  <c r="BO95" i="3"/>
  <c r="BO97" i="3"/>
  <c r="BO98" i="3"/>
  <c r="BO99" i="3"/>
  <c r="BO100" i="3"/>
  <c r="BO102" i="3"/>
  <c r="BO103" i="3"/>
  <c r="BO104" i="3"/>
  <c r="BO105" i="3"/>
  <c r="BO106" i="3"/>
  <c r="BO107" i="3"/>
  <c r="BO109" i="3"/>
  <c r="BO110" i="3"/>
  <c r="BO111" i="3"/>
  <c r="BO112" i="3"/>
  <c r="BO113" i="3"/>
  <c r="BO114" i="3"/>
  <c r="BO116" i="3"/>
  <c r="BO117" i="3"/>
  <c r="BO118" i="3"/>
  <c r="BO119" i="3"/>
  <c r="BO120" i="3"/>
  <c r="BO121" i="3"/>
  <c r="BO123" i="3"/>
  <c r="BO124" i="3"/>
  <c r="BO125" i="3"/>
  <c r="BO126" i="3"/>
  <c r="BO127" i="3"/>
  <c r="BO128" i="3"/>
  <c r="BO129" i="3"/>
  <c r="BO130" i="3"/>
  <c r="BO132" i="3"/>
  <c r="BO139" i="3"/>
  <c r="BJ7" i="3"/>
  <c r="BJ8" i="3"/>
  <c r="BJ9" i="3"/>
  <c r="BJ10" i="3"/>
  <c r="BJ12" i="3"/>
  <c r="BJ15" i="3"/>
  <c r="BJ16" i="3"/>
  <c r="BJ19" i="3"/>
  <c r="BJ20" i="3"/>
  <c r="BJ21" i="3"/>
  <c r="BJ22" i="3"/>
  <c r="BJ23" i="3"/>
  <c r="BJ25" i="3"/>
  <c r="BJ26" i="3"/>
  <c r="BJ27" i="3"/>
  <c r="BJ28" i="3"/>
  <c r="BJ29" i="3"/>
  <c r="BJ31" i="3"/>
  <c r="BJ32" i="3"/>
  <c r="BJ33" i="3"/>
  <c r="BJ34" i="3"/>
  <c r="BJ35" i="3"/>
  <c r="BJ36" i="3"/>
  <c r="BJ37" i="3"/>
  <c r="BJ38" i="3"/>
  <c r="BJ39" i="3"/>
  <c r="BJ40" i="3"/>
  <c r="BJ41" i="3"/>
  <c r="BJ44" i="3"/>
  <c r="BJ45" i="3"/>
  <c r="BJ46" i="3"/>
  <c r="BJ47" i="3"/>
  <c r="BJ49" i="3"/>
  <c r="BJ50" i="3"/>
  <c r="BJ51" i="3"/>
  <c r="BJ52" i="3"/>
  <c r="BJ53" i="3"/>
  <c r="BJ55" i="3"/>
  <c r="BJ57" i="3"/>
  <c r="BJ58" i="3"/>
  <c r="BJ59" i="3"/>
  <c r="BJ60" i="3"/>
  <c r="BJ62" i="3"/>
  <c r="BJ64" i="3"/>
  <c r="BJ70" i="3"/>
  <c r="BJ71" i="3"/>
  <c r="BJ73" i="3"/>
  <c r="BJ74" i="3"/>
  <c r="BJ76" i="3"/>
  <c r="BJ81" i="3"/>
  <c r="BJ85" i="3"/>
  <c r="BJ86" i="3"/>
  <c r="BJ87" i="3"/>
  <c r="BJ88" i="3"/>
  <c r="BJ89" i="3"/>
  <c r="BJ92" i="3"/>
  <c r="BJ94" i="3"/>
  <c r="BJ95" i="3"/>
  <c r="BJ97" i="3"/>
  <c r="BJ98" i="3"/>
  <c r="BJ99" i="3"/>
  <c r="BJ102" i="3"/>
  <c r="BJ103" i="3"/>
  <c r="BJ104" i="3"/>
  <c r="BJ105" i="3"/>
  <c r="BJ106" i="3"/>
  <c r="BJ107" i="3"/>
  <c r="BJ109" i="3"/>
  <c r="BJ111" i="3"/>
  <c r="BJ112" i="3"/>
  <c r="BJ113" i="3"/>
  <c r="BJ114" i="3"/>
  <c r="BJ116" i="3"/>
  <c r="BJ117" i="3"/>
  <c r="BJ119" i="3"/>
  <c r="BJ120" i="3"/>
  <c r="BJ121" i="3"/>
  <c r="BJ123" i="3"/>
  <c r="BJ125" i="3"/>
  <c r="BJ126" i="3"/>
  <c r="BJ127" i="3"/>
  <c r="BJ128" i="3"/>
  <c r="BJ129" i="3"/>
  <c r="BJ130" i="3"/>
  <c r="BJ132" i="3"/>
  <c r="BJ139" i="3"/>
  <c r="BE7" i="3"/>
  <c r="BE8" i="3"/>
  <c r="BE9" i="3"/>
  <c r="BE10" i="3"/>
  <c r="BE12" i="3"/>
  <c r="BE13" i="3"/>
  <c r="BE14" i="3"/>
  <c r="BE15" i="3"/>
  <c r="BE16" i="3"/>
  <c r="BE17" i="3"/>
  <c r="BE19" i="3"/>
  <c r="BE20" i="3"/>
  <c r="BE21" i="3"/>
  <c r="BE22" i="3"/>
  <c r="BE23" i="3"/>
  <c r="BE25" i="3"/>
  <c r="BE26" i="3"/>
  <c r="BE27" i="3"/>
  <c r="BE28" i="3"/>
  <c r="BE29" i="3"/>
  <c r="BE31" i="3"/>
  <c r="BE32" i="3"/>
  <c r="BE33" i="3"/>
  <c r="BE34" i="3"/>
  <c r="BE35" i="3"/>
  <c r="BE36" i="3"/>
  <c r="BE37" i="3"/>
  <c r="BE38" i="3"/>
  <c r="BE39" i="3"/>
  <c r="BE40" i="3"/>
  <c r="BE41" i="3"/>
  <c r="BE43" i="3"/>
  <c r="BE44" i="3"/>
  <c r="BE45" i="3"/>
  <c r="BE46" i="3"/>
  <c r="BE47" i="3"/>
  <c r="BE49" i="3"/>
  <c r="BE50" i="3"/>
  <c r="BE51" i="3"/>
  <c r="BE52" i="3"/>
  <c r="BE53" i="3"/>
  <c r="BE54" i="3"/>
  <c r="BE55" i="3"/>
  <c r="BE57" i="3"/>
  <c r="BE58" i="3"/>
  <c r="BE59" i="3"/>
  <c r="BE60" i="3"/>
  <c r="BE61" i="3"/>
  <c r="BE62" i="3"/>
  <c r="BE64" i="3"/>
  <c r="BE70" i="3"/>
  <c r="BE71" i="3"/>
  <c r="BE72" i="3"/>
  <c r="BE73" i="3"/>
  <c r="BE74" i="3"/>
  <c r="BE76" i="3"/>
  <c r="BE81" i="3"/>
  <c r="BE85" i="3"/>
  <c r="BE86" i="3"/>
  <c r="BE87" i="3"/>
  <c r="BE88" i="3"/>
  <c r="BE89" i="3"/>
  <c r="BE91" i="3"/>
  <c r="BE92" i="3"/>
  <c r="BE93" i="3"/>
  <c r="BE94" i="3"/>
  <c r="BE95" i="3"/>
  <c r="BE97" i="3"/>
  <c r="BE98" i="3"/>
  <c r="BE99" i="3"/>
  <c r="BE100" i="3"/>
  <c r="BE102" i="3"/>
  <c r="BE103" i="3"/>
  <c r="BE104" i="3"/>
  <c r="BE105" i="3"/>
  <c r="BE106" i="3"/>
  <c r="BE107" i="3"/>
  <c r="BE109" i="3"/>
  <c r="BE110" i="3"/>
  <c r="BE111" i="3"/>
  <c r="BE112" i="3"/>
  <c r="BE113" i="3"/>
  <c r="BE114" i="3"/>
  <c r="BE116" i="3"/>
  <c r="BE117" i="3"/>
  <c r="BE118" i="3"/>
  <c r="BE119" i="3"/>
  <c r="BE120" i="3"/>
  <c r="BE121" i="3"/>
  <c r="BE123" i="3"/>
  <c r="BE124" i="3"/>
  <c r="BE125" i="3"/>
  <c r="BE126" i="3"/>
  <c r="BE127" i="3"/>
  <c r="BE128" i="3"/>
  <c r="BE129" i="3"/>
  <c r="BE130" i="3"/>
  <c r="BE132" i="3"/>
  <c r="BE139" i="3"/>
  <c r="AZ7" i="3"/>
  <c r="AZ8" i="3"/>
  <c r="AZ9" i="3"/>
  <c r="AZ10" i="3"/>
  <c r="AZ12" i="3"/>
  <c r="AZ13" i="3"/>
  <c r="AZ14" i="3"/>
  <c r="AZ15" i="3"/>
  <c r="AZ16" i="3"/>
  <c r="AZ17" i="3"/>
  <c r="AZ19" i="3"/>
  <c r="AZ20" i="3"/>
  <c r="AZ21" i="3"/>
  <c r="AZ22" i="3"/>
  <c r="AZ23" i="3"/>
  <c r="AZ25" i="3"/>
  <c r="AZ26" i="3"/>
  <c r="AZ27" i="3"/>
  <c r="AZ28" i="3"/>
  <c r="AZ29" i="3"/>
  <c r="AZ31" i="3"/>
  <c r="AZ32" i="3"/>
  <c r="AZ33" i="3"/>
  <c r="AZ34" i="3"/>
  <c r="AZ35" i="3"/>
  <c r="AZ36" i="3"/>
  <c r="AZ37" i="3"/>
  <c r="AZ38" i="3"/>
  <c r="AZ39" i="3"/>
  <c r="AZ40" i="3"/>
  <c r="AZ41" i="3"/>
  <c r="AZ43" i="3"/>
  <c r="AZ44" i="3"/>
  <c r="AZ45" i="3"/>
  <c r="AZ46" i="3"/>
  <c r="AZ47" i="3"/>
  <c r="AZ49" i="3"/>
  <c r="AZ50" i="3"/>
  <c r="AZ51" i="3"/>
  <c r="AZ52" i="3"/>
  <c r="AZ53" i="3"/>
  <c r="AZ54" i="3"/>
  <c r="AZ55" i="3"/>
  <c r="AZ57" i="3"/>
  <c r="AZ58" i="3"/>
  <c r="AZ59" i="3"/>
  <c r="AZ60" i="3"/>
  <c r="AZ61" i="3"/>
  <c r="AZ62" i="3"/>
  <c r="AZ64" i="3"/>
  <c r="AZ70" i="3"/>
  <c r="AZ71" i="3"/>
  <c r="AZ72" i="3"/>
  <c r="AZ73" i="3"/>
  <c r="AZ74" i="3"/>
  <c r="AZ76" i="3"/>
  <c r="AZ81" i="3"/>
  <c r="AZ86" i="3"/>
  <c r="AZ87" i="3"/>
  <c r="AZ88" i="3"/>
  <c r="AZ89" i="3"/>
  <c r="AZ91" i="3"/>
  <c r="AZ92" i="3"/>
  <c r="AZ93" i="3"/>
  <c r="AZ94" i="3"/>
  <c r="AZ95" i="3"/>
  <c r="AZ97" i="3"/>
  <c r="AZ98" i="3"/>
  <c r="AZ99" i="3"/>
  <c r="AZ100" i="3"/>
  <c r="AZ102" i="3"/>
  <c r="AZ103" i="3"/>
  <c r="AZ104" i="3"/>
  <c r="AZ105" i="3"/>
  <c r="AZ106" i="3"/>
  <c r="AZ107" i="3"/>
  <c r="AZ109" i="3"/>
  <c r="AZ110" i="3"/>
  <c r="AZ111" i="3"/>
  <c r="AZ112" i="3"/>
  <c r="AZ113" i="3"/>
  <c r="AZ114" i="3"/>
  <c r="AZ116" i="3"/>
  <c r="AZ117" i="3"/>
  <c r="AZ118" i="3"/>
  <c r="AZ119" i="3"/>
  <c r="AZ120" i="3"/>
  <c r="AZ121" i="3"/>
  <c r="AZ123" i="3"/>
  <c r="AZ124" i="3"/>
  <c r="AZ125" i="3"/>
  <c r="AZ126" i="3"/>
  <c r="AZ127" i="3"/>
  <c r="AZ128" i="3"/>
  <c r="AZ129" i="3"/>
  <c r="AZ130" i="3"/>
  <c r="AZ132" i="3"/>
  <c r="AZ139" i="3"/>
  <c r="AP7" i="3"/>
  <c r="AP9" i="3"/>
  <c r="AP12" i="3"/>
  <c r="AP13" i="3"/>
  <c r="AP14" i="3"/>
  <c r="AP15" i="3"/>
  <c r="AP16" i="3"/>
  <c r="AP17" i="3"/>
  <c r="AP19" i="3"/>
  <c r="AP20" i="3"/>
  <c r="AP21" i="3"/>
  <c r="AP22" i="3"/>
  <c r="AP23" i="3"/>
  <c r="AP25" i="3"/>
  <c r="AP26" i="3"/>
  <c r="AP27" i="3"/>
  <c r="AP28" i="3"/>
  <c r="AP29" i="3"/>
  <c r="AP31" i="3"/>
  <c r="AP32" i="3"/>
  <c r="AP33" i="3"/>
  <c r="AP34" i="3"/>
  <c r="AP35" i="3"/>
  <c r="AP36" i="3"/>
  <c r="AP37" i="3"/>
  <c r="AP38" i="3"/>
  <c r="AP39" i="3"/>
  <c r="AP40" i="3"/>
  <c r="AP41" i="3"/>
  <c r="AP43" i="3"/>
  <c r="AP44" i="3"/>
  <c r="AP45" i="3"/>
  <c r="AP46" i="3"/>
  <c r="AP47" i="3"/>
  <c r="AP49" i="3"/>
  <c r="AP50" i="3"/>
  <c r="AP51" i="3"/>
  <c r="AP52" i="3"/>
  <c r="AP53" i="3"/>
  <c r="AP54" i="3"/>
  <c r="AP55" i="3"/>
  <c r="AP57" i="3"/>
  <c r="AP58" i="3"/>
  <c r="AP59" i="3"/>
  <c r="AP60" i="3"/>
  <c r="AP61" i="3"/>
  <c r="AP62" i="3"/>
  <c r="AP64" i="3"/>
  <c r="AP70" i="3"/>
  <c r="AP71" i="3"/>
  <c r="AP72" i="3"/>
  <c r="AP73" i="3"/>
  <c r="AP74" i="3"/>
  <c r="AP76" i="3"/>
  <c r="AP81" i="3"/>
  <c r="AP85" i="3"/>
  <c r="AP86" i="3"/>
  <c r="AP87" i="3"/>
  <c r="AP88" i="3"/>
  <c r="AP89" i="3"/>
  <c r="AP91" i="3"/>
  <c r="AP92" i="3"/>
  <c r="AP93" i="3"/>
  <c r="AP94" i="3"/>
  <c r="AP95" i="3"/>
  <c r="AP97" i="3"/>
  <c r="AP98" i="3"/>
  <c r="AP99" i="3"/>
  <c r="AP100" i="3"/>
  <c r="AP102" i="3"/>
  <c r="AP103" i="3"/>
  <c r="AP104" i="3"/>
  <c r="AP105" i="3"/>
  <c r="AP106" i="3"/>
  <c r="AP109" i="3"/>
  <c r="AP110" i="3"/>
  <c r="AP111" i="3"/>
  <c r="AP112" i="3"/>
  <c r="AP113" i="3"/>
  <c r="AP114" i="3"/>
  <c r="AP116" i="3"/>
  <c r="AP117" i="3"/>
  <c r="AP118" i="3"/>
  <c r="AP119" i="3"/>
  <c r="AP120" i="3"/>
  <c r="AP121" i="3"/>
  <c r="AP123" i="3"/>
  <c r="AP124" i="3"/>
  <c r="AP125" i="3"/>
  <c r="AP126" i="3"/>
  <c r="AP127" i="3"/>
  <c r="AP128" i="3"/>
  <c r="AP129" i="3"/>
  <c r="AP130" i="3"/>
  <c r="AP132" i="3"/>
  <c r="AP139" i="3"/>
  <c r="AK7" i="3"/>
  <c r="AK8" i="3"/>
  <c r="AK9" i="3"/>
  <c r="AK10" i="3"/>
  <c r="AK12" i="3"/>
  <c r="AK13" i="3"/>
  <c r="AK14" i="3"/>
  <c r="AK15" i="3"/>
  <c r="AK16" i="3"/>
  <c r="AK17" i="3"/>
  <c r="AK19" i="3"/>
  <c r="AK20" i="3"/>
  <c r="AK21" i="3"/>
  <c r="AK22" i="3"/>
  <c r="AK23" i="3"/>
  <c r="AK25" i="3"/>
  <c r="AK26" i="3"/>
  <c r="AK27" i="3"/>
  <c r="AK28" i="3"/>
  <c r="AK29" i="3"/>
  <c r="AK31" i="3"/>
  <c r="AK32" i="3"/>
  <c r="AK33" i="3"/>
  <c r="AK34" i="3"/>
  <c r="AK35" i="3"/>
  <c r="AK36" i="3"/>
  <c r="AK37" i="3"/>
  <c r="AK38" i="3"/>
  <c r="AK39" i="3"/>
  <c r="AK40" i="3"/>
  <c r="AK43" i="3"/>
  <c r="AK44" i="3"/>
  <c r="AK45" i="3"/>
  <c r="AK46" i="3"/>
  <c r="AK47" i="3"/>
  <c r="AK49" i="3"/>
  <c r="AK50" i="3"/>
  <c r="AK51" i="3"/>
  <c r="AK52" i="3"/>
  <c r="AK53" i="3"/>
  <c r="AK54" i="3"/>
  <c r="AK55" i="3"/>
  <c r="AK57" i="3"/>
  <c r="AK58" i="3"/>
  <c r="AK59" i="3"/>
  <c r="AK60" i="3"/>
  <c r="AK61" i="3"/>
  <c r="AK62" i="3"/>
  <c r="AK64" i="3"/>
  <c r="AK70" i="3"/>
  <c r="AK71" i="3"/>
  <c r="AK72" i="3"/>
  <c r="AK73" i="3"/>
  <c r="AK74" i="3"/>
  <c r="AK76" i="3"/>
  <c r="AK81" i="3"/>
  <c r="AK85" i="3"/>
  <c r="AK87" i="3"/>
  <c r="AK88" i="3"/>
  <c r="AK89" i="3"/>
  <c r="AK91" i="3"/>
  <c r="AK92" i="3"/>
  <c r="AK93" i="3"/>
  <c r="AK94" i="3"/>
  <c r="AK95" i="3"/>
  <c r="AK97" i="3"/>
  <c r="AK98" i="3"/>
  <c r="AK99" i="3"/>
  <c r="AK100" i="3"/>
  <c r="AK102" i="3"/>
  <c r="AK103" i="3"/>
  <c r="AK104" i="3"/>
  <c r="AK105" i="3"/>
  <c r="AK106" i="3"/>
  <c r="AK107" i="3"/>
  <c r="AK110" i="3"/>
  <c r="AK111" i="3"/>
  <c r="AK112" i="3"/>
  <c r="AK113" i="3"/>
  <c r="AK114" i="3"/>
  <c r="AK116" i="3"/>
  <c r="AK117" i="3"/>
  <c r="AK118" i="3"/>
  <c r="AK119" i="3"/>
  <c r="AK120" i="3"/>
  <c r="AK121" i="3"/>
  <c r="AK123" i="3"/>
  <c r="AK124" i="3"/>
  <c r="AK125" i="3"/>
  <c r="AK126" i="3"/>
  <c r="AK127" i="3"/>
  <c r="AK128" i="3"/>
  <c r="AK129" i="3"/>
  <c r="AK130" i="3"/>
  <c r="AK132" i="3"/>
  <c r="AK139" i="3"/>
  <c r="AF7" i="3"/>
  <c r="AF8" i="3"/>
  <c r="AF9" i="3"/>
  <c r="AF10" i="3"/>
  <c r="AF12" i="3"/>
  <c r="AF13" i="3"/>
  <c r="AF14" i="3"/>
  <c r="AF15" i="3"/>
  <c r="AF16" i="3"/>
  <c r="AF19" i="3"/>
  <c r="AF20" i="3"/>
  <c r="AF21" i="3"/>
  <c r="AF22" i="3"/>
  <c r="AF23" i="3"/>
  <c r="AF25" i="3"/>
  <c r="AF26" i="3"/>
  <c r="AF28" i="3"/>
  <c r="AF29" i="3"/>
  <c r="AF31" i="3"/>
  <c r="AF32" i="3"/>
  <c r="AF33" i="3"/>
  <c r="AF34" i="3"/>
  <c r="AF35" i="3"/>
  <c r="AF37" i="3"/>
  <c r="AF38" i="3"/>
  <c r="AF39" i="3"/>
  <c r="AF40" i="3"/>
  <c r="AF41" i="3"/>
  <c r="AF43" i="3"/>
  <c r="AF44" i="3"/>
  <c r="AF45" i="3"/>
  <c r="AF46" i="3"/>
  <c r="AF47" i="3"/>
  <c r="AF49" i="3"/>
  <c r="AF50" i="3"/>
  <c r="AF51" i="3"/>
  <c r="AF52" i="3"/>
  <c r="AF53" i="3"/>
  <c r="AF54" i="3"/>
  <c r="AF55" i="3"/>
  <c r="AF57" i="3"/>
  <c r="AF58" i="3"/>
  <c r="AF59" i="3"/>
  <c r="AF60" i="3"/>
  <c r="AF61" i="3"/>
  <c r="AF62" i="3"/>
  <c r="AF70" i="3"/>
  <c r="AF71" i="3"/>
  <c r="AF72" i="3"/>
  <c r="AF73" i="3"/>
  <c r="AF74" i="3"/>
  <c r="AF76" i="3"/>
  <c r="AF81" i="3"/>
  <c r="AF85" i="3"/>
  <c r="AF89" i="3"/>
  <c r="AF93" i="3"/>
  <c r="AF94" i="3"/>
  <c r="AF95" i="3"/>
  <c r="AF97" i="3"/>
  <c r="AF98" i="3"/>
  <c r="AF99" i="3"/>
  <c r="AF100" i="3"/>
  <c r="AF102" i="3"/>
  <c r="AF103" i="3"/>
  <c r="AF104" i="3"/>
  <c r="AF106" i="3"/>
  <c r="AF107" i="3"/>
  <c r="AF109" i="3"/>
  <c r="AF110" i="3"/>
  <c r="AF111" i="3"/>
  <c r="AF112" i="3"/>
  <c r="AF113" i="3"/>
  <c r="AF114" i="3"/>
  <c r="AF116" i="3"/>
  <c r="AF117" i="3"/>
  <c r="AF118" i="3"/>
  <c r="AF119" i="3"/>
  <c r="AF120" i="3"/>
  <c r="AF121" i="3"/>
  <c r="AF123" i="3"/>
  <c r="AF124" i="3"/>
  <c r="AF125" i="3"/>
  <c r="AF126" i="3"/>
  <c r="AF127" i="3"/>
  <c r="AF128" i="3"/>
  <c r="AF129" i="3"/>
  <c r="AF130" i="3"/>
  <c r="AF132" i="3"/>
  <c r="AF139" i="3"/>
  <c r="AA7" i="3"/>
  <c r="AA8" i="3"/>
  <c r="AA9" i="3"/>
  <c r="AA10" i="3"/>
  <c r="AA12" i="3"/>
  <c r="AA13" i="3"/>
  <c r="AA14" i="3"/>
  <c r="AA15" i="3"/>
  <c r="AA16" i="3"/>
  <c r="AA19" i="3"/>
  <c r="AA21" i="3"/>
  <c r="AA22" i="3"/>
  <c r="AA23" i="3"/>
  <c r="AA25" i="3"/>
  <c r="AA26" i="3"/>
  <c r="AA27" i="3"/>
  <c r="AA28" i="3"/>
  <c r="AA29" i="3"/>
  <c r="AA38" i="3"/>
  <c r="AA39" i="3"/>
  <c r="AA40" i="3"/>
  <c r="AA41" i="3"/>
  <c r="AA43" i="3"/>
  <c r="AA44" i="3"/>
  <c r="AA45" i="3"/>
  <c r="AA46" i="3"/>
  <c r="AA47" i="3"/>
  <c r="AA49" i="3"/>
  <c r="AA50" i="3"/>
  <c r="AA53" i="3"/>
  <c r="AA54" i="3"/>
  <c r="AA55" i="3"/>
  <c r="AA57" i="3"/>
  <c r="AA58" i="3"/>
  <c r="AA59" i="3"/>
  <c r="AA60" i="3"/>
  <c r="AA61" i="3"/>
  <c r="AA62" i="3"/>
  <c r="AA64" i="3"/>
  <c r="AA70" i="3"/>
  <c r="AA71" i="3"/>
  <c r="AA72" i="3"/>
  <c r="AA73" i="3"/>
  <c r="AA74" i="3"/>
  <c r="AA76" i="3"/>
  <c r="AA81" i="3"/>
  <c r="AA85" i="3"/>
  <c r="AA86" i="3"/>
  <c r="AA87" i="3"/>
  <c r="AA88" i="3"/>
  <c r="AA89" i="3"/>
  <c r="AA91" i="3"/>
  <c r="AA92" i="3"/>
  <c r="AA93" i="3"/>
  <c r="AA94" i="3"/>
  <c r="AA95" i="3"/>
  <c r="AA97" i="3"/>
  <c r="AA98" i="3"/>
  <c r="AA100" i="3"/>
  <c r="AA102" i="3"/>
  <c r="AA103" i="3"/>
  <c r="AA104" i="3"/>
  <c r="AA105" i="3"/>
  <c r="AA106" i="3"/>
  <c r="AA107" i="3"/>
  <c r="AA109" i="3"/>
  <c r="AA110" i="3"/>
  <c r="AA111" i="3"/>
  <c r="AA112" i="3"/>
  <c r="AA114" i="3"/>
  <c r="AA116" i="3"/>
  <c r="AA117" i="3"/>
  <c r="AA118" i="3"/>
  <c r="AA119" i="3"/>
  <c r="AA120" i="3"/>
  <c r="AA121" i="3"/>
  <c r="AA123" i="3"/>
  <c r="AA124" i="3"/>
  <c r="AA125" i="3"/>
  <c r="AA126" i="3"/>
  <c r="AA127" i="3"/>
  <c r="AA129" i="3"/>
  <c r="AA130" i="3"/>
  <c r="AA132" i="3"/>
  <c r="AA139" i="3"/>
  <c r="V7" i="3"/>
  <c r="V12" i="3"/>
  <c r="V13" i="3"/>
  <c r="V14" i="3"/>
  <c r="V19" i="3"/>
  <c r="V20" i="3"/>
  <c r="V43" i="3"/>
  <c r="V49" i="3"/>
  <c r="V57" i="3"/>
  <c r="V64" i="3"/>
  <c r="V70" i="3"/>
  <c r="V75" i="3"/>
  <c r="V76" i="3"/>
  <c r="V81" i="3"/>
  <c r="V85" i="3"/>
  <c r="V86" i="3"/>
  <c r="V91" i="3"/>
  <c r="V97" i="3"/>
  <c r="V102" i="3"/>
  <c r="V109" i="3"/>
  <c r="V116" i="3"/>
  <c r="V123" i="3"/>
  <c r="V132" i="3"/>
  <c r="V139" i="3"/>
  <c r="Q7" i="3"/>
  <c r="Q8" i="3"/>
  <c r="Q9" i="3"/>
  <c r="Q10" i="3"/>
  <c r="Q12" i="3"/>
  <c r="Q13" i="3"/>
  <c r="Q14" i="3"/>
  <c r="Q15" i="3"/>
  <c r="Q16" i="3"/>
  <c r="Q17" i="3"/>
  <c r="Q19" i="3"/>
  <c r="Q20" i="3"/>
  <c r="Q21" i="3"/>
  <c r="Q22" i="3"/>
  <c r="Q23" i="3"/>
  <c r="Q25" i="3"/>
  <c r="Q26" i="3"/>
  <c r="Q27" i="3"/>
  <c r="Q28" i="3"/>
  <c r="Q29" i="3"/>
  <c r="Q31" i="3"/>
  <c r="Q32" i="3"/>
  <c r="Q33" i="3"/>
  <c r="Q34" i="3"/>
  <c r="Q35" i="3"/>
  <c r="Q36" i="3"/>
  <c r="Q37" i="3"/>
  <c r="Q38" i="3"/>
  <c r="Q39" i="3"/>
  <c r="Q40" i="3"/>
  <c r="Q41" i="3"/>
  <c r="Q43" i="3"/>
  <c r="Q44" i="3"/>
  <c r="Q45" i="3"/>
  <c r="Q46" i="3"/>
  <c r="Q47" i="3"/>
  <c r="Q49" i="3"/>
  <c r="Q50" i="3"/>
  <c r="Q51" i="3"/>
  <c r="Q52" i="3"/>
  <c r="Q53" i="3"/>
  <c r="Q54" i="3"/>
  <c r="Q55" i="3"/>
  <c r="Q57" i="3"/>
  <c r="Q58" i="3"/>
  <c r="Q59" i="3"/>
  <c r="Q60" i="3"/>
  <c r="Q61" i="3"/>
  <c r="Q62" i="3"/>
  <c r="Q64" i="3"/>
  <c r="Q70" i="3"/>
  <c r="Q71" i="3"/>
  <c r="Q72" i="3"/>
  <c r="Q73" i="3"/>
  <c r="Q74" i="3"/>
  <c r="Q76" i="3"/>
  <c r="Q81" i="3"/>
  <c r="Q85" i="3"/>
  <c r="Q86" i="3"/>
  <c r="Q87" i="3"/>
  <c r="Q88" i="3"/>
  <c r="Q89" i="3"/>
  <c r="Q91" i="3"/>
  <c r="Q92" i="3"/>
  <c r="Q93" i="3"/>
  <c r="Q94" i="3"/>
  <c r="Q95" i="3"/>
  <c r="Q97" i="3"/>
  <c r="Q98" i="3"/>
  <c r="Q99" i="3"/>
  <c r="Q100" i="3"/>
  <c r="Q102" i="3"/>
  <c r="Q103" i="3"/>
  <c r="Q104" i="3"/>
  <c r="Q105" i="3"/>
  <c r="Q106" i="3"/>
  <c r="Q107" i="3"/>
  <c r="Q109" i="3"/>
  <c r="Q110" i="3"/>
  <c r="Q111" i="3"/>
  <c r="Q112" i="3"/>
  <c r="Q113" i="3"/>
  <c r="Q114" i="3"/>
  <c r="Q116" i="3"/>
  <c r="Q117" i="3"/>
  <c r="Q118" i="3"/>
  <c r="Q119" i="3"/>
  <c r="Q120" i="3"/>
  <c r="Q121" i="3"/>
  <c r="Q123" i="3"/>
  <c r="Q124" i="3"/>
  <c r="Q125" i="3"/>
  <c r="Q126" i="3"/>
  <c r="Q127" i="3"/>
  <c r="Q128" i="3"/>
  <c r="Q129" i="3"/>
  <c r="Q130" i="3"/>
  <c r="Q132" i="3"/>
  <c r="Q139" i="3"/>
  <c r="AU71" i="3"/>
  <c r="DP75" i="3"/>
  <c r="DK122" i="3"/>
  <c r="DK69" i="3"/>
  <c r="DK6" i="3"/>
  <c r="DH138" i="3"/>
  <c r="DH101" i="3"/>
  <c r="DH75" i="3"/>
  <c r="DH69" i="3"/>
  <c r="DC138" i="3"/>
  <c r="DC131" i="3"/>
  <c r="DC122" i="3"/>
  <c r="DC115" i="3"/>
  <c r="DC108" i="3"/>
  <c r="DC101" i="3"/>
  <c r="DC96" i="3"/>
  <c r="DC90" i="3"/>
  <c r="DC84" i="3"/>
  <c r="DC80" i="3"/>
  <c r="DC75" i="3"/>
  <c r="DC69" i="3"/>
  <c r="DC63" i="3"/>
  <c r="DC56" i="3"/>
  <c r="DC48" i="3"/>
  <c r="DC42" i="3"/>
  <c r="DC30" i="3"/>
  <c r="DC11" i="3"/>
  <c r="DC6" i="3"/>
  <c r="CI108" i="3"/>
  <c r="CD138" i="3"/>
  <c r="CD80" i="3"/>
  <c r="CA146" i="3" l="1"/>
  <c r="CA30" i="3"/>
  <c r="CA143" i="3" s="1"/>
  <c r="AR35" i="3"/>
  <c r="DK48" i="3"/>
  <c r="DK96" i="3"/>
  <c r="DK18" i="3"/>
  <c r="DK24" i="3"/>
  <c r="DK56" i="3"/>
  <c r="DK101" i="3"/>
  <c r="AS138" i="3"/>
  <c r="AS131" i="3"/>
  <c r="AS146" i="3"/>
  <c r="AU140" i="3"/>
  <c r="DK90" i="3"/>
  <c r="DK75" i="3"/>
  <c r="DK115" i="3"/>
  <c r="DK11" i="3"/>
  <c r="DK30" i="3"/>
  <c r="DK42" i="3"/>
  <c r="DK84" i="3"/>
  <c r="DK108" i="3"/>
  <c r="BY69" i="3"/>
  <c r="BX7" i="3"/>
  <c r="BX8" i="3"/>
  <c r="BX9" i="3"/>
  <c r="BX10" i="3"/>
  <c r="BT108" i="3"/>
  <c r="BT63" i="3"/>
  <c r="BT42" i="3"/>
  <c r="BT11" i="3"/>
  <c r="BO138" i="3"/>
  <c r="BO131" i="3"/>
  <c r="BO122" i="3"/>
  <c r="BO96" i="3"/>
  <c r="BO84" i="3"/>
  <c r="BO80" i="3"/>
  <c r="BO75" i="3"/>
  <c r="BO69" i="3"/>
  <c r="BO63" i="3"/>
  <c r="BO42" i="3"/>
  <c r="BO24" i="3"/>
  <c r="BO18" i="3"/>
  <c r="BN12" i="3"/>
  <c r="BN13" i="3"/>
  <c r="BN14" i="3"/>
  <c r="BN15" i="3"/>
  <c r="BN16" i="3"/>
  <c r="BN17" i="3"/>
  <c r="BO6" i="3"/>
  <c r="BJ18" i="3"/>
  <c r="BD7" i="3"/>
  <c r="BD8" i="3"/>
  <c r="BD9" i="3"/>
  <c r="BD10" i="3"/>
  <c r="BD12" i="3"/>
  <c r="BD13" i="3"/>
  <c r="BD14" i="3"/>
  <c r="BD15" i="3"/>
  <c r="BD16" i="3"/>
  <c r="BD17" i="3"/>
  <c r="BD19" i="3"/>
  <c r="BD20" i="3"/>
  <c r="BD21" i="3"/>
  <c r="BD22" i="3"/>
  <c r="BD23" i="3"/>
  <c r="BD25" i="3"/>
  <c r="BD26" i="3"/>
  <c r="BD27" i="3"/>
  <c r="BD28" i="3"/>
  <c r="BD29" i="3"/>
  <c r="BD31" i="3"/>
  <c r="BD32" i="3"/>
  <c r="BD33" i="3"/>
  <c r="BD34" i="3"/>
  <c r="BD35" i="3"/>
  <c r="BD36" i="3"/>
  <c r="BD37" i="3"/>
  <c r="BD38" i="3"/>
  <c r="BD39" i="3"/>
  <c r="BD40" i="3"/>
  <c r="BD41" i="3"/>
  <c r="BD43" i="3"/>
  <c r="BD44" i="3"/>
  <c r="BD45" i="3"/>
  <c r="BD46" i="3"/>
  <c r="BD47" i="3"/>
  <c r="BD49" i="3"/>
  <c r="BD50" i="3"/>
  <c r="BD51" i="3"/>
  <c r="BD52" i="3"/>
  <c r="BD53" i="3"/>
  <c r="BD54" i="3"/>
  <c r="BD55" i="3"/>
  <c r="BD57" i="3"/>
  <c r="BD58" i="3"/>
  <c r="BD59" i="3"/>
  <c r="BD60" i="3"/>
  <c r="BD61" i="3"/>
  <c r="BD62" i="3"/>
  <c r="BD64" i="3"/>
  <c r="BD70" i="3"/>
  <c r="BD71" i="3"/>
  <c r="BD72" i="3"/>
  <c r="BD73" i="3"/>
  <c r="BD74" i="3"/>
  <c r="BD76" i="3"/>
  <c r="BD81" i="3"/>
  <c r="BD85" i="3"/>
  <c r="BD86" i="3"/>
  <c r="BD87" i="3"/>
  <c r="BD88" i="3"/>
  <c r="BD89" i="3"/>
  <c r="BD91" i="3"/>
  <c r="BD92" i="3"/>
  <c r="BD93" i="3"/>
  <c r="BD94" i="3"/>
  <c r="BD95" i="3"/>
  <c r="BD97" i="3"/>
  <c r="BD98" i="3"/>
  <c r="BD99" i="3"/>
  <c r="BD100" i="3"/>
  <c r="BD102" i="3"/>
  <c r="BD103" i="3"/>
  <c r="BD104" i="3"/>
  <c r="BD105" i="3"/>
  <c r="BD106" i="3"/>
  <c r="BD107" i="3"/>
  <c r="BD109" i="3"/>
  <c r="BD110" i="3"/>
  <c r="BD111" i="3"/>
  <c r="BD112" i="3"/>
  <c r="BD113" i="3"/>
  <c r="BD114" i="3"/>
  <c r="BD116" i="3"/>
  <c r="BD117" i="3"/>
  <c r="BD118" i="3"/>
  <c r="BD119" i="3"/>
  <c r="BD120" i="3"/>
  <c r="BD121" i="3"/>
  <c r="BD123" i="3"/>
  <c r="BD124" i="3"/>
  <c r="BD125" i="3"/>
  <c r="BD126" i="3"/>
  <c r="BD127" i="3"/>
  <c r="BD128" i="3"/>
  <c r="BD129" i="3"/>
  <c r="BD130" i="3"/>
  <c r="BD132" i="3"/>
  <c r="BD139" i="3"/>
  <c r="BD138" i="3"/>
  <c r="BD115" i="3"/>
  <c r="BE115" i="3"/>
  <c r="BE108" i="3"/>
  <c r="BD101" i="3"/>
  <c r="BE101" i="3"/>
  <c r="BD96" i="3"/>
  <c r="BE96" i="3"/>
  <c r="BD80" i="3"/>
  <c r="BE80" i="3"/>
  <c r="BD75" i="3"/>
  <c r="BE75" i="3"/>
  <c r="BE69" i="3"/>
  <c r="BD63" i="3"/>
  <c r="BE63" i="3"/>
  <c r="BE42" i="3"/>
  <c r="BE24" i="3"/>
  <c r="BD18" i="3"/>
  <c r="BE18" i="3"/>
  <c r="J139" i="3"/>
  <c r="J133" i="3"/>
  <c r="J135" i="3"/>
  <c r="J136" i="3"/>
  <c r="J137" i="3"/>
  <c r="J132" i="3"/>
  <c r="J125" i="3"/>
  <c r="E125" i="3" s="1"/>
  <c r="J126" i="3"/>
  <c r="E126" i="3" s="1"/>
  <c r="J127" i="3"/>
  <c r="E127" i="3" s="1"/>
  <c r="J128" i="3"/>
  <c r="E128" i="3" s="1"/>
  <c r="J129" i="3"/>
  <c r="E129" i="3" s="1"/>
  <c r="J130" i="3"/>
  <c r="E130" i="3" s="1"/>
  <c r="J124" i="3"/>
  <c r="E124" i="3" s="1"/>
  <c r="J123" i="3"/>
  <c r="E123" i="3" s="1"/>
  <c r="J118" i="3"/>
  <c r="E118" i="3" s="1"/>
  <c r="J119" i="3"/>
  <c r="E119" i="3" s="1"/>
  <c r="J120" i="3"/>
  <c r="E120" i="3" s="1"/>
  <c r="J121" i="3"/>
  <c r="E121" i="3" s="1"/>
  <c r="J117" i="3"/>
  <c r="E117" i="3" s="1"/>
  <c r="J116" i="3"/>
  <c r="E116" i="3" s="1"/>
  <c r="J110" i="3"/>
  <c r="E110" i="3" s="1"/>
  <c r="J111" i="3"/>
  <c r="E111" i="3" s="1"/>
  <c r="J112" i="3"/>
  <c r="E112" i="3" s="1"/>
  <c r="J113" i="3"/>
  <c r="E113" i="3" s="1"/>
  <c r="J114" i="3"/>
  <c r="E114" i="3" s="1"/>
  <c r="J109" i="3"/>
  <c r="E109" i="3" s="1"/>
  <c r="J104" i="3"/>
  <c r="E104" i="3" s="1"/>
  <c r="J105" i="3"/>
  <c r="E105" i="3" s="1"/>
  <c r="J106" i="3"/>
  <c r="E106" i="3" s="1"/>
  <c r="J107" i="3"/>
  <c r="E107" i="3" s="1"/>
  <c r="J103" i="3"/>
  <c r="E103" i="3" s="1"/>
  <c r="J102" i="3"/>
  <c r="E102" i="3" s="1"/>
  <c r="J98" i="3"/>
  <c r="E98" i="3" s="1"/>
  <c r="J99" i="3"/>
  <c r="E99" i="3" s="1"/>
  <c r="J100" i="3"/>
  <c r="E100" i="3" s="1"/>
  <c r="J97" i="3"/>
  <c r="E97" i="3" s="1"/>
  <c r="J92" i="3"/>
  <c r="E92" i="3" s="1"/>
  <c r="J93" i="3"/>
  <c r="E93" i="3" s="1"/>
  <c r="J94" i="3"/>
  <c r="E94" i="3" s="1"/>
  <c r="J95" i="3"/>
  <c r="E95" i="3" s="1"/>
  <c r="J91" i="3"/>
  <c r="E91" i="3" s="1"/>
  <c r="E88" i="3"/>
  <c r="J89" i="3"/>
  <c r="E89" i="3" s="1"/>
  <c r="J87" i="3"/>
  <c r="E87" i="3" s="1"/>
  <c r="J86" i="3"/>
  <c r="E86" i="3" s="1"/>
  <c r="J85" i="3"/>
  <c r="E85" i="3" s="1"/>
  <c r="J82" i="3"/>
  <c r="J81" i="3"/>
  <c r="J77" i="3"/>
  <c r="J76" i="3"/>
  <c r="J71" i="3"/>
  <c r="E71" i="3" s="1"/>
  <c r="J72" i="3"/>
  <c r="E72" i="3" s="1"/>
  <c r="J73" i="3"/>
  <c r="E73" i="3" s="1"/>
  <c r="J74" i="3"/>
  <c r="E74" i="3" s="1"/>
  <c r="J70" i="3"/>
  <c r="E70" i="3" s="1"/>
  <c r="J58" i="3"/>
  <c r="E58" i="3" s="1"/>
  <c r="J59" i="3"/>
  <c r="E59" i="3" s="1"/>
  <c r="J60" i="3"/>
  <c r="E60" i="3" s="1"/>
  <c r="E61" i="3"/>
  <c r="J62" i="3"/>
  <c r="E62" i="3" s="1"/>
  <c r="J57" i="3"/>
  <c r="E57" i="3" s="1"/>
  <c r="J51" i="3"/>
  <c r="E51" i="3" s="1"/>
  <c r="J52" i="3"/>
  <c r="E52" i="3" s="1"/>
  <c r="J53" i="3"/>
  <c r="E53" i="3" s="1"/>
  <c r="J54" i="3"/>
  <c r="E54" i="3" s="1"/>
  <c r="J55" i="3"/>
  <c r="E55" i="3" s="1"/>
  <c r="E50" i="3"/>
  <c r="J49" i="3"/>
  <c r="E49" i="3" s="1"/>
  <c r="J44" i="3"/>
  <c r="E44" i="3" s="1"/>
  <c r="J45" i="3"/>
  <c r="E45" i="3" s="1"/>
  <c r="J46" i="3"/>
  <c r="E46" i="3" s="1"/>
  <c r="J47" i="3"/>
  <c r="E47" i="3" s="1"/>
  <c r="E43" i="3"/>
  <c r="E32" i="3"/>
  <c r="J33" i="3"/>
  <c r="E33" i="3" s="1"/>
  <c r="J34" i="3"/>
  <c r="E34" i="3" s="1"/>
  <c r="J35" i="3"/>
  <c r="E35" i="3" s="1"/>
  <c r="E36" i="3"/>
  <c r="E37" i="3"/>
  <c r="J38" i="3"/>
  <c r="E38" i="3" s="1"/>
  <c r="J39" i="3"/>
  <c r="E39" i="3" s="1"/>
  <c r="J40" i="3"/>
  <c r="E40" i="3" s="1"/>
  <c r="J41" i="3"/>
  <c r="E41" i="3" s="1"/>
  <c r="J31" i="3"/>
  <c r="J26" i="3"/>
  <c r="E26" i="3" s="1"/>
  <c r="J27" i="3"/>
  <c r="E27" i="3" s="1"/>
  <c r="J28" i="3"/>
  <c r="E28" i="3" s="1"/>
  <c r="J29" i="3"/>
  <c r="E29" i="3" s="1"/>
  <c r="E25" i="3"/>
  <c r="J20" i="3"/>
  <c r="E20" i="3" s="1"/>
  <c r="J21" i="3"/>
  <c r="E21" i="3" s="1"/>
  <c r="J22" i="3"/>
  <c r="E22" i="3" s="1"/>
  <c r="J23" i="3"/>
  <c r="E23" i="3" s="1"/>
  <c r="J19" i="3"/>
  <c r="E19" i="3" s="1"/>
  <c r="J13" i="3"/>
  <c r="E13" i="3" s="1"/>
  <c r="J14" i="3"/>
  <c r="E14" i="3" s="1"/>
  <c r="J15" i="3"/>
  <c r="E15" i="3" s="1"/>
  <c r="J16" i="3"/>
  <c r="E16" i="3" s="1"/>
  <c r="J17" i="3"/>
  <c r="E17" i="3" s="1"/>
  <c r="J12" i="3"/>
  <c r="E12" i="3" s="1"/>
  <c r="J8" i="3"/>
  <c r="J9" i="3"/>
  <c r="E9" i="3" s="1"/>
  <c r="J10" i="3"/>
  <c r="E10" i="3" s="1"/>
  <c r="J7" i="3"/>
  <c r="E7" i="3" s="1"/>
  <c r="AP138" i="3"/>
  <c r="AP75" i="3"/>
  <c r="AP69" i="3"/>
  <c r="AP18" i="3"/>
  <c r="AE85" i="3"/>
  <c r="AE86" i="3"/>
  <c r="AE87" i="3"/>
  <c r="AA80" i="3"/>
  <c r="AU70" i="3"/>
  <c r="AU73" i="3"/>
  <c r="AU74" i="3"/>
  <c r="AU78" i="3"/>
  <c r="AU77" i="3"/>
  <c r="AU81" i="3"/>
  <c r="AU87" i="3"/>
  <c r="AU88" i="3"/>
  <c r="AU89" i="3"/>
  <c r="AU91" i="3"/>
  <c r="AU92" i="3"/>
  <c r="AU93" i="3"/>
  <c r="AU94" i="3"/>
  <c r="AU95" i="3"/>
  <c r="AU98" i="3"/>
  <c r="AU99" i="3"/>
  <c r="AU100" i="3"/>
  <c r="AU102" i="3"/>
  <c r="AU103" i="3"/>
  <c r="AU104" i="3"/>
  <c r="AU105" i="3"/>
  <c r="AU106" i="3"/>
  <c r="AU107" i="3"/>
  <c r="AU109" i="3"/>
  <c r="AU111" i="3"/>
  <c r="AU112" i="3"/>
  <c r="AU113" i="3"/>
  <c r="AU114" i="3"/>
  <c r="AU116" i="3"/>
  <c r="AU117" i="3"/>
  <c r="AU118" i="3"/>
  <c r="AU119" i="3"/>
  <c r="AU120" i="3"/>
  <c r="AU121" i="3"/>
  <c r="AU123" i="3"/>
  <c r="AU124" i="3"/>
  <c r="AU125" i="3"/>
  <c r="AU126" i="3"/>
  <c r="AU127" i="3"/>
  <c r="AU128" i="3"/>
  <c r="AU129" i="3"/>
  <c r="AU130" i="3"/>
  <c r="AU132" i="3"/>
  <c r="AU139" i="3"/>
  <c r="AU8" i="3"/>
  <c r="D35" i="3" l="1"/>
  <c r="CD146" i="3"/>
  <c r="CC146" i="3"/>
  <c r="BD108" i="3"/>
  <c r="BD24" i="3"/>
  <c r="BD11" i="3"/>
  <c r="BE11" i="3"/>
  <c r="BE6" i="3"/>
  <c r="BE48" i="3"/>
  <c r="BD6" i="3"/>
  <c r="BO11" i="3"/>
  <c r="BE84" i="3"/>
  <c r="BE30" i="3"/>
  <c r="BD30" i="3"/>
  <c r="BD84" i="3"/>
  <c r="BN11" i="3"/>
  <c r="E76" i="3"/>
  <c r="E81" i="3"/>
  <c r="E8" i="3"/>
  <c r="E6" i="3" s="1"/>
  <c r="E139" i="3"/>
  <c r="AS143" i="3"/>
  <c r="E132" i="3"/>
  <c r="J75" i="3"/>
  <c r="E56" i="3"/>
  <c r="E78" i="3"/>
  <c r="J80" i="3"/>
  <c r="E137" i="3"/>
  <c r="E135" i="3"/>
  <c r="E77" i="3"/>
  <c r="E82" i="3"/>
  <c r="J131" i="3"/>
  <c r="E136" i="3"/>
  <c r="E133" i="3"/>
  <c r="J30" i="3"/>
  <c r="BJ6" i="3"/>
  <c r="E31" i="3"/>
  <c r="BE56" i="3"/>
  <c r="BD48" i="3"/>
  <c r="DK143" i="3"/>
  <c r="BD69" i="3"/>
  <c r="BD42" i="3"/>
  <c r="BD56" i="3"/>
  <c r="J145" i="3"/>
  <c r="AU9" i="3"/>
  <c r="G9" i="3"/>
  <c r="AU62" i="3"/>
  <c r="AU60" i="3"/>
  <c r="AU58" i="3"/>
  <c r="AU55" i="3"/>
  <c r="AU53" i="3"/>
  <c r="AU46" i="3"/>
  <c r="AU44" i="3"/>
  <c r="AU41" i="3"/>
  <c r="AU37" i="3"/>
  <c r="AU35" i="3"/>
  <c r="AU33" i="3"/>
  <c r="AU31" i="3"/>
  <c r="AU28" i="3"/>
  <c r="AU26" i="3"/>
  <c r="AU23" i="3"/>
  <c r="AU21" i="3"/>
  <c r="AU19" i="3"/>
  <c r="AU16" i="3"/>
  <c r="AU14" i="3"/>
  <c r="AU12" i="3"/>
  <c r="G10" i="3"/>
  <c r="AU64" i="3"/>
  <c r="AU61" i="3"/>
  <c r="AU59" i="3"/>
  <c r="AU57" i="3"/>
  <c r="AU54" i="3"/>
  <c r="AU52" i="3"/>
  <c r="AU50" i="3"/>
  <c r="AU47" i="3"/>
  <c r="AU45" i="3"/>
  <c r="AU43" i="3"/>
  <c r="AU36" i="3"/>
  <c r="AU34" i="3"/>
  <c r="AU32" i="3"/>
  <c r="AU29" i="3"/>
  <c r="AU27" i="3"/>
  <c r="AU25" i="3"/>
  <c r="AU20" i="3"/>
  <c r="AU15" i="3"/>
  <c r="AU13" i="3"/>
  <c r="J11" i="3"/>
  <c r="J48" i="3"/>
  <c r="AU11" i="3"/>
  <c r="J6" i="3"/>
  <c r="L10" i="3"/>
  <c r="L8" i="3"/>
  <c r="J24" i="3"/>
  <c r="J56" i="3"/>
  <c r="J69" i="3"/>
  <c r="J108" i="3"/>
  <c r="AU75" i="3"/>
  <c r="AU96" i="3"/>
  <c r="AU85" i="3"/>
  <c r="AU97" i="3"/>
  <c r="AU49" i="3"/>
  <c r="AU76" i="3"/>
  <c r="L9" i="3"/>
  <c r="J18" i="3"/>
  <c r="J42" i="3"/>
  <c r="AU24" i="3"/>
  <c r="AU42" i="3"/>
  <c r="AU56" i="3"/>
  <c r="AU69" i="3"/>
  <c r="AU80" i="3"/>
  <c r="AU90" i="3"/>
  <c r="AU101" i="3"/>
  <c r="AU115" i="3"/>
  <c r="AU131" i="3"/>
  <c r="BE138" i="3"/>
  <c r="J122" i="3"/>
  <c r="J115" i="3"/>
  <c r="J101" i="3"/>
  <c r="J96" i="3"/>
  <c r="J90" i="3"/>
  <c r="J84" i="3"/>
  <c r="CC92" i="3"/>
  <c r="CC93" i="3"/>
  <c r="CC94" i="3"/>
  <c r="CC95" i="3"/>
  <c r="CC97" i="3"/>
  <c r="CC98" i="3"/>
  <c r="CC99" i="3"/>
  <c r="CC100" i="3"/>
  <c r="CC102" i="3"/>
  <c r="CC103" i="3"/>
  <c r="CC104" i="3"/>
  <c r="CC105" i="3"/>
  <c r="CC106" i="3"/>
  <c r="CC107" i="3"/>
  <c r="CC109" i="3"/>
  <c r="CC110" i="3"/>
  <c r="CC111" i="3"/>
  <c r="CC112" i="3"/>
  <c r="CC113" i="3"/>
  <c r="CC114" i="3"/>
  <c r="CC116" i="3"/>
  <c r="CC117" i="3"/>
  <c r="CC118" i="3"/>
  <c r="CC119" i="3"/>
  <c r="CC120" i="3"/>
  <c r="CC121" i="3"/>
  <c r="CC123" i="3"/>
  <c r="CC124" i="3"/>
  <c r="CC125" i="3"/>
  <c r="CC126" i="3"/>
  <c r="CC127" i="3"/>
  <c r="CC128" i="3"/>
  <c r="CC129" i="3"/>
  <c r="CC130" i="3"/>
  <c r="CC132" i="3"/>
  <c r="CC139" i="3"/>
  <c r="CC91" i="3"/>
  <c r="CC85" i="3"/>
  <c r="CC86" i="3"/>
  <c r="CC87" i="3"/>
  <c r="CC88" i="3"/>
  <c r="CC89" i="3"/>
  <c r="CC76" i="3"/>
  <c r="CC64" i="3"/>
  <c r="CC57" i="3"/>
  <c r="CC58" i="3"/>
  <c r="CC59" i="3"/>
  <c r="CC60" i="3"/>
  <c r="CC61" i="3"/>
  <c r="CC62" i="3"/>
  <c r="CC43" i="3"/>
  <c r="CC44" i="3"/>
  <c r="CC46" i="3"/>
  <c r="CC47" i="3"/>
  <c r="CC31" i="3"/>
  <c r="CC32" i="3"/>
  <c r="CC33" i="3"/>
  <c r="CC34" i="3"/>
  <c r="CC35" i="3"/>
  <c r="CC36" i="3"/>
  <c r="CC37" i="3"/>
  <c r="CC41" i="3"/>
  <c r="CC25" i="3"/>
  <c r="CC26" i="3"/>
  <c r="CC27" i="3"/>
  <c r="CC28" i="3"/>
  <c r="CC29" i="3"/>
  <c r="CC12" i="3"/>
  <c r="CC13" i="3"/>
  <c r="CC14" i="3"/>
  <c r="CC15" i="3"/>
  <c r="CC7" i="3"/>
  <c r="CC8" i="3"/>
  <c r="BN131" i="3"/>
  <c r="BN132" i="3"/>
  <c r="BO108" i="3"/>
  <c r="BN103" i="3"/>
  <c r="BN104" i="3"/>
  <c r="BN105" i="3"/>
  <c r="BN106" i="3"/>
  <c r="BN107" i="3"/>
  <c r="BN80" i="3"/>
  <c r="BN63" i="3"/>
  <c r="BN62" i="3"/>
  <c r="BN42" i="3"/>
  <c r="L66" i="3"/>
  <c r="L78" i="3"/>
  <c r="L77" i="3"/>
  <c r="L82" i="3"/>
  <c r="L133" i="3"/>
  <c r="L135" i="3"/>
  <c r="L136" i="3"/>
  <c r="L137" i="3"/>
  <c r="AF84" i="3"/>
  <c r="BN108" i="3" l="1"/>
  <c r="I146" i="3"/>
  <c r="J146" i="3"/>
  <c r="L24" i="3"/>
  <c r="G31" i="3"/>
  <c r="L30" i="3"/>
  <c r="J63" i="3"/>
  <c r="J138" i="3"/>
  <c r="E131" i="3"/>
  <c r="E145" i="3"/>
  <c r="G76" i="3"/>
  <c r="G81" i="3"/>
  <c r="K141" i="3"/>
  <c r="K142" i="3"/>
  <c r="K140" i="3"/>
  <c r="K134" i="3"/>
  <c r="K68" i="3"/>
  <c r="E80" i="3"/>
  <c r="E75" i="3"/>
  <c r="L101" i="3"/>
  <c r="I145" i="3"/>
  <c r="G8" i="3"/>
  <c r="L129" i="3"/>
  <c r="G129" i="3"/>
  <c r="L125" i="3"/>
  <c r="G125" i="3"/>
  <c r="L123" i="3"/>
  <c r="G123" i="3"/>
  <c r="L118" i="3"/>
  <c r="G118" i="3"/>
  <c r="L113" i="3"/>
  <c r="G113" i="3"/>
  <c r="L7" i="3"/>
  <c r="L130" i="3"/>
  <c r="G130" i="3"/>
  <c r="L128" i="3"/>
  <c r="G128" i="3"/>
  <c r="L126" i="3"/>
  <c r="G126" i="3"/>
  <c r="L124" i="3"/>
  <c r="G124" i="3"/>
  <c r="L121" i="3"/>
  <c r="G121" i="3"/>
  <c r="L119" i="3"/>
  <c r="G119" i="3"/>
  <c r="L117" i="3"/>
  <c r="G117" i="3"/>
  <c r="L114" i="3"/>
  <c r="G114" i="3"/>
  <c r="L112" i="3"/>
  <c r="G112" i="3"/>
  <c r="L110" i="3"/>
  <c r="G110" i="3"/>
  <c r="L107" i="3"/>
  <c r="G107" i="3"/>
  <c r="L105" i="3"/>
  <c r="G105" i="3"/>
  <c r="L103" i="3"/>
  <c r="G103" i="3"/>
  <c r="L100" i="3"/>
  <c r="G100" i="3"/>
  <c r="L98" i="3"/>
  <c r="G98" i="3"/>
  <c r="L95" i="3"/>
  <c r="G95" i="3"/>
  <c r="L93" i="3"/>
  <c r="G93" i="3"/>
  <c r="L91" i="3"/>
  <c r="G91" i="3"/>
  <c r="L88" i="3"/>
  <c r="G88" i="3"/>
  <c r="L86" i="3"/>
  <c r="L81" i="3"/>
  <c r="L76" i="3"/>
  <c r="L73" i="3"/>
  <c r="G73" i="3"/>
  <c r="L71" i="3"/>
  <c r="G71" i="3"/>
  <c r="L62" i="3"/>
  <c r="G62" i="3"/>
  <c r="L60" i="3"/>
  <c r="G60" i="3"/>
  <c r="L58" i="3"/>
  <c r="G58" i="3"/>
  <c r="L55" i="3"/>
  <c r="G55" i="3"/>
  <c r="L53" i="3"/>
  <c r="G53" i="3"/>
  <c r="L51" i="3"/>
  <c r="G51" i="3"/>
  <c r="L49" i="3"/>
  <c r="G49" i="3"/>
  <c r="L46" i="3"/>
  <c r="G46" i="3"/>
  <c r="L44" i="3"/>
  <c r="G44" i="3"/>
  <c r="L41" i="3"/>
  <c r="G41" i="3"/>
  <c r="L39" i="3"/>
  <c r="L37" i="3"/>
  <c r="G37" i="3"/>
  <c r="L35" i="3"/>
  <c r="G35" i="3"/>
  <c r="L33" i="3"/>
  <c r="G33" i="3"/>
  <c r="L31" i="3"/>
  <c r="L28" i="3"/>
  <c r="G28" i="3"/>
  <c r="L26" i="3"/>
  <c r="G26" i="3"/>
  <c r="L23" i="3"/>
  <c r="G23" i="3"/>
  <c r="L21" i="3"/>
  <c r="G21" i="3"/>
  <c r="L19" i="3"/>
  <c r="G19" i="3"/>
  <c r="L16" i="3"/>
  <c r="G16" i="3"/>
  <c r="L14" i="3"/>
  <c r="G14" i="3"/>
  <c r="L12" i="3"/>
  <c r="G12" i="3"/>
  <c r="L139" i="3"/>
  <c r="L132" i="3"/>
  <c r="L127" i="3"/>
  <c r="G127" i="3"/>
  <c r="L120" i="3"/>
  <c r="G120" i="3"/>
  <c r="L116" i="3"/>
  <c r="G116" i="3"/>
  <c r="L111" i="3"/>
  <c r="G111" i="3"/>
  <c r="L109" i="3"/>
  <c r="G109" i="3"/>
  <c r="L106" i="3"/>
  <c r="G106" i="3"/>
  <c r="L104" i="3"/>
  <c r="G104" i="3"/>
  <c r="L102" i="3"/>
  <c r="L99" i="3"/>
  <c r="G99" i="3"/>
  <c r="L97" i="3"/>
  <c r="L94" i="3"/>
  <c r="G94" i="3"/>
  <c r="L92" i="3"/>
  <c r="G92" i="3"/>
  <c r="L89" i="3"/>
  <c r="G89" i="3"/>
  <c r="L87" i="3"/>
  <c r="G87" i="3"/>
  <c r="L85" i="3"/>
  <c r="L74" i="3"/>
  <c r="G74" i="3"/>
  <c r="L72" i="3"/>
  <c r="G72" i="3"/>
  <c r="L70" i="3"/>
  <c r="L64" i="3"/>
  <c r="L61" i="3"/>
  <c r="G61" i="3"/>
  <c r="L59" i="3"/>
  <c r="G59" i="3"/>
  <c r="L57" i="3"/>
  <c r="G57" i="3"/>
  <c r="L54" i="3"/>
  <c r="G54" i="3"/>
  <c r="L52" i="3"/>
  <c r="G52" i="3"/>
  <c r="L50" i="3"/>
  <c r="L47" i="3"/>
  <c r="G47" i="3"/>
  <c r="L45" i="3"/>
  <c r="G45" i="3"/>
  <c r="L43" i="3"/>
  <c r="L40" i="3"/>
  <c r="L38" i="3"/>
  <c r="L36" i="3"/>
  <c r="G36" i="3"/>
  <c r="L34" i="3"/>
  <c r="G34" i="3"/>
  <c r="L32" i="3"/>
  <c r="G32" i="3"/>
  <c r="L29" i="3"/>
  <c r="G29" i="3"/>
  <c r="L27" i="3"/>
  <c r="G27" i="3"/>
  <c r="L25" i="3"/>
  <c r="L22" i="3"/>
  <c r="G22" i="3"/>
  <c r="L20" i="3"/>
  <c r="L17" i="3"/>
  <c r="G17" i="3"/>
  <c r="L15" i="3"/>
  <c r="G15" i="3"/>
  <c r="L13" i="3"/>
  <c r="G13" i="3"/>
  <c r="E122" i="3"/>
  <c r="E115" i="3"/>
  <c r="E108" i="3"/>
  <c r="E101" i="3"/>
  <c r="E96" i="3"/>
  <c r="E90" i="3"/>
  <c r="E84" i="3"/>
  <c r="E69" i="3"/>
  <c r="E48" i="3"/>
  <c r="E42" i="3"/>
  <c r="E30" i="3"/>
  <c r="E24" i="3"/>
  <c r="E18" i="3"/>
  <c r="E11" i="3"/>
  <c r="AU48" i="3"/>
  <c r="AU138" i="3"/>
  <c r="AU18" i="3"/>
  <c r="AU122" i="3"/>
  <c r="AU108" i="3"/>
  <c r="AU63" i="3"/>
  <c r="I6" i="3"/>
  <c r="L122" i="3"/>
  <c r="L69" i="3"/>
  <c r="L56" i="3"/>
  <c r="L42" i="3"/>
  <c r="L115" i="3"/>
  <c r="L96" i="3"/>
  <c r="L90" i="3"/>
  <c r="L84" i="3"/>
  <c r="L48" i="3"/>
  <c r="L18" i="3"/>
  <c r="L11" i="3"/>
  <c r="F8" i="3"/>
  <c r="F9" i="3"/>
  <c r="F10" i="3"/>
  <c r="L145" i="3" l="1"/>
  <c r="E138" i="3"/>
  <c r="E63" i="3"/>
  <c r="E146" i="3"/>
  <c r="L146" i="3"/>
  <c r="J143" i="3"/>
  <c r="J148" i="3" s="1"/>
  <c r="L140" i="3"/>
  <c r="L142" i="3"/>
  <c r="L138" i="3"/>
  <c r="L141" i="3"/>
  <c r="L131" i="3"/>
  <c r="G136" i="3"/>
  <c r="G137" i="3"/>
  <c r="G133" i="3"/>
  <c r="G135" i="3"/>
  <c r="L134" i="3"/>
  <c r="G82" i="3"/>
  <c r="K83" i="3"/>
  <c r="L80" i="3"/>
  <c r="L83" i="3"/>
  <c r="G78" i="3"/>
  <c r="G77" i="3"/>
  <c r="K79" i="3"/>
  <c r="L75" i="3"/>
  <c r="L79" i="3"/>
  <c r="L68" i="3"/>
  <c r="L67" i="3"/>
  <c r="L63" i="3"/>
  <c r="G66" i="3"/>
  <c r="L65" i="3"/>
  <c r="F134" i="3"/>
  <c r="F142" i="3"/>
  <c r="F68" i="3"/>
  <c r="F140" i="3"/>
  <c r="F141" i="3"/>
  <c r="L6" i="3"/>
  <c r="F85" i="3"/>
  <c r="G85" i="3"/>
  <c r="G64" i="3"/>
  <c r="G20" i="3"/>
  <c r="G102" i="3"/>
  <c r="G97" i="3"/>
  <c r="G139" i="3"/>
  <c r="G43" i="3"/>
  <c r="G132" i="3"/>
  <c r="G70" i="3"/>
  <c r="G25" i="3"/>
  <c r="G50" i="3"/>
  <c r="G65" i="3" l="1"/>
  <c r="G140" i="3"/>
  <c r="G141" i="3"/>
  <c r="G142" i="3"/>
  <c r="E143" i="3"/>
  <c r="G134" i="3"/>
  <c r="F83" i="3"/>
  <c r="G83" i="3"/>
  <c r="F79" i="3"/>
  <c r="G79" i="3"/>
  <c r="G68" i="3"/>
  <c r="G67" i="3"/>
  <c r="AK80" i="3"/>
  <c r="K61" i="3" l="1"/>
  <c r="F61" i="3"/>
  <c r="K59" i="3"/>
  <c r="F59" i="3"/>
  <c r="K62" i="3"/>
  <c r="F62" i="3"/>
  <c r="K60" i="3"/>
  <c r="F60" i="3"/>
  <c r="K58" i="3"/>
  <c r="F58" i="3"/>
  <c r="K57" i="3"/>
  <c r="A137" i="3"/>
  <c r="A124" i="3"/>
  <c r="A125" i="3" s="1"/>
  <c r="A126" i="3" s="1"/>
  <c r="A127" i="3" s="1"/>
  <c r="A128" i="3" s="1"/>
  <c r="A129" i="3" s="1"/>
  <c r="A130" i="3" s="1"/>
  <c r="A117" i="3"/>
  <c r="A118" i="3" s="1"/>
  <c r="A119" i="3" s="1"/>
  <c r="A120" i="3" s="1"/>
  <c r="A121" i="3" s="1"/>
  <c r="A110" i="3"/>
  <c r="A111" i="3" s="1"/>
  <c r="A112" i="3" s="1"/>
  <c r="A113" i="3" s="1"/>
  <c r="A114" i="3" s="1"/>
  <c r="A103" i="3"/>
  <c r="A104" i="3" s="1"/>
  <c r="A105" i="3" s="1"/>
  <c r="A106" i="3" s="1"/>
  <c r="A107" i="3" s="1"/>
  <c r="A98" i="3"/>
  <c r="A99" i="3" s="1"/>
  <c r="A100" i="3" s="1"/>
  <c r="A92" i="3"/>
  <c r="A93" i="3" s="1"/>
  <c r="A94" i="3" s="1"/>
  <c r="A95" i="3" s="1"/>
  <c r="A86" i="3"/>
  <c r="A87" i="3" s="1"/>
  <c r="A88" i="3" s="1"/>
  <c r="A89" i="3" s="1"/>
  <c r="A71" i="3"/>
  <c r="A72" i="3" s="1"/>
  <c r="A73" i="3" s="1"/>
  <c r="A74" i="3" s="1"/>
  <c r="A58" i="3"/>
  <c r="A59" i="3" s="1"/>
  <c r="A60" i="3" s="1"/>
  <c r="A61" i="3" s="1"/>
  <c r="A62" i="3" s="1"/>
  <c r="A50" i="3"/>
  <c r="A51" i="3" s="1"/>
  <c r="A52" i="3" s="1"/>
  <c r="A53" i="3" s="1"/>
  <c r="A54" i="3" s="1"/>
  <c r="A55" i="3" s="1"/>
  <c r="A43" i="3"/>
  <c r="A44" i="3" s="1"/>
  <c r="A45" i="3" s="1"/>
  <c r="A46" i="3" s="1"/>
  <c r="A47" i="3" s="1"/>
  <c r="A31" i="3"/>
  <c r="F57" i="3" l="1"/>
  <c r="U139" i="3"/>
  <c r="U132" i="3"/>
  <c r="U130" i="3"/>
  <c r="U129" i="3"/>
  <c r="U128" i="3"/>
  <c r="U127" i="3"/>
  <c r="U126" i="3"/>
  <c r="U125" i="3"/>
  <c r="U124" i="3"/>
  <c r="U123" i="3"/>
  <c r="U121" i="3"/>
  <c r="U120" i="3"/>
  <c r="U119" i="3"/>
  <c r="U118" i="3"/>
  <c r="U117" i="3"/>
  <c r="U116" i="3"/>
  <c r="U114" i="3"/>
  <c r="U113" i="3"/>
  <c r="U112" i="3"/>
  <c r="U111" i="3"/>
  <c r="U110" i="3"/>
  <c r="U109" i="3"/>
  <c r="U107" i="3"/>
  <c r="U106" i="3"/>
  <c r="U105" i="3"/>
  <c r="U104" i="3"/>
  <c r="U103" i="3"/>
  <c r="U102" i="3"/>
  <c r="U100" i="3"/>
  <c r="U99" i="3"/>
  <c r="U98" i="3"/>
  <c r="U97" i="3"/>
  <c r="U95" i="3"/>
  <c r="U94" i="3"/>
  <c r="U93" i="3"/>
  <c r="U92" i="3"/>
  <c r="U91" i="3"/>
  <c r="U89" i="3"/>
  <c r="U88" i="3"/>
  <c r="U87" i="3"/>
  <c r="U86" i="3"/>
  <c r="U85" i="3"/>
  <c r="U81" i="3"/>
  <c r="U76" i="3"/>
  <c r="U74" i="3"/>
  <c r="U73" i="3"/>
  <c r="U72" i="3"/>
  <c r="U71" i="3"/>
  <c r="U70" i="3"/>
  <c r="U64" i="3"/>
  <c r="U62" i="3"/>
  <c r="U61" i="3"/>
  <c r="U60" i="3"/>
  <c r="U59" i="3"/>
  <c r="U58" i="3"/>
  <c r="U57" i="3"/>
  <c r="U55" i="3"/>
  <c r="U54" i="3"/>
  <c r="U53" i="3"/>
  <c r="U52" i="3"/>
  <c r="U51" i="3"/>
  <c r="U50" i="3"/>
  <c r="U49" i="3"/>
  <c r="U47" i="3"/>
  <c r="U46" i="3"/>
  <c r="U45" i="3"/>
  <c r="U44" i="3"/>
  <c r="U43" i="3"/>
  <c r="U41" i="3"/>
  <c r="U40" i="3"/>
  <c r="U39" i="3"/>
  <c r="U38" i="3"/>
  <c r="U37" i="3"/>
  <c r="U36" i="3"/>
  <c r="U35" i="3"/>
  <c r="U34" i="3"/>
  <c r="U33" i="3"/>
  <c r="U32" i="3"/>
  <c r="U31" i="3"/>
  <c r="U29" i="3"/>
  <c r="U27" i="3"/>
  <c r="U26" i="3"/>
  <c r="U25" i="3"/>
  <c r="U23" i="3"/>
  <c r="U22" i="3"/>
  <c r="U21" i="3"/>
  <c r="U20" i="3"/>
  <c r="U19" i="3"/>
  <c r="U17" i="3"/>
  <c r="U16" i="3"/>
  <c r="U15" i="3"/>
  <c r="U14" i="3"/>
  <c r="U13" i="3"/>
  <c r="U12" i="3"/>
  <c r="U10" i="3"/>
  <c r="U9" i="3"/>
  <c r="U8" i="3"/>
  <c r="U7" i="3"/>
  <c r="V138" i="3"/>
  <c r="V131" i="3"/>
  <c r="V122" i="3"/>
  <c r="V115" i="3"/>
  <c r="V108" i="3"/>
  <c r="V101" i="3"/>
  <c r="V96" i="3"/>
  <c r="V90" i="3"/>
  <c r="V84" i="3"/>
  <c r="V80" i="3"/>
  <c r="V69" i="3"/>
  <c r="V63" i="3"/>
  <c r="V56" i="3"/>
  <c r="V48" i="3"/>
  <c r="V42" i="3"/>
  <c r="V30" i="3"/>
  <c r="V24" i="3"/>
  <c r="V18" i="3"/>
  <c r="V11" i="3"/>
  <c r="V6" i="3"/>
  <c r="K137" i="3"/>
  <c r="K136" i="3"/>
  <c r="K135" i="3"/>
  <c r="K133" i="3"/>
  <c r="K82" i="3"/>
  <c r="K77" i="3"/>
  <c r="K78" i="3"/>
  <c r="K66" i="3"/>
  <c r="F54" i="3"/>
  <c r="BN139" i="3"/>
  <c r="BN138" i="3"/>
  <c r="BN130" i="3"/>
  <c r="BN129" i="3"/>
  <c r="BN128" i="3"/>
  <c r="BN127" i="3"/>
  <c r="BN126" i="3"/>
  <c r="BN125" i="3"/>
  <c r="BN124" i="3"/>
  <c r="BN123" i="3"/>
  <c r="BN122" i="3"/>
  <c r="BN100" i="3"/>
  <c r="BN99" i="3"/>
  <c r="BN98" i="3"/>
  <c r="BN97" i="3"/>
  <c r="BN96" i="3"/>
  <c r="BN95" i="3"/>
  <c r="BN94" i="3"/>
  <c r="BN93" i="3"/>
  <c r="BN92" i="3"/>
  <c r="BN91" i="3"/>
  <c r="BO90" i="3"/>
  <c r="BN89" i="3"/>
  <c r="BN88" i="3"/>
  <c r="BN87" i="3"/>
  <c r="BN86" i="3"/>
  <c r="BN85" i="3"/>
  <c r="BN84" i="3"/>
  <c r="BN76" i="3"/>
  <c r="BN75" i="3"/>
  <c r="BN74" i="3"/>
  <c r="BN73" i="3"/>
  <c r="BN72" i="3"/>
  <c r="BN71" i="3"/>
  <c r="BN70" i="3"/>
  <c r="BN69" i="3"/>
  <c r="BN61" i="3"/>
  <c r="BN60" i="3"/>
  <c r="BN59" i="3"/>
  <c r="BN58" i="3"/>
  <c r="BN57" i="3"/>
  <c r="BO56" i="3"/>
  <c r="BO48" i="3"/>
  <c r="BN55" i="3"/>
  <c r="BN54" i="3"/>
  <c r="BN53" i="3"/>
  <c r="BN52" i="3"/>
  <c r="BN51" i="3"/>
  <c r="BN50" i="3"/>
  <c r="BN49" i="3"/>
  <c r="BO30" i="3"/>
  <c r="BN41" i="3"/>
  <c r="BN39" i="3"/>
  <c r="BN38" i="3"/>
  <c r="BN37" i="3"/>
  <c r="BN36" i="3"/>
  <c r="BN35" i="3"/>
  <c r="BN34" i="3"/>
  <c r="BN33" i="3"/>
  <c r="BN32" i="3"/>
  <c r="BN31" i="3"/>
  <c r="BN6" i="3"/>
  <c r="BN18" i="3"/>
  <c r="BN24" i="3"/>
  <c r="BN29" i="3"/>
  <c r="BN28" i="3"/>
  <c r="BN27" i="3"/>
  <c r="BN26" i="3"/>
  <c r="BN25" i="3"/>
  <c r="BN23" i="3"/>
  <c r="BN22" i="3"/>
  <c r="BN21" i="3"/>
  <c r="BN20" i="3"/>
  <c r="BN19" i="3"/>
  <c r="BN7" i="3"/>
  <c r="BN8" i="3"/>
  <c r="BN9" i="3"/>
  <c r="BN10" i="3"/>
  <c r="BE122" i="3"/>
  <c r="BD122" i="3" l="1"/>
  <c r="K67" i="3"/>
  <c r="K65" i="3"/>
  <c r="F13" i="3"/>
  <c r="F17" i="3"/>
  <c r="F20" i="3"/>
  <c r="F22" i="3"/>
  <c r="F25" i="3"/>
  <c r="F27" i="3"/>
  <c r="F32" i="3"/>
  <c r="F34" i="3"/>
  <c r="F36" i="3"/>
  <c r="F45" i="3"/>
  <c r="F47" i="3"/>
  <c r="F70" i="3"/>
  <c r="F72" i="3"/>
  <c r="F74" i="3"/>
  <c r="F78" i="3"/>
  <c r="F82" i="3"/>
  <c r="F87" i="3"/>
  <c r="F89" i="3"/>
  <c r="F92" i="3"/>
  <c r="F94" i="3"/>
  <c r="F99" i="3"/>
  <c r="F102" i="3"/>
  <c r="F104" i="3"/>
  <c r="F106" i="3"/>
  <c r="F109" i="3"/>
  <c r="F111" i="3"/>
  <c r="F113" i="3"/>
  <c r="F116" i="3"/>
  <c r="F118" i="3"/>
  <c r="F120" i="3"/>
  <c r="F123" i="3"/>
  <c r="F125" i="3"/>
  <c r="F127" i="3"/>
  <c r="F129" i="3"/>
  <c r="F133" i="3"/>
  <c r="F136" i="3"/>
  <c r="F12" i="3"/>
  <c r="F14" i="3"/>
  <c r="F16" i="3"/>
  <c r="F19" i="3"/>
  <c r="F21" i="3"/>
  <c r="F23" i="3"/>
  <c r="F26" i="3"/>
  <c r="F28" i="3"/>
  <c r="F31" i="3"/>
  <c r="F33" i="3"/>
  <c r="F35" i="3"/>
  <c r="F37" i="3"/>
  <c r="F41" i="3"/>
  <c r="F44" i="3"/>
  <c r="F46" i="3"/>
  <c r="F66" i="3"/>
  <c r="F71" i="3"/>
  <c r="F73" i="3"/>
  <c r="F77" i="3"/>
  <c r="F88" i="3"/>
  <c r="F91" i="3"/>
  <c r="F93" i="3"/>
  <c r="F95" i="3"/>
  <c r="F98" i="3"/>
  <c r="F100" i="3"/>
  <c r="F103" i="3"/>
  <c r="F105" i="3"/>
  <c r="F107" i="3"/>
  <c r="F110" i="3"/>
  <c r="F112" i="3"/>
  <c r="F114" i="3"/>
  <c r="F117" i="3"/>
  <c r="F119" i="3"/>
  <c r="F121" i="3"/>
  <c r="F124" i="3"/>
  <c r="F126" i="3"/>
  <c r="F130" i="3"/>
  <c r="F135" i="3"/>
  <c r="F137" i="3"/>
  <c r="F29" i="3"/>
  <c r="F49" i="3"/>
  <c r="F51" i="3"/>
  <c r="F53" i="3"/>
  <c r="F55" i="3"/>
  <c r="F50" i="3"/>
  <c r="F52" i="3"/>
  <c r="BN48" i="3"/>
  <c r="H145" i="3"/>
  <c r="BD90" i="3"/>
  <c r="BE90" i="3"/>
  <c r="U138" i="3"/>
  <c r="U131" i="3"/>
  <c r="U122" i="3"/>
  <c r="U115" i="3"/>
  <c r="U108" i="3"/>
  <c r="U101" i="3"/>
  <c r="U96" i="3"/>
  <c r="U90" i="3"/>
  <c r="U84" i="3"/>
  <c r="U80" i="3"/>
  <c r="U75" i="3"/>
  <c r="U69" i="3"/>
  <c r="U63" i="3"/>
  <c r="U56" i="3"/>
  <c r="U48" i="3"/>
  <c r="U30" i="3"/>
  <c r="U24" i="3"/>
  <c r="U18" i="3"/>
  <c r="U11" i="3"/>
  <c r="U6" i="3"/>
  <c r="U42" i="3"/>
  <c r="BN56" i="3"/>
  <c r="BN90" i="3"/>
  <c r="BN30" i="3"/>
  <c r="CD6" i="3"/>
  <c r="CD11" i="3"/>
  <c r="CD18" i="3"/>
  <c r="CD24" i="3"/>
  <c r="CD30" i="3"/>
  <c r="CD42" i="3"/>
  <c r="CD48" i="3"/>
  <c r="CD56" i="3"/>
  <c r="CD63" i="3"/>
  <c r="CD69" i="3"/>
  <c r="CD75" i="3"/>
  <c r="CD84" i="3"/>
  <c r="CD90" i="3"/>
  <c r="CD101" i="3"/>
  <c r="CD108" i="3"/>
  <c r="CD122" i="3"/>
  <c r="AP48" i="3"/>
  <c r="AF56" i="3"/>
  <c r="DO139" i="3"/>
  <c r="DG139" i="3"/>
  <c r="DB139" i="3"/>
  <c r="BX139" i="3"/>
  <c r="BS139" i="3"/>
  <c r="BI139" i="3"/>
  <c r="AY139" i="3"/>
  <c r="AO139" i="3"/>
  <c r="AJ139" i="3"/>
  <c r="AE139" i="3"/>
  <c r="Z139" i="3"/>
  <c r="P139" i="3"/>
  <c r="DG138" i="3"/>
  <c r="CI138" i="3"/>
  <c r="BT138" i="3"/>
  <c r="BJ138" i="3"/>
  <c r="AZ138" i="3"/>
  <c r="AK138" i="3"/>
  <c r="AF138" i="3"/>
  <c r="AA138" i="3"/>
  <c r="DO132" i="3"/>
  <c r="DG132" i="3"/>
  <c r="DB132" i="3"/>
  <c r="BX132" i="3"/>
  <c r="BS132" i="3"/>
  <c r="BI132" i="3"/>
  <c r="AY132" i="3"/>
  <c r="AO132" i="3"/>
  <c r="AJ132" i="3"/>
  <c r="AE132" i="3"/>
  <c r="Z132" i="3"/>
  <c r="P132" i="3"/>
  <c r="DH131" i="3"/>
  <c r="DB131" i="3"/>
  <c r="CI131" i="3"/>
  <c r="BY131" i="3"/>
  <c r="BJ131" i="3"/>
  <c r="AZ131" i="3"/>
  <c r="AP131" i="3"/>
  <c r="AK131" i="3"/>
  <c r="AF131" i="3"/>
  <c r="AA131" i="3"/>
  <c r="DO130" i="3"/>
  <c r="DG130" i="3"/>
  <c r="DB130" i="3"/>
  <c r="BX130" i="3"/>
  <c r="BS130" i="3"/>
  <c r="BI130" i="3"/>
  <c r="AY130" i="3"/>
  <c r="AO130" i="3"/>
  <c r="AJ130" i="3"/>
  <c r="AE130" i="3"/>
  <c r="Z130" i="3"/>
  <c r="P130" i="3"/>
  <c r="DO129" i="3"/>
  <c r="DG129" i="3"/>
  <c r="DB129" i="3"/>
  <c r="BX129" i="3"/>
  <c r="BS129" i="3"/>
  <c r="BI129" i="3"/>
  <c r="AY129" i="3"/>
  <c r="AO129" i="3"/>
  <c r="AJ129" i="3"/>
  <c r="AE129" i="3"/>
  <c r="Z129" i="3"/>
  <c r="P129" i="3"/>
  <c r="DO128" i="3"/>
  <c r="DG128" i="3"/>
  <c r="DB128" i="3"/>
  <c r="BX128" i="3"/>
  <c r="BS128" i="3"/>
  <c r="BI128" i="3"/>
  <c r="AY128" i="3"/>
  <c r="AO128" i="3"/>
  <c r="AJ128" i="3"/>
  <c r="AE128" i="3"/>
  <c r="Z128" i="3"/>
  <c r="P128" i="3"/>
  <c r="DO127" i="3"/>
  <c r="DG127" i="3"/>
  <c r="DB127" i="3"/>
  <c r="BX127" i="3"/>
  <c r="BS127" i="3"/>
  <c r="BI127" i="3"/>
  <c r="AY127" i="3"/>
  <c r="AO127" i="3"/>
  <c r="AJ127" i="3"/>
  <c r="AE127" i="3"/>
  <c r="Z127" i="3"/>
  <c r="P127" i="3"/>
  <c r="DO126" i="3"/>
  <c r="DG126" i="3"/>
  <c r="DB126" i="3"/>
  <c r="BX126" i="3"/>
  <c r="BS126" i="3"/>
  <c r="BI126" i="3"/>
  <c r="AY126" i="3"/>
  <c r="AO126" i="3"/>
  <c r="AJ126" i="3"/>
  <c r="AE126" i="3"/>
  <c r="Z126" i="3"/>
  <c r="P126" i="3"/>
  <c r="DO125" i="3"/>
  <c r="DG125" i="3"/>
  <c r="DB125" i="3"/>
  <c r="BX125" i="3"/>
  <c r="BS125" i="3"/>
  <c r="BI125" i="3"/>
  <c r="AY125" i="3"/>
  <c r="AO125" i="3"/>
  <c r="AJ125" i="3"/>
  <c r="AE125" i="3"/>
  <c r="Z125" i="3"/>
  <c r="P125" i="3"/>
  <c r="DO124" i="3"/>
  <c r="DG124" i="3"/>
  <c r="DB124" i="3"/>
  <c r="BX124" i="3"/>
  <c r="BS124" i="3"/>
  <c r="BI124" i="3"/>
  <c r="AY124" i="3"/>
  <c r="AO124" i="3"/>
  <c r="AJ124" i="3"/>
  <c r="AE124" i="3"/>
  <c r="Z124" i="3"/>
  <c r="P124" i="3"/>
  <c r="DO123" i="3"/>
  <c r="DG123" i="3"/>
  <c r="DB123" i="3"/>
  <c r="BX123" i="3"/>
  <c r="BS123" i="3"/>
  <c r="BI123" i="3"/>
  <c r="AO123" i="3"/>
  <c r="AJ123" i="3"/>
  <c r="AE123" i="3"/>
  <c r="P123" i="3"/>
  <c r="DP122" i="3"/>
  <c r="DH122" i="3"/>
  <c r="DB122" i="3"/>
  <c r="CI122" i="3"/>
  <c r="BY122" i="3"/>
  <c r="BT122" i="3"/>
  <c r="BJ122" i="3"/>
  <c r="AZ122" i="3"/>
  <c r="AP122" i="3"/>
  <c r="AK122" i="3"/>
  <c r="AF122" i="3"/>
  <c r="AA122" i="3"/>
  <c r="DO121" i="3"/>
  <c r="DG121" i="3"/>
  <c r="DB121" i="3"/>
  <c r="BX121" i="3"/>
  <c r="BS121" i="3"/>
  <c r="BN121" i="3"/>
  <c r="BI121" i="3"/>
  <c r="AY121" i="3"/>
  <c r="AO121" i="3"/>
  <c r="AJ121" i="3"/>
  <c r="AE121" i="3"/>
  <c r="Z121" i="3"/>
  <c r="P121" i="3"/>
  <c r="DO120" i="3"/>
  <c r="DG120" i="3"/>
  <c r="DB120" i="3"/>
  <c r="BS120" i="3"/>
  <c r="BN120" i="3"/>
  <c r="BI120" i="3"/>
  <c r="AY120" i="3"/>
  <c r="AO120" i="3"/>
  <c r="AE120" i="3"/>
  <c r="Z120" i="3"/>
  <c r="P120" i="3"/>
  <c r="DO119" i="3"/>
  <c r="DG119" i="3"/>
  <c r="DB119" i="3"/>
  <c r="BX119" i="3"/>
  <c r="BS119" i="3"/>
  <c r="BN119" i="3"/>
  <c r="BI119" i="3"/>
  <c r="AY119" i="3"/>
  <c r="AO119" i="3"/>
  <c r="AJ119" i="3"/>
  <c r="AE119" i="3"/>
  <c r="Z119" i="3"/>
  <c r="P119" i="3"/>
  <c r="DO118" i="3"/>
  <c r="DG118" i="3"/>
  <c r="DB118" i="3"/>
  <c r="BX118" i="3"/>
  <c r="BS118" i="3"/>
  <c r="BN118" i="3"/>
  <c r="BI118" i="3"/>
  <c r="AY118" i="3"/>
  <c r="AO118" i="3"/>
  <c r="AJ118" i="3"/>
  <c r="AE118" i="3"/>
  <c r="Z118" i="3"/>
  <c r="P118" i="3"/>
  <c r="DO117" i="3"/>
  <c r="DG117" i="3"/>
  <c r="DB117" i="3"/>
  <c r="BX117" i="3"/>
  <c r="BS117" i="3"/>
  <c r="BN117" i="3"/>
  <c r="BI117" i="3"/>
  <c r="AY117" i="3"/>
  <c r="AO117" i="3"/>
  <c r="AJ117" i="3"/>
  <c r="AE117" i="3"/>
  <c r="Z117" i="3"/>
  <c r="P117" i="3"/>
  <c r="DO116" i="3"/>
  <c r="DG116" i="3"/>
  <c r="DB116" i="3"/>
  <c r="BX116" i="3"/>
  <c r="BS116" i="3"/>
  <c r="BN116" i="3"/>
  <c r="BI116" i="3"/>
  <c r="AY116" i="3"/>
  <c r="AO116" i="3"/>
  <c r="AJ116" i="3"/>
  <c r="AE116" i="3"/>
  <c r="Z116" i="3"/>
  <c r="P116" i="3"/>
  <c r="DP115" i="3"/>
  <c r="DH115" i="3"/>
  <c r="DB115" i="3"/>
  <c r="CI115" i="3"/>
  <c r="BY115" i="3"/>
  <c r="BT115" i="3"/>
  <c r="BO115" i="3"/>
  <c r="BJ115" i="3"/>
  <c r="AZ115" i="3"/>
  <c r="AP115" i="3"/>
  <c r="AK115" i="3"/>
  <c r="AF115" i="3"/>
  <c r="DO114" i="3"/>
  <c r="DG114" i="3"/>
  <c r="DB114" i="3"/>
  <c r="BX114" i="3"/>
  <c r="BS114" i="3"/>
  <c r="BI114" i="3"/>
  <c r="AY114" i="3"/>
  <c r="AO114" i="3"/>
  <c r="AJ114" i="3"/>
  <c r="AE114" i="3"/>
  <c r="Z114" i="3"/>
  <c r="P114" i="3"/>
  <c r="DO113" i="3"/>
  <c r="DG113" i="3"/>
  <c r="DB113" i="3"/>
  <c r="BX113" i="3"/>
  <c r="BS113" i="3"/>
  <c r="BI113" i="3"/>
  <c r="AY113" i="3"/>
  <c r="AO113" i="3"/>
  <c r="AJ113" i="3"/>
  <c r="AE113" i="3"/>
  <c r="Z113" i="3"/>
  <c r="P113" i="3"/>
  <c r="DO112" i="3"/>
  <c r="DG112" i="3"/>
  <c r="DB112" i="3"/>
  <c r="BX112" i="3"/>
  <c r="BS112" i="3"/>
  <c r="BI112" i="3"/>
  <c r="AY112" i="3"/>
  <c r="AO112" i="3"/>
  <c r="AJ112" i="3"/>
  <c r="AE112" i="3"/>
  <c r="Z112" i="3"/>
  <c r="P112" i="3"/>
  <c r="DO111" i="3"/>
  <c r="DG111" i="3"/>
  <c r="DB111" i="3"/>
  <c r="BX111" i="3"/>
  <c r="BS111" i="3"/>
  <c r="BI111" i="3"/>
  <c r="AY111" i="3"/>
  <c r="AO111" i="3"/>
  <c r="AJ111" i="3"/>
  <c r="AE111" i="3"/>
  <c r="Z111" i="3"/>
  <c r="P111" i="3"/>
  <c r="DO110" i="3"/>
  <c r="DG110" i="3"/>
  <c r="DB110" i="3"/>
  <c r="BX110" i="3"/>
  <c r="BS110" i="3"/>
  <c r="BI110" i="3"/>
  <c r="AY110" i="3"/>
  <c r="AO110" i="3"/>
  <c r="AJ110" i="3"/>
  <c r="AE110" i="3"/>
  <c r="Z110" i="3"/>
  <c r="P110" i="3"/>
  <c r="DO109" i="3"/>
  <c r="DG109" i="3"/>
  <c r="DB109" i="3"/>
  <c r="BX109" i="3"/>
  <c r="BS109" i="3"/>
  <c r="BI109" i="3"/>
  <c r="AY109" i="3"/>
  <c r="AO109" i="3"/>
  <c r="AJ109" i="3"/>
  <c r="AE109" i="3"/>
  <c r="Z109" i="3"/>
  <c r="P109" i="3"/>
  <c r="DP108" i="3"/>
  <c r="DH108" i="3"/>
  <c r="BY108" i="3"/>
  <c r="BJ108" i="3"/>
  <c r="AZ108" i="3"/>
  <c r="AP108" i="3"/>
  <c r="AF108" i="3"/>
  <c r="AA108" i="3"/>
  <c r="DO107" i="3"/>
  <c r="DG107" i="3"/>
  <c r="DB107" i="3"/>
  <c r="BX107" i="3"/>
  <c r="BS107" i="3"/>
  <c r="BI107" i="3"/>
  <c r="AY107" i="3"/>
  <c r="AO107" i="3"/>
  <c r="AJ107" i="3"/>
  <c r="AE107" i="3"/>
  <c r="Z107" i="3"/>
  <c r="P107" i="3"/>
  <c r="DO106" i="3"/>
  <c r="DG106" i="3"/>
  <c r="DB106" i="3"/>
  <c r="BX106" i="3"/>
  <c r="BS106" i="3"/>
  <c r="BI106" i="3"/>
  <c r="AY106" i="3"/>
  <c r="AO106" i="3"/>
  <c r="AJ106" i="3"/>
  <c r="AE106" i="3"/>
  <c r="Z106" i="3"/>
  <c r="P106" i="3"/>
  <c r="DO105" i="3"/>
  <c r="DG105" i="3"/>
  <c r="DB105" i="3"/>
  <c r="BX105" i="3"/>
  <c r="BS105" i="3"/>
  <c r="BI105" i="3"/>
  <c r="AY105" i="3"/>
  <c r="AO105" i="3"/>
  <c r="AJ105" i="3"/>
  <c r="AE105" i="3"/>
  <c r="Z105" i="3"/>
  <c r="P105" i="3"/>
  <c r="DO104" i="3"/>
  <c r="DG104" i="3"/>
  <c r="DB104" i="3"/>
  <c r="BX104" i="3"/>
  <c r="BS104" i="3"/>
  <c r="BI104" i="3"/>
  <c r="AY104" i="3"/>
  <c r="AO104" i="3"/>
  <c r="AJ104" i="3"/>
  <c r="AE104" i="3"/>
  <c r="Z104" i="3"/>
  <c r="P104" i="3"/>
  <c r="DO103" i="3"/>
  <c r="DG103" i="3"/>
  <c r="DB103" i="3"/>
  <c r="BX103" i="3"/>
  <c r="BS103" i="3"/>
  <c r="BI103" i="3"/>
  <c r="AY103" i="3"/>
  <c r="AO103" i="3"/>
  <c r="AJ103" i="3"/>
  <c r="AE103" i="3"/>
  <c r="Z103" i="3"/>
  <c r="P103" i="3"/>
  <c r="DO102" i="3"/>
  <c r="DG102" i="3"/>
  <c r="DB102" i="3"/>
  <c r="BX102" i="3"/>
  <c r="BS102" i="3"/>
  <c r="BN102" i="3"/>
  <c r="BI102" i="3"/>
  <c r="AY102" i="3"/>
  <c r="AO102" i="3"/>
  <c r="AJ102" i="3"/>
  <c r="AE102" i="3"/>
  <c r="Z102" i="3"/>
  <c r="P102" i="3"/>
  <c r="DP101" i="3"/>
  <c r="DG101" i="3"/>
  <c r="CI101" i="3"/>
  <c r="BY101" i="3"/>
  <c r="BT101" i="3"/>
  <c r="BO101" i="3"/>
  <c r="BJ101" i="3"/>
  <c r="AZ101" i="3"/>
  <c r="AP101" i="3"/>
  <c r="AK101" i="3"/>
  <c r="AF101" i="3"/>
  <c r="DO100" i="3"/>
  <c r="DG100" i="3"/>
  <c r="DB100" i="3"/>
  <c r="BX100" i="3"/>
  <c r="BS100" i="3"/>
  <c r="BI100" i="3"/>
  <c r="AY100" i="3"/>
  <c r="AO100" i="3"/>
  <c r="AJ100" i="3"/>
  <c r="AE100" i="3"/>
  <c r="Z100" i="3"/>
  <c r="P100" i="3"/>
  <c r="DO99" i="3"/>
  <c r="DG99" i="3"/>
  <c r="DB99" i="3"/>
  <c r="BX99" i="3"/>
  <c r="BS99" i="3"/>
  <c r="BI99" i="3"/>
  <c r="AY99" i="3"/>
  <c r="AO99" i="3"/>
  <c r="AJ99" i="3"/>
  <c r="AE99" i="3"/>
  <c r="Z99" i="3"/>
  <c r="P99" i="3"/>
  <c r="DO98" i="3"/>
  <c r="DG98" i="3"/>
  <c r="DB98" i="3"/>
  <c r="BX98" i="3"/>
  <c r="BS98" i="3"/>
  <c r="BI98" i="3"/>
  <c r="AY98" i="3"/>
  <c r="AO98" i="3"/>
  <c r="AJ98" i="3"/>
  <c r="AE98" i="3"/>
  <c r="P98" i="3"/>
  <c r="DO97" i="3"/>
  <c r="DG97" i="3"/>
  <c r="DB97" i="3"/>
  <c r="BX97" i="3"/>
  <c r="BS97" i="3"/>
  <c r="BI97" i="3"/>
  <c r="AY97" i="3"/>
  <c r="AO97" i="3"/>
  <c r="AJ97" i="3"/>
  <c r="AE97" i="3"/>
  <c r="Z97" i="3"/>
  <c r="P97" i="3"/>
  <c r="DP96" i="3"/>
  <c r="DB96" i="3"/>
  <c r="CI96" i="3"/>
  <c r="BY96" i="3"/>
  <c r="BT96" i="3"/>
  <c r="BJ96" i="3"/>
  <c r="AZ96" i="3"/>
  <c r="AP96" i="3"/>
  <c r="AK96" i="3"/>
  <c r="AF96" i="3"/>
  <c r="DO95" i="3"/>
  <c r="DG95" i="3"/>
  <c r="DB95" i="3"/>
  <c r="BX95" i="3"/>
  <c r="BS95" i="3"/>
  <c r="BI95" i="3"/>
  <c r="AY95" i="3"/>
  <c r="AO95" i="3"/>
  <c r="AJ95" i="3"/>
  <c r="AE95" i="3"/>
  <c r="Z95" i="3"/>
  <c r="P95" i="3"/>
  <c r="DO94" i="3"/>
  <c r="DG94" i="3"/>
  <c r="DB94" i="3"/>
  <c r="BX94" i="3"/>
  <c r="BS94" i="3"/>
  <c r="BI94" i="3"/>
  <c r="AY94" i="3"/>
  <c r="AO94" i="3"/>
  <c r="AJ94" i="3"/>
  <c r="AE94" i="3"/>
  <c r="Z94" i="3"/>
  <c r="P94" i="3"/>
  <c r="DO93" i="3"/>
  <c r="DG93" i="3"/>
  <c r="DB93" i="3"/>
  <c r="BX93" i="3"/>
  <c r="BS93" i="3"/>
  <c r="BI93" i="3"/>
  <c r="AY93" i="3"/>
  <c r="AO93" i="3"/>
  <c r="AJ93" i="3"/>
  <c r="AE93" i="3"/>
  <c r="Z93" i="3"/>
  <c r="P93" i="3"/>
  <c r="DO92" i="3"/>
  <c r="DG92" i="3"/>
  <c r="DB92" i="3"/>
  <c r="BX92" i="3"/>
  <c r="BS92" i="3"/>
  <c r="BI92" i="3"/>
  <c r="AY92" i="3"/>
  <c r="AO92" i="3"/>
  <c r="AJ92" i="3"/>
  <c r="AE92" i="3"/>
  <c r="Z92" i="3"/>
  <c r="P92" i="3"/>
  <c r="DO91" i="3"/>
  <c r="DG91" i="3"/>
  <c r="DB91" i="3"/>
  <c r="BX91" i="3"/>
  <c r="BS91" i="3"/>
  <c r="BI91" i="3"/>
  <c r="AY91" i="3"/>
  <c r="AO91" i="3"/>
  <c r="AE91" i="3"/>
  <c r="Z91" i="3"/>
  <c r="P91" i="3"/>
  <c r="DP90" i="3"/>
  <c r="DH90" i="3"/>
  <c r="CI90" i="3"/>
  <c r="BY90" i="3"/>
  <c r="BT90" i="3"/>
  <c r="BJ90" i="3"/>
  <c r="AZ90" i="3"/>
  <c r="AP90" i="3"/>
  <c r="AK90" i="3"/>
  <c r="AF90" i="3"/>
  <c r="DO89" i="3"/>
  <c r="DG89" i="3"/>
  <c r="DB89" i="3"/>
  <c r="BX89" i="3"/>
  <c r="BS89" i="3"/>
  <c r="BI89" i="3"/>
  <c r="AY89" i="3"/>
  <c r="AO89" i="3"/>
  <c r="AJ89" i="3"/>
  <c r="AE89" i="3"/>
  <c r="Z89" i="3"/>
  <c r="P89" i="3"/>
  <c r="DO88" i="3"/>
  <c r="DG88" i="3"/>
  <c r="DB88" i="3"/>
  <c r="BX88" i="3"/>
  <c r="BS88" i="3"/>
  <c r="BI88" i="3"/>
  <c r="AY88" i="3"/>
  <c r="AO88" i="3"/>
  <c r="AJ88" i="3"/>
  <c r="AE88" i="3"/>
  <c r="Z88" i="3"/>
  <c r="P88" i="3"/>
  <c r="DO87" i="3"/>
  <c r="DG87" i="3"/>
  <c r="DB87" i="3"/>
  <c r="BX87" i="3"/>
  <c r="BS87" i="3"/>
  <c r="BI87" i="3"/>
  <c r="AY87" i="3"/>
  <c r="AO87" i="3"/>
  <c r="AJ87" i="3"/>
  <c r="Z87" i="3"/>
  <c r="P87" i="3"/>
  <c r="DO86" i="3"/>
  <c r="DG86" i="3"/>
  <c r="DB86" i="3"/>
  <c r="BX86" i="3"/>
  <c r="BI86" i="3"/>
  <c r="AY86" i="3"/>
  <c r="AJ86" i="3"/>
  <c r="Z86" i="3"/>
  <c r="P86" i="3"/>
  <c r="DO85" i="3"/>
  <c r="DG85" i="3"/>
  <c r="DB85" i="3"/>
  <c r="BX85" i="3"/>
  <c r="BS85" i="3"/>
  <c r="BI85" i="3"/>
  <c r="AY85" i="3"/>
  <c r="AJ85" i="3"/>
  <c r="Z85" i="3"/>
  <c r="P85" i="3"/>
  <c r="DP84" i="3"/>
  <c r="DH84" i="3"/>
  <c r="CI84" i="3"/>
  <c r="BY84" i="3"/>
  <c r="BJ84" i="3"/>
  <c r="AZ84" i="3"/>
  <c r="AP84" i="3"/>
  <c r="AK84" i="3"/>
  <c r="DO81" i="3"/>
  <c r="DG81" i="3"/>
  <c r="DB81" i="3"/>
  <c r="CC81" i="3"/>
  <c r="BX81" i="3"/>
  <c r="BS81" i="3"/>
  <c r="BI81" i="3"/>
  <c r="AY81" i="3"/>
  <c r="AO81" i="3"/>
  <c r="AJ81" i="3"/>
  <c r="AE81" i="3"/>
  <c r="Z81" i="3"/>
  <c r="P81" i="3"/>
  <c r="DP80" i="3"/>
  <c r="DH80" i="3"/>
  <c r="DB80" i="3"/>
  <c r="CI80" i="3"/>
  <c r="BY80" i="3"/>
  <c r="BJ80" i="3"/>
  <c r="AZ80" i="3"/>
  <c r="AP80" i="3"/>
  <c r="AF80" i="3"/>
  <c r="DO76" i="3"/>
  <c r="DG76" i="3"/>
  <c r="DB76" i="3"/>
  <c r="BX76" i="3"/>
  <c r="BS76" i="3"/>
  <c r="BI76" i="3"/>
  <c r="AY76" i="3"/>
  <c r="AO76" i="3"/>
  <c r="AJ76" i="3"/>
  <c r="AE76" i="3"/>
  <c r="Z76" i="3"/>
  <c r="P76" i="3"/>
  <c r="DB75" i="3"/>
  <c r="CI75" i="3"/>
  <c r="BY75" i="3"/>
  <c r="BT75" i="3"/>
  <c r="BJ75" i="3"/>
  <c r="AZ75" i="3"/>
  <c r="AO75" i="3"/>
  <c r="AK75" i="3"/>
  <c r="AF75" i="3"/>
  <c r="AA75" i="3"/>
  <c r="DO74" i="3"/>
  <c r="DG74" i="3"/>
  <c r="DB74" i="3"/>
  <c r="CC74" i="3"/>
  <c r="BX74" i="3"/>
  <c r="BS74" i="3"/>
  <c r="BI74" i="3"/>
  <c r="AY74" i="3"/>
  <c r="AO74" i="3"/>
  <c r="AJ74" i="3"/>
  <c r="AE74" i="3"/>
  <c r="Z74" i="3"/>
  <c r="P74" i="3"/>
  <c r="DO73" i="3"/>
  <c r="DG73" i="3"/>
  <c r="DB73" i="3"/>
  <c r="CC73" i="3"/>
  <c r="BX73" i="3"/>
  <c r="BS73" i="3"/>
  <c r="BI73" i="3"/>
  <c r="AY73" i="3"/>
  <c r="AO73" i="3"/>
  <c r="AJ73" i="3"/>
  <c r="AE73" i="3"/>
  <c r="Z73" i="3"/>
  <c r="P73" i="3"/>
  <c r="DO72" i="3"/>
  <c r="DG72" i="3"/>
  <c r="DB72" i="3"/>
  <c r="CC72" i="3"/>
  <c r="BX72" i="3"/>
  <c r="BS72" i="3"/>
  <c r="BI72" i="3"/>
  <c r="AY72" i="3"/>
  <c r="AO72" i="3"/>
  <c r="AJ72" i="3"/>
  <c r="AE72" i="3"/>
  <c r="Z72" i="3"/>
  <c r="P72" i="3"/>
  <c r="DO71" i="3"/>
  <c r="DG71" i="3"/>
  <c r="DB71" i="3"/>
  <c r="CC71" i="3"/>
  <c r="BX71" i="3"/>
  <c r="BS71" i="3"/>
  <c r="BI71" i="3"/>
  <c r="AY71" i="3"/>
  <c r="AO71" i="3"/>
  <c r="AJ71" i="3"/>
  <c r="AE71" i="3"/>
  <c r="Z71" i="3"/>
  <c r="P71" i="3"/>
  <c r="DO70" i="3"/>
  <c r="DG70" i="3"/>
  <c r="DB70" i="3"/>
  <c r="CC70" i="3"/>
  <c r="BX70" i="3"/>
  <c r="BS70" i="3"/>
  <c r="BI70" i="3"/>
  <c r="AY70" i="3"/>
  <c r="AO70" i="3"/>
  <c r="AJ70" i="3"/>
  <c r="AE70" i="3"/>
  <c r="Z70" i="3"/>
  <c r="P70" i="3"/>
  <c r="BT69" i="3"/>
  <c r="BJ69" i="3"/>
  <c r="AZ69" i="3"/>
  <c r="AK69" i="3"/>
  <c r="AF69" i="3"/>
  <c r="DO64" i="3"/>
  <c r="DG64" i="3"/>
  <c r="DB64" i="3"/>
  <c r="BS64" i="3"/>
  <c r="BI64" i="3"/>
  <c r="AY64" i="3"/>
  <c r="AO64" i="3"/>
  <c r="AJ64" i="3"/>
  <c r="AE64" i="3"/>
  <c r="Z64" i="3"/>
  <c r="P64" i="3"/>
  <c r="DP63" i="3"/>
  <c r="DH63" i="3"/>
  <c r="CI63" i="3"/>
  <c r="BY63" i="3"/>
  <c r="BJ63" i="3"/>
  <c r="AZ63" i="3"/>
  <c r="AP63" i="3"/>
  <c r="AK63" i="3"/>
  <c r="AA63" i="3"/>
  <c r="DO62" i="3"/>
  <c r="DG62" i="3"/>
  <c r="DB62" i="3"/>
  <c r="BX62" i="3"/>
  <c r="BI62" i="3"/>
  <c r="AY62" i="3"/>
  <c r="AO62" i="3"/>
  <c r="AJ62" i="3"/>
  <c r="AE62" i="3"/>
  <c r="Z62" i="3"/>
  <c r="P62" i="3"/>
  <c r="DO61" i="3"/>
  <c r="DG61" i="3"/>
  <c r="DB61" i="3"/>
  <c r="BX61" i="3"/>
  <c r="BI61" i="3"/>
  <c r="AY61" i="3"/>
  <c r="AO61" i="3"/>
  <c r="AJ61" i="3"/>
  <c r="AE61" i="3"/>
  <c r="Z61" i="3"/>
  <c r="P61" i="3"/>
  <c r="DO60" i="3"/>
  <c r="DG60" i="3"/>
  <c r="DB60" i="3"/>
  <c r="BX60" i="3"/>
  <c r="BI60" i="3"/>
  <c r="AY60" i="3"/>
  <c r="AO60" i="3"/>
  <c r="AJ60" i="3"/>
  <c r="AE60" i="3"/>
  <c r="Z60" i="3"/>
  <c r="P60" i="3"/>
  <c r="DO59" i="3"/>
  <c r="DG59" i="3"/>
  <c r="DB59" i="3"/>
  <c r="BX59" i="3"/>
  <c r="BI59" i="3"/>
  <c r="AY59" i="3"/>
  <c r="AO59" i="3"/>
  <c r="AJ59" i="3"/>
  <c r="AE59" i="3"/>
  <c r="Z59" i="3"/>
  <c r="P59" i="3"/>
  <c r="DO58" i="3"/>
  <c r="DG58" i="3"/>
  <c r="DB58" i="3"/>
  <c r="BX58" i="3"/>
  <c r="BI58" i="3"/>
  <c r="AY58" i="3"/>
  <c r="AO58" i="3"/>
  <c r="AJ58" i="3"/>
  <c r="AE58" i="3"/>
  <c r="Z58" i="3"/>
  <c r="P58" i="3"/>
  <c r="DO57" i="3"/>
  <c r="DG57" i="3"/>
  <c r="DB57" i="3"/>
  <c r="BX57" i="3"/>
  <c r="BI57" i="3"/>
  <c r="AY57" i="3"/>
  <c r="AO57" i="3"/>
  <c r="AJ57" i="3"/>
  <c r="AE57" i="3"/>
  <c r="Z57" i="3"/>
  <c r="P57" i="3"/>
  <c r="DP56" i="3"/>
  <c r="DH56" i="3"/>
  <c r="CI56" i="3"/>
  <c r="BY56" i="3"/>
  <c r="BT56" i="3"/>
  <c r="BJ56" i="3"/>
  <c r="AZ56" i="3"/>
  <c r="AP56" i="3"/>
  <c r="AK56" i="3"/>
  <c r="DO55" i="3"/>
  <c r="DG55" i="3"/>
  <c r="DB55" i="3"/>
  <c r="CC55" i="3"/>
  <c r="BX55" i="3"/>
  <c r="BS55" i="3"/>
  <c r="BI55" i="3"/>
  <c r="AY55" i="3"/>
  <c r="AO55" i="3"/>
  <c r="AJ55" i="3"/>
  <c r="AE55" i="3"/>
  <c r="Z55" i="3"/>
  <c r="P55" i="3"/>
  <c r="DO54" i="3"/>
  <c r="DG54" i="3"/>
  <c r="DB54" i="3"/>
  <c r="CC54" i="3"/>
  <c r="BX54" i="3"/>
  <c r="BS54" i="3"/>
  <c r="BI54" i="3"/>
  <c r="AY54" i="3"/>
  <c r="AO54" i="3"/>
  <c r="AJ54" i="3"/>
  <c r="AE54" i="3"/>
  <c r="Z54" i="3"/>
  <c r="P54" i="3"/>
  <c r="DO53" i="3"/>
  <c r="DG53" i="3"/>
  <c r="DB53" i="3"/>
  <c r="CC53" i="3"/>
  <c r="BX53" i="3"/>
  <c r="BS53" i="3"/>
  <c r="BI53" i="3"/>
  <c r="AY53" i="3"/>
  <c r="AO53" i="3"/>
  <c r="AJ53" i="3"/>
  <c r="AE53" i="3"/>
  <c r="Z53" i="3"/>
  <c r="P53" i="3"/>
  <c r="DO52" i="3"/>
  <c r="DG52" i="3"/>
  <c r="DB52" i="3"/>
  <c r="CC52" i="3"/>
  <c r="BX52" i="3"/>
  <c r="BS52" i="3"/>
  <c r="BI52" i="3"/>
  <c r="AY52" i="3"/>
  <c r="AO52" i="3"/>
  <c r="AJ52" i="3"/>
  <c r="AE52" i="3"/>
  <c r="Z52" i="3"/>
  <c r="P52" i="3"/>
  <c r="DO51" i="3"/>
  <c r="DG51" i="3"/>
  <c r="DB51" i="3"/>
  <c r="CC51" i="3"/>
  <c r="BX51" i="3"/>
  <c r="BS51" i="3"/>
  <c r="BI51" i="3"/>
  <c r="AY51" i="3"/>
  <c r="AO51" i="3"/>
  <c r="AJ51" i="3"/>
  <c r="AE51" i="3"/>
  <c r="Z51" i="3"/>
  <c r="P51" i="3"/>
  <c r="DO50" i="3"/>
  <c r="DG50" i="3"/>
  <c r="DB50" i="3"/>
  <c r="CC50" i="3"/>
  <c r="BX50" i="3"/>
  <c r="BS50" i="3"/>
  <c r="BI50" i="3"/>
  <c r="AY50" i="3"/>
  <c r="AO50" i="3"/>
  <c r="AJ50" i="3"/>
  <c r="AE50" i="3"/>
  <c r="Z50" i="3"/>
  <c r="P50" i="3"/>
  <c r="DO49" i="3"/>
  <c r="DG49" i="3"/>
  <c r="DB49" i="3"/>
  <c r="CC49" i="3"/>
  <c r="BX49" i="3"/>
  <c r="BS49" i="3"/>
  <c r="BI49" i="3"/>
  <c r="AY49" i="3"/>
  <c r="AO49" i="3"/>
  <c r="AJ49" i="3"/>
  <c r="AE49" i="3"/>
  <c r="Z49" i="3"/>
  <c r="P49" i="3"/>
  <c r="DP48" i="3"/>
  <c r="DH48" i="3"/>
  <c r="CI48" i="3"/>
  <c r="BT48" i="3"/>
  <c r="BJ48" i="3"/>
  <c r="AZ48" i="3"/>
  <c r="AK48" i="3"/>
  <c r="AF48" i="3"/>
  <c r="DO47" i="3"/>
  <c r="DG47" i="3"/>
  <c r="DB47" i="3"/>
  <c r="BX47" i="3"/>
  <c r="BS47" i="3"/>
  <c r="BI47" i="3"/>
  <c r="AY47" i="3"/>
  <c r="AO47" i="3"/>
  <c r="AJ47" i="3"/>
  <c r="AE47" i="3"/>
  <c r="Z47" i="3"/>
  <c r="P47" i="3"/>
  <c r="DO46" i="3"/>
  <c r="DG46" i="3"/>
  <c r="DB46" i="3"/>
  <c r="BX46" i="3"/>
  <c r="BS46" i="3"/>
  <c r="BI46" i="3"/>
  <c r="AY46" i="3"/>
  <c r="AO46" i="3"/>
  <c r="AJ46" i="3"/>
  <c r="AE46" i="3"/>
  <c r="Z46" i="3"/>
  <c r="P46" i="3"/>
  <c r="DO45" i="3"/>
  <c r="DG45" i="3"/>
  <c r="DB45" i="3"/>
  <c r="BX45" i="3"/>
  <c r="BS45" i="3"/>
  <c r="BI45" i="3"/>
  <c r="AY45" i="3"/>
  <c r="AO45" i="3"/>
  <c r="AJ45" i="3"/>
  <c r="AE45" i="3"/>
  <c r="Z45" i="3"/>
  <c r="P45" i="3"/>
  <c r="DO44" i="3"/>
  <c r="DG44" i="3"/>
  <c r="DB44" i="3"/>
  <c r="BX44" i="3"/>
  <c r="BS44" i="3"/>
  <c r="BI44" i="3"/>
  <c r="AY44" i="3"/>
  <c r="AO44" i="3"/>
  <c r="AJ44" i="3"/>
  <c r="AE44" i="3"/>
  <c r="Z44" i="3"/>
  <c r="P44" i="3"/>
  <c r="DO43" i="3"/>
  <c r="DG43" i="3"/>
  <c r="DB43" i="3"/>
  <c r="BX43" i="3"/>
  <c r="BS43" i="3"/>
  <c r="BI43" i="3"/>
  <c r="AY43" i="3"/>
  <c r="AO43" i="3"/>
  <c r="AJ43" i="3"/>
  <c r="AE43" i="3"/>
  <c r="Z43" i="3"/>
  <c r="P43" i="3"/>
  <c r="DP42" i="3"/>
  <c r="DH42" i="3"/>
  <c r="CI42" i="3"/>
  <c r="BY42" i="3"/>
  <c r="BJ42" i="3"/>
  <c r="AZ42" i="3"/>
  <c r="AP42" i="3"/>
  <c r="AK42" i="3"/>
  <c r="AF42" i="3"/>
  <c r="DO41" i="3"/>
  <c r="DG41" i="3"/>
  <c r="DB41" i="3"/>
  <c r="BX41" i="3"/>
  <c r="BS41" i="3"/>
  <c r="BI41" i="3"/>
  <c r="AY41" i="3"/>
  <c r="AO41" i="3"/>
  <c r="AJ41" i="3"/>
  <c r="AE41" i="3"/>
  <c r="Z41" i="3"/>
  <c r="P41" i="3"/>
  <c r="DO40" i="3"/>
  <c r="DG40" i="3"/>
  <c r="DB40" i="3"/>
  <c r="BX40" i="3"/>
  <c r="BS40" i="3"/>
  <c r="BI40" i="3"/>
  <c r="AY40" i="3"/>
  <c r="AO40" i="3"/>
  <c r="AJ40" i="3"/>
  <c r="AE40" i="3"/>
  <c r="Z40" i="3"/>
  <c r="P40" i="3"/>
  <c r="DO39" i="3"/>
  <c r="DG39" i="3"/>
  <c r="DB39" i="3"/>
  <c r="BX39" i="3"/>
  <c r="BS39" i="3"/>
  <c r="BI39" i="3"/>
  <c r="AY39" i="3"/>
  <c r="AO39" i="3"/>
  <c r="AJ39" i="3"/>
  <c r="AE39" i="3"/>
  <c r="Z39" i="3"/>
  <c r="P39" i="3"/>
  <c r="DO38" i="3"/>
  <c r="DG38" i="3"/>
  <c r="DB38" i="3"/>
  <c r="BX38" i="3"/>
  <c r="BS38" i="3"/>
  <c r="BI38" i="3"/>
  <c r="AY38" i="3"/>
  <c r="AO38" i="3"/>
  <c r="AJ38" i="3"/>
  <c r="AE38" i="3"/>
  <c r="Z38" i="3"/>
  <c r="P38" i="3"/>
  <c r="DO37" i="3"/>
  <c r="DG37" i="3"/>
  <c r="DB37" i="3"/>
  <c r="BX37" i="3"/>
  <c r="BS37" i="3"/>
  <c r="BI37" i="3"/>
  <c r="AY37" i="3"/>
  <c r="AO37" i="3"/>
  <c r="AJ37" i="3"/>
  <c r="AE37" i="3"/>
  <c r="Z37" i="3"/>
  <c r="P37" i="3"/>
  <c r="DO36" i="3"/>
  <c r="DG36" i="3"/>
  <c r="DB36" i="3"/>
  <c r="BX36" i="3"/>
  <c r="BS36" i="3"/>
  <c r="BI36" i="3"/>
  <c r="AY36" i="3"/>
  <c r="AO36" i="3"/>
  <c r="AJ36" i="3"/>
  <c r="AE36" i="3"/>
  <c r="Z36" i="3"/>
  <c r="P36" i="3"/>
  <c r="DO35" i="3"/>
  <c r="DG35" i="3"/>
  <c r="DB35" i="3"/>
  <c r="BX35" i="3"/>
  <c r="BS35" i="3"/>
  <c r="BI35" i="3"/>
  <c r="AY35" i="3"/>
  <c r="AO35" i="3"/>
  <c r="AJ35" i="3"/>
  <c r="AE35" i="3"/>
  <c r="Z35" i="3"/>
  <c r="P35" i="3"/>
  <c r="DO34" i="3"/>
  <c r="DG34" i="3"/>
  <c r="DB34" i="3"/>
  <c r="BX34" i="3"/>
  <c r="BS34" i="3"/>
  <c r="BI34" i="3"/>
  <c r="AY34" i="3"/>
  <c r="AO34" i="3"/>
  <c r="AJ34" i="3"/>
  <c r="AE34" i="3"/>
  <c r="Z34" i="3"/>
  <c r="P34" i="3"/>
  <c r="DO33" i="3"/>
  <c r="DG33" i="3"/>
  <c r="DB33" i="3"/>
  <c r="BX33" i="3"/>
  <c r="BS33" i="3"/>
  <c r="BI33" i="3"/>
  <c r="AY33" i="3"/>
  <c r="AO33" i="3"/>
  <c r="AJ33" i="3"/>
  <c r="AE33" i="3"/>
  <c r="Z33" i="3"/>
  <c r="P33" i="3"/>
  <c r="DO32" i="3"/>
  <c r="DG32" i="3"/>
  <c r="DB32" i="3"/>
  <c r="BX32" i="3"/>
  <c r="BS32" i="3"/>
  <c r="BI32" i="3"/>
  <c r="AY32" i="3"/>
  <c r="AO32" i="3"/>
  <c r="AJ32" i="3"/>
  <c r="AE32" i="3"/>
  <c r="Z32" i="3"/>
  <c r="P32" i="3"/>
  <c r="DO31" i="3"/>
  <c r="DG31" i="3"/>
  <c r="DB31" i="3"/>
  <c r="BX31" i="3"/>
  <c r="BS31" i="3"/>
  <c r="BI31" i="3"/>
  <c r="AY31" i="3"/>
  <c r="AO31" i="3"/>
  <c r="AJ31" i="3"/>
  <c r="AE31" i="3"/>
  <c r="Z31" i="3"/>
  <c r="P31" i="3"/>
  <c r="DP30" i="3"/>
  <c r="DH30" i="3"/>
  <c r="CI30" i="3"/>
  <c r="BY30" i="3"/>
  <c r="BT30" i="3"/>
  <c r="BJ30" i="3"/>
  <c r="AZ30" i="3"/>
  <c r="AP30" i="3"/>
  <c r="AK30" i="3"/>
  <c r="AF30" i="3"/>
  <c r="DO27" i="3"/>
  <c r="DG27" i="3"/>
  <c r="DB27" i="3"/>
  <c r="BX27" i="3"/>
  <c r="BS27" i="3"/>
  <c r="BI27" i="3"/>
  <c r="AY27" i="3"/>
  <c r="AO27" i="3"/>
  <c r="AJ27" i="3"/>
  <c r="AE27" i="3"/>
  <c r="Z27" i="3"/>
  <c r="P27" i="3"/>
  <c r="DO29" i="3"/>
  <c r="DB29" i="3"/>
  <c r="BX29" i="3"/>
  <c r="BS29" i="3"/>
  <c r="BI29" i="3"/>
  <c r="AY29" i="3"/>
  <c r="AO29" i="3"/>
  <c r="AJ29" i="3"/>
  <c r="AE29" i="3"/>
  <c r="Z29" i="3"/>
  <c r="P29" i="3"/>
  <c r="DO28" i="3"/>
  <c r="DG28" i="3"/>
  <c r="DB28" i="3"/>
  <c r="BX28" i="3"/>
  <c r="BS28" i="3"/>
  <c r="BI28" i="3"/>
  <c r="AY28" i="3"/>
  <c r="AO28" i="3"/>
  <c r="AJ28" i="3"/>
  <c r="AE28" i="3"/>
  <c r="Z28" i="3"/>
  <c r="P28" i="3"/>
  <c r="DO26" i="3"/>
  <c r="DG26" i="3"/>
  <c r="DB26" i="3"/>
  <c r="BX26" i="3"/>
  <c r="BS26" i="3"/>
  <c r="BI26" i="3"/>
  <c r="AY26" i="3"/>
  <c r="AO26" i="3"/>
  <c r="AJ26" i="3"/>
  <c r="AE26" i="3"/>
  <c r="Z26" i="3"/>
  <c r="P26" i="3"/>
  <c r="DO25" i="3"/>
  <c r="DG25" i="3"/>
  <c r="DB25" i="3"/>
  <c r="BX25" i="3"/>
  <c r="BS25" i="3"/>
  <c r="BI25" i="3"/>
  <c r="AY25" i="3"/>
  <c r="AO25" i="3"/>
  <c r="AJ25" i="3"/>
  <c r="AE25" i="3"/>
  <c r="Z25" i="3"/>
  <c r="P25" i="3"/>
  <c r="DP24" i="3"/>
  <c r="DH24" i="3"/>
  <c r="DC24" i="3"/>
  <c r="CI24" i="3"/>
  <c r="BY24" i="3"/>
  <c r="BT24" i="3"/>
  <c r="BJ24" i="3"/>
  <c r="AZ24" i="3"/>
  <c r="AP24" i="3"/>
  <c r="AK24" i="3"/>
  <c r="AF24" i="3"/>
  <c r="DO23" i="3"/>
  <c r="DG23" i="3"/>
  <c r="DB23" i="3"/>
  <c r="CC23" i="3"/>
  <c r="BX23" i="3"/>
  <c r="BS23" i="3"/>
  <c r="BI23" i="3"/>
  <c r="AY23" i="3"/>
  <c r="AO23" i="3"/>
  <c r="AJ23" i="3"/>
  <c r="AE23" i="3"/>
  <c r="Z23" i="3"/>
  <c r="P23" i="3"/>
  <c r="DO22" i="3"/>
  <c r="DG22" i="3"/>
  <c r="DB22" i="3"/>
  <c r="CC22" i="3"/>
  <c r="BX22" i="3"/>
  <c r="BS22" i="3"/>
  <c r="BI22" i="3"/>
  <c r="AY22" i="3"/>
  <c r="AO22" i="3"/>
  <c r="AJ22" i="3"/>
  <c r="AE22" i="3"/>
  <c r="Z22" i="3"/>
  <c r="P22" i="3"/>
  <c r="DO21" i="3"/>
  <c r="DG21" i="3"/>
  <c r="DB21" i="3"/>
  <c r="CC21" i="3"/>
  <c r="BX21" i="3"/>
  <c r="BS21" i="3"/>
  <c r="BI21" i="3"/>
  <c r="AY21" i="3"/>
  <c r="AO21" i="3"/>
  <c r="AJ21" i="3"/>
  <c r="AE21" i="3"/>
  <c r="Z21" i="3"/>
  <c r="P21" i="3"/>
  <c r="DO20" i="3"/>
  <c r="DG20" i="3"/>
  <c r="DB20" i="3"/>
  <c r="CC20" i="3"/>
  <c r="BX20" i="3"/>
  <c r="BS20" i="3"/>
  <c r="BI20" i="3"/>
  <c r="AY20" i="3"/>
  <c r="AO20" i="3"/>
  <c r="AJ20" i="3"/>
  <c r="AE20" i="3"/>
  <c r="Z20" i="3"/>
  <c r="P20" i="3"/>
  <c r="DO19" i="3"/>
  <c r="DG19" i="3"/>
  <c r="DB19" i="3"/>
  <c r="CC19" i="3"/>
  <c r="BX19" i="3"/>
  <c r="BS19" i="3"/>
  <c r="BI19" i="3"/>
  <c r="AY19" i="3"/>
  <c r="AO19" i="3"/>
  <c r="AJ19" i="3"/>
  <c r="AE19" i="3"/>
  <c r="Z19" i="3"/>
  <c r="P19" i="3"/>
  <c r="DP18" i="3"/>
  <c r="DH18" i="3"/>
  <c r="DC18" i="3"/>
  <c r="CI18" i="3"/>
  <c r="BY18" i="3"/>
  <c r="BT18" i="3"/>
  <c r="BI18" i="3"/>
  <c r="AZ18" i="3"/>
  <c r="AK18" i="3"/>
  <c r="AF18" i="3"/>
  <c r="DO15" i="3"/>
  <c r="DG15" i="3"/>
  <c r="DB15" i="3"/>
  <c r="BX15" i="3"/>
  <c r="BS15" i="3"/>
  <c r="BI15" i="3"/>
  <c r="AY15" i="3"/>
  <c r="AO15" i="3"/>
  <c r="AJ15" i="3"/>
  <c r="AE15" i="3"/>
  <c r="Z15" i="3"/>
  <c r="P15" i="3"/>
  <c r="DO17" i="3"/>
  <c r="DG17" i="3"/>
  <c r="DB17" i="3"/>
  <c r="BX17" i="3"/>
  <c r="BS17" i="3"/>
  <c r="BI17" i="3"/>
  <c r="AY17" i="3"/>
  <c r="AO17" i="3"/>
  <c r="AJ17" i="3"/>
  <c r="AE17" i="3"/>
  <c r="Z17" i="3"/>
  <c r="P17" i="3"/>
  <c r="DO16" i="3"/>
  <c r="DG16" i="3"/>
  <c r="DB16" i="3"/>
  <c r="BX16" i="3"/>
  <c r="BS16" i="3"/>
  <c r="BI16" i="3"/>
  <c r="AY16" i="3"/>
  <c r="AO16" i="3"/>
  <c r="AJ16" i="3"/>
  <c r="AE16" i="3"/>
  <c r="Z16" i="3"/>
  <c r="P16" i="3"/>
  <c r="DO14" i="3"/>
  <c r="DG14" i="3"/>
  <c r="DB14" i="3"/>
  <c r="BX14" i="3"/>
  <c r="BS14" i="3"/>
  <c r="BI14" i="3"/>
  <c r="AY14" i="3"/>
  <c r="AO14" i="3"/>
  <c r="AJ14" i="3"/>
  <c r="AE14" i="3"/>
  <c r="Z14" i="3"/>
  <c r="P14" i="3"/>
  <c r="DO13" i="3"/>
  <c r="DG13" i="3"/>
  <c r="DB13" i="3"/>
  <c r="BX13" i="3"/>
  <c r="BS13" i="3"/>
  <c r="BI13" i="3"/>
  <c r="AY13" i="3"/>
  <c r="AO13" i="3"/>
  <c r="AJ13" i="3"/>
  <c r="AE13" i="3"/>
  <c r="Z13" i="3"/>
  <c r="P13" i="3"/>
  <c r="DO12" i="3"/>
  <c r="DG12" i="3"/>
  <c r="DB12" i="3"/>
  <c r="BX12" i="3"/>
  <c r="BS12" i="3"/>
  <c r="BI12" i="3"/>
  <c r="AY12" i="3"/>
  <c r="AO12" i="3"/>
  <c r="AJ12" i="3"/>
  <c r="AE12" i="3"/>
  <c r="Z12" i="3"/>
  <c r="P12" i="3"/>
  <c r="DP11" i="3"/>
  <c r="DH11" i="3"/>
  <c r="CI11" i="3"/>
  <c r="BY11" i="3"/>
  <c r="BJ11" i="3"/>
  <c r="AZ11" i="3"/>
  <c r="AP11" i="3"/>
  <c r="AK11" i="3"/>
  <c r="AF11" i="3"/>
  <c r="DO10" i="3"/>
  <c r="DG10" i="3"/>
  <c r="DB10" i="3"/>
  <c r="CC10" i="3"/>
  <c r="BS10" i="3"/>
  <c r="BI10" i="3"/>
  <c r="AY10" i="3"/>
  <c r="AO10" i="3"/>
  <c r="AJ10" i="3"/>
  <c r="AE10" i="3"/>
  <c r="Z10" i="3"/>
  <c r="P10" i="3"/>
  <c r="DO9" i="3"/>
  <c r="DG9" i="3"/>
  <c r="DB9" i="3"/>
  <c r="CC9" i="3"/>
  <c r="BS9" i="3"/>
  <c r="BI9" i="3"/>
  <c r="AY9" i="3"/>
  <c r="AO9" i="3"/>
  <c r="AJ9" i="3"/>
  <c r="AE9" i="3"/>
  <c r="Z9" i="3"/>
  <c r="P9" i="3"/>
  <c r="DO8" i="3"/>
  <c r="DG8" i="3"/>
  <c r="DB8" i="3"/>
  <c r="BS8" i="3"/>
  <c r="BI8" i="3"/>
  <c r="AY8" i="3"/>
  <c r="AJ8" i="3"/>
  <c r="AE8" i="3"/>
  <c r="Z8" i="3"/>
  <c r="P8" i="3"/>
  <c r="DO7" i="3"/>
  <c r="DG7" i="3"/>
  <c r="DB7" i="3"/>
  <c r="BI7" i="3"/>
  <c r="AY7" i="3"/>
  <c r="AO7" i="3"/>
  <c r="AJ7" i="3"/>
  <c r="AE7" i="3"/>
  <c r="Z7" i="3"/>
  <c r="P7" i="3"/>
  <c r="DP6" i="3"/>
  <c r="DH6" i="3"/>
  <c r="BY6" i="3"/>
  <c r="BI6" i="3"/>
  <c r="AZ6" i="3"/>
  <c r="AP6" i="3"/>
  <c r="AK6" i="3"/>
  <c r="AF6" i="3"/>
  <c r="K145" i="3" l="1"/>
  <c r="AK108" i="3"/>
  <c r="I108" i="3"/>
  <c r="DO69" i="3"/>
  <c r="DP69" i="3"/>
  <c r="C146" i="3"/>
  <c r="AA115" i="3"/>
  <c r="AA101" i="3"/>
  <c r="AA96" i="3"/>
  <c r="AA90" i="3"/>
  <c r="AA84" i="3"/>
  <c r="AA69" i="3"/>
  <c r="AA56" i="3"/>
  <c r="AA48" i="3"/>
  <c r="AA42" i="3"/>
  <c r="AA30" i="3"/>
  <c r="AA24" i="3"/>
  <c r="AA18" i="3"/>
  <c r="AA6" i="3"/>
  <c r="F128" i="3"/>
  <c r="F43" i="3"/>
  <c r="C145" i="3"/>
  <c r="F97" i="3"/>
  <c r="F81" i="3"/>
  <c r="F76" i="3"/>
  <c r="F65" i="3"/>
  <c r="H146" i="3"/>
  <c r="F139" i="3"/>
  <c r="F132" i="3"/>
  <c r="F64" i="3"/>
  <c r="F67" i="3"/>
  <c r="DH96" i="3"/>
  <c r="DG96" i="3"/>
  <c r="BS80" i="3"/>
  <c r="BT80" i="3"/>
  <c r="AT138" i="3"/>
  <c r="CC138" i="3"/>
  <c r="CC80" i="3"/>
  <c r="AT69" i="3"/>
  <c r="AT48" i="3"/>
  <c r="V143" i="3"/>
  <c r="AT108" i="3"/>
  <c r="AT131" i="3"/>
  <c r="AT122" i="3"/>
  <c r="AT115" i="3"/>
  <c r="DP138" i="3"/>
  <c r="CI6" i="3"/>
  <c r="CH6" i="3"/>
  <c r="N143" i="3"/>
  <c r="BY138" i="3"/>
  <c r="CC96" i="3"/>
  <c r="CD96" i="3"/>
  <c r="F15" i="3"/>
  <c r="BX48" i="3"/>
  <c r="BY48" i="3"/>
  <c r="BS131" i="3"/>
  <c r="BT131" i="3"/>
  <c r="Q6" i="3"/>
  <c r="Q11" i="3"/>
  <c r="Q69" i="3"/>
  <c r="Q101" i="3"/>
  <c r="Q108" i="3"/>
  <c r="Q122" i="3"/>
  <c r="Q138" i="3"/>
  <c r="Q18" i="3"/>
  <c r="Q24" i="3"/>
  <c r="Q30" i="3"/>
  <c r="Q42" i="3"/>
  <c r="Q48" i="3"/>
  <c r="Q56" i="3"/>
  <c r="Q63" i="3"/>
  <c r="Q75" i="3"/>
  <c r="Q80" i="3"/>
  <c r="Q84" i="3"/>
  <c r="Q90" i="3"/>
  <c r="Q96" i="3"/>
  <c r="Q115" i="3"/>
  <c r="Q131" i="3"/>
  <c r="BD131" i="3"/>
  <c r="BE131" i="3"/>
  <c r="CC131" i="3"/>
  <c r="CD131" i="3"/>
  <c r="CC115" i="3"/>
  <c r="CD115" i="3"/>
  <c r="DG6" i="3"/>
  <c r="CC101" i="3"/>
  <c r="CC56" i="3"/>
  <c r="BX56" i="3"/>
  <c r="CC122" i="3"/>
  <c r="CC108" i="3"/>
  <c r="U143" i="3"/>
  <c r="G122" i="3"/>
  <c r="K30" i="3"/>
  <c r="AO18" i="3"/>
  <c r="K42" i="3"/>
  <c r="G131" i="3"/>
  <c r="G11" i="3"/>
  <c r="AO11" i="3"/>
  <c r="K50" i="3"/>
  <c r="DO90" i="3"/>
  <c r="AT71" i="3"/>
  <c r="AY18" i="3"/>
  <c r="BX18" i="3"/>
  <c r="AT100" i="3"/>
  <c r="AE48" i="3"/>
  <c r="AO48" i="3"/>
  <c r="AE18" i="3"/>
  <c r="Z80" i="3"/>
  <c r="AT99" i="3"/>
  <c r="P131" i="3"/>
  <c r="M143" i="3" s="1"/>
  <c r="AE6" i="3"/>
  <c r="AJ6" i="3"/>
  <c r="AO6" i="3"/>
  <c r="AT104" i="3"/>
  <c r="AT118" i="3"/>
  <c r="AT123" i="3"/>
  <c r="CC11" i="3"/>
  <c r="DB11" i="3"/>
  <c r="K28" i="3"/>
  <c r="P30" i="3"/>
  <c r="K87" i="3"/>
  <c r="K128" i="3"/>
  <c r="DG18" i="3"/>
  <c r="AT20" i="3"/>
  <c r="P69" i="3"/>
  <c r="Z75" i="3"/>
  <c r="AE75" i="3"/>
  <c r="AJ75" i="3"/>
  <c r="Z84" i="3"/>
  <c r="AE84" i="3"/>
  <c r="AJ84" i="3"/>
  <c r="AO84" i="3"/>
  <c r="AT87" i="3"/>
  <c r="DO96" i="3"/>
  <c r="K100" i="3"/>
  <c r="K104" i="3"/>
  <c r="BX108" i="3"/>
  <c r="DB108" i="3"/>
  <c r="AT112" i="3"/>
  <c r="AT12" i="3"/>
  <c r="AT61" i="3"/>
  <c r="AT26" i="3"/>
  <c r="CC6" i="3"/>
  <c r="DB6" i="3"/>
  <c r="K7" i="3"/>
  <c r="K8" i="3"/>
  <c r="P11" i="3"/>
  <c r="DO11" i="3"/>
  <c r="AT17" i="3"/>
  <c r="K15" i="3"/>
  <c r="AT23" i="3"/>
  <c r="AT37" i="3"/>
  <c r="K38" i="3"/>
  <c r="K43" i="3"/>
  <c r="AT53" i="3"/>
  <c r="K54" i="3"/>
  <c r="Z56" i="3"/>
  <c r="AJ56" i="3"/>
  <c r="BI56" i="3"/>
  <c r="DG56" i="3"/>
  <c r="AT58" i="3"/>
  <c r="AT62" i="3"/>
  <c r="K95" i="3"/>
  <c r="AT95" i="3"/>
  <c r="AT103" i="3"/>
  <c r="K119" i="3"/>
  <c r="AT119" i="3"/>
  <c r="Z122" i="3"/>
  <c r="AE122" i="3"/>
  <c r="AJ122" i="3"/>
  <c r="AO122" i="3"/>
  <c r="AY122" i="3"/>
  <c r="BI122" i="3"/>
  <c r="BS122" i="3"/>
  <c r="BX122" i="3"/>
  <c r="DG122" i="3"/>
  <c r="DO122" i="3"/>
  <c r="K124" i="3"/>
  <c r="AT124" i="3"/>
  <c r="AT127" i="3"/>
  <c r="AT33" i="3"/>
  <c r="K34" i="3"/>
  <c r="AT41" i="3"/>
  <c r="AT46" i="3"/>
  <c r="K47" i="3"/>
  <c r="AY48" i="3"/>
  <c r="BS48" i="3"/>
  <c r="CC48" i="3"/>
  <c r="DB48" i="3"/>
  <c r="AT49" i="3"/>
  <c r="CC63" i="3"/>
  <c r="DB63" i="3"/>
  <c r="AT64" i="3"/>
  <c r="AY69" i="3"/>
  <c r="BS69" i="3"/>
  <c r="CC69" i="3"/>
  <c r="AT72" i="3"/>
  <c r="AY75" i="3"/>
  <c r="BI75" i="3"/>
  <c r="BS75" i="3"/>
  <c r="BX75" i="3"/>
  <c r="CC75" i="3"/>
  <c r="DG75" i="3"/>
  <c r="DG84" i="3"/>
  <c r="P90" i="3"/>
  <c r="Z90" i="3"/>
  <c r="AE90" i="3"/>
  <c r="AJ90" i="3"/>
  <c r="AO90" i="3"/>
  <c r="AY90" i="3"/>
  <c r="BI90" i="3"/>
  <c r="BS90" i="3"/>
  <c r="BX90" i="3"/>
  <c r="CC90" i="3"/>
  <c r="DB90" i="3"/>
  <c r="K91" i="3"/>
  <c r="AT91" i="3"/>
  <c r="AT94" i="3"/>
  <c r="AT107" i="3"/>
  <c r="P108" i="3"/>
  <c r="AE108" i="3"/>
  <c r="AJ108" i="3"/>
  <c r="DO108" i="3"/>
  <c r="K113" i="3"/>
  <c r="AT113" i="3"/>
  <c r="Z115" i="3"/>
  <c r="AE115" i="3"/>
  <c r="AJ115" i="3"/>
  <c r="AO115" i="3"/>
  <c r="AY115" i="3"/>
  <c r="BI115" i="3"/>
  <c r="BS115" i="3"/>
  <c r="BX115" i="3"/>
  <c r="DG115" i="3"/>
  <c r="DO115" i="3"/>
  <c r="H6" i="3"/>
  <c r="P84" i="3"/>
  <c r="AY84" i="3"/>
  <c r="BI84" i="3"/>
  <c r="BX84" i="3"/>
  <c r="CC84" i="3"/>
  <c r="DB84" i="3"/>
  <c r="DO84" i="3"/>
  <c r="K85" i="3"/>
  <c r="AT88" i="3"/>
  <c r="K89" i="3"/>
  <c r="DG90" i="3"/>
  <c r="AT92" i="3"/>
  <c r="K93" i="3"/>
  <c r="AT93" i="3"/>
  <c r="P96" i="3"/>
  <c r="Z96" i="3"/>
  <c r="AE96" i="3"/>
  <c r="AJ96" i="3"/>
  <c r="AO96" i="3"/>
  <c r="AY96" i="3"/>
  <c r="BI96" i="3"/>
  <c r="BS96" i="3"/>
  <c r="BX96" i="3"/>
  <c r="AT97" i="3"/>
  <c r="K98" i="3"/>
  <c r="AT98" i="3"/>
  <c r="P101" i="3"/>
  <c r="Z101" i="3"/>
  <c r="AE101" i="3"/>
  <c r="AJ101" i="3"/>
  <c r="AO101" i="3"/>
  <c r="AY101" i="3"/>
  <c r="BI101" i="3"/>
  <c r="BN101" i="3"/>
  <c r="BS101" i="3"/>
  <c r="DB101" i="3"/>
  <c r="P6" i="3"/>
  <c r="AY6" i="3"/>
  <c r="AT9" i="3"/>
  <c r="K10" i="3"/>
  <c r="AE11" i="3"/>
  <c r="AY11" i="3"/>
  <c r="BS11" i="3"/>
  <c r="AT14" i="3"/>
  <c r="K16" i="3"/>
  <c r="P18" i="3"/>
  <c r="DO18" i="3"/>
  <c r="K19" i="3"/>
  <c r="AT21" i="3"/>
  <c r="K22" i="3"/>
  <c r="Z24" i="3"/>
  <c r="AJ24" i="3"/>
  <c r="BI24" i="3"/>
  <c r="BX24" i="3"/>
  <c r="DG24" i="3"/>
  <c r="DO24" i="3"/>
  <c r="K25" i="3"/>
  <c r="AT29" i="3"/>
  <c r="K27" i="3"/>
  <c r="AE30" i="3"/>
  <c r="AO30" i="3"/>
  <c r="AY30" i="3"/>
  <c r="BS30" i="3"/>
  <c r="CC30" i="3"/>
  <c r="DB30" i="3"/>
  <c r="AT31" i="3"/>
  <c r="K32" i="3"/>
  <c r="AT35" i="3"/>
  <c r="K36" i="3"/>
  <c r="K40" i="3"/>
  <c r="Z42" i="3"/>
  <c r="AJ42" i="3"/>
  <c r="BI42" i="3"/>
  <c r="BX42" i="3"/>
  <c r="DG42" i="3"/>
  <c r="DO42" i="3"/>
  <c r="AT44" i="3"/>
  <c r="K45" i="3"/>
  <c r="P48" i="3"/>
  <c r="K52" i="3"/>
  <c r="AT55" i="3"/>
  <c r="DO56" i="3"/>
  <c r="AT60" i="3"/>
  <c r="Z63" i="3"/>
  <c r="AJ63" i="3"/>
  <c r="BS63" i="3"/>
  <c r="AE69" i="3"/>
  <c r="AO69" i="3"/>
  <c r="DB69" i="3"/>
  <c r="AT70" i="3"/>
  <c r="AT73" i="3"/>
  <c r="AT74" i="3"/>
  <c r="P75" i="3"/>
  <c r="DO75" i="3"/>
  <c r="AT78" i="3"/>
  <c r="AT77" i="3"/>
  <c r="P80" i="3"/>
  <c r="AE80" i="3"/>
  <c r="AJ80" i="3"/>
  <c r="AO80" i="3"/>
  <c r="AY80" i="3"/>
  <c r="BI80" i="3"/>
  <c r="BX80" i="3"/>
  <c r="DG80" i="3"/>
  <c r="DO80" i="3"/>
  <c r="BX101" i="3"/>
  <c r="DO101" i="3"/>
  <c r="K102" i="3"/>
  <c r="AT102" i="3"/>
  <c r="AT105" i="3"/>
  <c r="K106" i="3"/>
  <c r="Z108" i="3"/>
  <c r="AO108" i="3"/>
  <c r="AY108" i="3"/>
  <c r="BI108" i="3"/>
  <c r="BS108" i="3"/>
  <c r="DG108" i="3"/>
  <c r="AT110" i="3"/>
  <c r="K111" i="3"/>
  <c r="AT111" i="3"/>
  <c r="AT114" i="3"/>
  <c r="P115" i="3"/>
  <c r="AT116" i="3"/>
  <c r="K117" i="3"/>
  <c r="AT117" i="3"/>
  <c r="AT120" i="3"/>
  <c r="K121" i="3"/>
  <c r="AT121" i="3"/>
  <c r="P122" i="3"/>
  <c r="AT125" i="3"/>
  <c r="K126" i="3"/>
  <c r="AT126" i="3"/>
  <c r="AT129" i="3"/>
  <c r="AT130" i="3"/>
  <c r="Z131" i="3"/>
  <c r="AE131" i="3"/>
  <c r="AJ131" i="3"/>
  <c r="AO131" i="3"/>
  <c r="AY131" i="3"/>
  <c r="BI131" i="3"/>
  <c r="BX131" i="3"/>
  <c r="DG131" i="3"/>
  <c r="DO131" i="3"/>
  <c r="AT132" i="3"/>
  <c r="AT139" i="3"/>
  <c r="Z6" i="3"/>
  <c r="BX6" i="3"/>
  <c r="DO6" i="3"/>
  <c r="AT8" i="3"/>
  <c r="K9" i="3"/>
  <c r="AT10" i="3"/>
  <c r="Z11" i="3"/>
  <c r="AJ11" i="3"/>
  <c r="BI11" i="3"/>
  <c r="BX11" i="3"/>
  <c r="DG11" i="3"/>
  <c r="K12" i="3"/>
  <c r="K13" i="3"/>
  <c r="AT13" i="3"/>
  <c r="K14" i="3"/>
  <c r="AT16" i="3"/>
  <c r="K17" i="3"/>
  <c r="AT15" i="3"/>
  <c r="Z18" i="3"/>
  <c r="AJ18" i="3"/>
  <c r="BS18" i="3"/>
  <c r="CC18" i="3"/>
  <c r="DB18" i="3"/>
  <c r="AT19" i="3"/>
  <c r="K20" i="3"/>
  <c r="K21" i="3"/>
  <c r="AT22" i="3"/>
  <c r="K23" i="3"/>
  <c r="P24" i="3"/>
  <c r="AE24" i="3"/>
  <c r="AO24" i="3"/>
  <c r="AY24" i="3"/>
  <c r="BS24" i="3"/>
  <c r="CC24" i="3"/>
  <c r="DB24" i="3"/>
  <c r="AT25" i="3"/>
  <c r="K26" i="3"/>
  <c r="AT28" i="3"/>
  <c r="K29" i="3"/>
  <c r="AT27" i="3"/>
  <c r="Z30" i="3"/>
  <c r="AJ30" i="3"/>
  <c r="BI30" i="3"/>
  <c r="BX30" i="3"/>
  <c r="DG30" i="3"/>
  <c r="DO30" i="3"/>
  <c r="K31" i="3"/>
  <c r="AT32" i="3"/>
  <c r="K33" i="3"/>
  <c r="AT34" i="3"/>
  <c r="K35" i="3"/>
  <c r="AT36" i="3"/>
  <c r="K37" i="3"/>
  <c r="K39" i="3"/>
  <c r="K41" i="3"/>
  <c r="P42" i="3"/>
  <c r="AE42" i="3"/>
  <c r="AO42" i="3"/>
  <c r="AY42" i="3"/>
  <c r="BS42" i="3"/>
  <c r="CC42" i="3"/>
  <c r="DB42" i="3"/>
  <c r="AT43" i="3"/>
  <c r="K44" i="3"/>
  <c r="AT45" i="3"/>
  <c r="K46" i="3"/>
  <c r="AT47" i="3"/>
  <c r="Z48" i="3"/>
  <c r="AJ48" i="3"/>
  <c r="BI48" i="3"/>
  <c r="DG48" i="3"/>
  <c r="DO48" i="3"/>
  <c r="K49" i="3"/>
  <c r="AT50" i="3"/>
  <c r="K51" i="3"/>
  <c r="AT52" i="3"/>
  <c r="K53" i="3"/>
  <c r="AT54" i="3"/>
  <c r="K55" i="3"/>
  <c r="P56" i="3"/>
  <c r="AE56" i="3"/>
  <c r="AO56" i="3"/>
  <c r="AY56" i="3"/>
  <c r="BS56" i="3"/>
  <c r="DB56" i="3"/>
  <c r="AT57" i="3"/>
  <c r="AT59" i="3"/>
  <c r="P63" i="3"/>
  <c r="AE63" i="3"/>
  <c r="AO63" i="3"/>
  <c r="AY63" i="3"/>
  <c r="BI63" i="3"/>
  <c r="BX63" i="3"/>
  <c r="DG63" i="3"/>
  <c r="DO63" i="3"/>
  <c r="K64" i="3"/>
  <c r="Z69" i="3"/>
  <c r="AJ69" i="3"/>
  <c r="BI69" i="3"/>
  <c r="BX69" i="3"/>
  <c r="DG69" i="3"/>
  <c r="K70" i="3"/>
  <c r="K71" i="3"/>
  <c r="K72" i="3"/>
  <c r="K73" i="3"/>
  <c r="K74" i="3"/>
  <c r="K76" i="3"/>
  <c r="AT76" i="3"/>
  <c r="K81" i="3"/>
  <c r="AT81" i="3"/>
  <c r="AT85" i="3"/>
  <c r="K86" i="3"/>
  <c r="K88" i="3"/>
  <c r="K92" i="3"/>
  <c r="K94" i="3"/>
  <c r="K97" i="3"/>
  <c r="K99" i="3"/>
  <c r="K103" i="3"/>
  <c r="K105" i="3"/>
  <c r="AT106" i="3"/>
  <c r="K107" i="3"/>
  <c r="K109" i="3"/>
  <c r="AT109" i="3"/>
  <c r="K110" i="3"/>
  <c r="K112" i="3"/>
  <c r="K114" i="3"/>
  <c r="BN115" i="3"/>
  <c r="K116" i="3"/>
  <c r="K118" i="3"/>
  <c r="K120" i="3"/>
  <c r="K123" i="3"/>
  <c r="K125" i="3"/>
  <c r="K127" i="3"/>
  <c r="AT128" i="3"/>
  <c r="K129" i="3"/>
  <c r="K130" i="3"/>
  <c r="K132" i="3"/>
  <c r="Z138" i="3"/>
  <c r="AJ138" i="3"/>
  <c r="BI138" i="3"/>
  <c r="BX138" i="3"/>
  <c r="DO138" i="3"/>
  <c r="K139" i="3"/>
  <c r="P138" i="3"/>
  <c r="AE138" i="3"/>
  <c r="AO138" i="3"/>
  <c r="AY138" i="3"/>
  <c r="BS138" i="3"/>
  <c r="DB138" i="3"/>
  <c r="DH143" i="3"/>
  <c r="K146" i="3" l="1"/>
  <c r="K108" i="3"/>
  <c r="C143" i="3"/>
  <c r="C147" i="3" s="1"/>
  <c r="AQ143" i="3"/>
  <c r="DC143" i="3"/>
  <c r="BY143" i="3"/>
  <c r="AT11" i="3"/>
  <c r="H143" i="3"/>
  <c r="H148" i="3" s="1"/>
  <c r="CH143" i="3"/>
  <c r="BJ143" i="3"/>
  <c r="DP143" i="3"/>
  <c r="CI143" i="3"/>
  <c r="CD143" i="3"/>
  <c r="AZ143" i="3"/>
  <c r="BO143" i="3"/>
  <c r="AK143" i="3"/>
  <c r="AF143" i="3"/>
  <c r="AP143" i="3"/>
  <c r="L108" i="3"/>
  <c r="I143" i="3"/>
  <c r="I148" i="3" s="1"/>
  <c r="Q143" i="3"/>
  <c r="BD143" i="3"/>
  <c r="BE143" i="3"/>
  <c r="K138" i="3"/>
  <c r="F131" i="3"/>
  <c r="F122" i="3"/>
  <c r="K56" i="3"/>
  <c r="K24" i="3"/>
  <c r="AT42" i="3"/>
  <c r="AT18" i="3"/>
  <c r="K11" i="3"/>
  <c r="K6" i="3"/>
  <c r="G69" i="3"/>
  <c r="K122" i="3"/>
  <c r="G138" i="3"/>
  <c r="G42" i="3"/>
  <c r="F11" i="3"/>
  <c r="K48" i="3"/>
  <c r="AT56" i="3"/>
  <c r="DO143" i="3"/>
  <c r="BI143" i="3"/>
  <c r="AJ143" i="3"/>
  <c r="CC143" i="3"/>
  <c r="AY143" i="3"/>
  <c r="AE143" i="3"/>
  <c r="P143" i="3"/>
  <c r="K131" i="3"/>
  <c r="AT101" i="3"/>
  <c r="AT96" i="3"/>
  <c r="K90" i="3"/>
  <c r="K80" i="3"/>
  <c r="AT75" i="3"/>
  <c r="K69" i="3"/>
  <c r="K18" i="3"/>
  <c r="DG143" i="3"/>
  <c r="BX143" i="3"/>
  <c r="Z143" i="3"/>
  <c r="AO143" i="3"/>
  <c r="BN143" i="3"/>
  <c r="K101" i="3"/>
  <c r="K96" i="3"/>
  <c r="AT90" i="3"/>
  <c r="K115" i="3"/>
  <c r="K84" i="3"/>
  <c r="AT80" i="3"/>
  <c r="K75" i="3"/>
  <c r="AT63" i="3"/>
  <c r="K63" i="3"/>
  <c r="AT24" i="3"/>
  <c r="G24" i="3"/>
  <c r="L143" i="3" l="1"/>
  <c r="F108" i="3"/>
  <c r="G108" i="3"/>
  <c r="F75" i="3"/>
  <c r="G75" i="3"/>
  <c r="F96" i="3"/>
  <c r="G96" i="3"/>
  <c r="F101" i="3"/>
  <c r="G101" i="3"/>
  <c r="F80" i="3"/>
  <c r="G80" i="3"/>
  <c r="F90" i="3"/>
  <c r="G90" i="3"/>
  <c r="F56" i="3"/>
  <c r="G56" i="3"/>
  <c r="F115" i="3"/>
  <c r="G115" i="3"/>
  <c r="F48" i="3"/>
  <c r="G48" i="3"/>
  <c r="F63" i="3"/>
  <c r="G63" i="3"/>
  <c r="F18" i="3"/>
  <c r="G18" i="3"/>
  <c r="F42" i="3"/>
  <c r="F24" i="3"/>
  <c r="F138" i="3"/>
  <c r="F69" i="3"/>
  <c r="K143" i="3"/>
  <c r="AA11" i="3" l="1"/>
  <c r="DB143" i="3"/>
  <c r="AA143" i="3" l="1"/>
  <c r="BS7" i="3" l="1"/>
  <c r="BT6" i="3"/>
  <c r="BQ6" i="3"/>
  <c r="BT7" i="3"/>
  <c r="D7" i="3" l="1"/>
  <c r="AT7" i="3"/>
  <c r="BS6" i="3"/>
  <c r="AU7" i="3"/>
  <c r="AR6" i="3"/>
  <c r="AU6" i="3" l="1"/>
  <c r="AT6" i="3"/>
  <c r="D6" i="3"/>
  <c r="F7" i="3"/>
  <c r="G7" i="3"/>
  <c r="F6" i="3" l="1"/>
  <c r="G6" i="3"/>
  <c r="BS86" i="3"/>
  <c r="BQ145" i="3"/>
  <c r="BS145" i="3" s="1"/>
  <c r="AR86" i="3"/>
  <c r="AU86" i="3" s="1"/>
  <c r="BT86" i="3"/>
  <c r="BQ84" i="3"/>
  <c r="BS84" i="3" s="1"/>
  <c r="BQ143" i="3" l="1"/>
  <c r="BT145" i="3"/>
  <c r="AT86" i="3"/>
  <c r="BT84" i="3"/>
  <c r="D86" i="3"/>
  <c r="AR145" i="3"/>
  <c r="AR84" i="3"/>
  <c r="AU145" i="3" l="1"/>
  <c r="AT145" i="3"/>
  <c r="AT84" i="3"/>
  <c r="AU84" i="3"/>
  <c r="G86" i="3"/>
  <c r="D145" i="3"/>
  <c r="F86" i="3"/>
  <c r="D84" i="3"/>
  <c r="BT143" i="3"/>
  <c r="BS143" i="3"/>
  <c r="F145" i="3" l="1"/>
  <c r="G145" i="3"/>
  <c r="G84" i="3"/>
  <c r="F84" i="3"/>
  <c r="CC38" i="3" l="1"/>
  <c r="CC40" i="3"/>
  <c r="AR38" i="3"/>
  <c r="AU38" i="3" s="1"/>
  <c r="CC39" i="3"/>
  <c r="AR39" i="3"/>
  <c r="AU39" i="3" s="1"/>
  <c r="AR40" i="3"/>
  <c r="AT40" i="3" s="1"/>
  <c r="CD39" i="3"/>
  <c r="CD38" i="3"/>
  <c r="CD40" i="3"/>
  <c r="D39" i="3" l="1"/>
  <c r="F39" i="3" s="1"/>
  <c r="AU40" i="3"/>
  <c r="D40" i="3"/>
  <c r="AT39" i="3"/>
  <c r="D38" i="3"/>
  <c r="AR146" i="3"/>
  <c r="AR30" i="3"/>
  <c r="AT38" i="3"/>
  <c r="G39" i="3"/>
  <c r="F40" i="3" l="1"/>
  <c r="G40" i="3"/>
  <c r="AT146" i="3"/>
  <c r="AU146" i="3"/>
  <c r="AU30" i="3"/>
  <c r="AT30" i="3"/>
  <c r="AR143" i="3"/>
  <c r="D30" i="3"/>
  <c r="D146" i="3"/>
  <c r="F38" i="3"/>
  <c r="G38" i="3"/>
  <c r="G146" i="3" l="1"/>
  <c r="F146" i="3"/>
  <c r="G30" i="3"/>
  <c r="F30" i="3"/>
  <c r="D143" i="3"/>
  <c r="AT143" i="3"/>
  <c r="AU143" i="3"/>
  <c r="F143" i="3" l="1"/>
  <c r="G143" i="3"/>
</calcChain>
</file>

<file path=xl/comments1.xml><?xml version="1.0" encoding="utf-8"?>
<comments xmlns="http://schemas.openxmlformats.org/spreadsheetml/2006/main">
  <authors>
    <author>Баканова Ирина Владимировна</author>
    <author>Ищенко Ольга Саидкуловна</author>
  </authors>
  <commentList>
    <comment ref="J25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-20 784,35 (КБК 00010904050000000110 Земельный налог (по обязательствам, возникшим до                1 января 2006 года)</t>
        </r>
      </text>
    </comment>
    <comment ref="AQ25" authorId="1" shapeId="0">
      <text>
        <r>
          <rPr>
            <b/>
            <sz val="9"/>
            <color indexed="81"/>
            <rFont val="Tahoma"/>
            <family val="2"/>
            <charset val="204"/>
          </rPr>
          <t>Ищенко Ольга Саидкуловна:</t>
        </r>
        <r>
          <rPr>
            <sz val="9"/>
            <color indexed="81"/>
            <rFont val="Tahoma"/>
            <family val="2"/>
            <charset val="204"/>
          </rPr>
          <t xml:space="preserve">
перечисление части прибыли 100000</t>
        </r>
      </text>
    </comment>
    <comment ref="AR25" authorId="1" shapeId="0">
      <text>
        <r>
          <rPr>
            <b/>
            <sz val="9"/>
            <color indexed="81"/>
            <rFont val="Tahoma"/>
            <family val="2"/>
            <charset val="204"/>
          </rPr>
          <t>Ищенко Ольга Саидкуловна:</t>
        </r>
        <r>
          <rPr>
            <sz val="9"/>
            <color indexed="81"/>
            <rFont val="Tahoma"/>
            <family val="2"/>
            <charset val="204"/>
          </rPr>
          <t xml:space="preserve">
100 000руб. Перечисление части прибыли
невыясненные - 881,0</t>
        </r>
      </text>
    </comment>
    <comment ref="H43" authorId="1" shapeId="0">
      <text>
        <r>
          <rPr>
            <b/>
            <sz val="9"/>
            <color indexed="81"/>
            <rFont val="Tahoma"/>
            <family val="2"/>
            <charset val="204"/>
          </rPr>
          <t>Ищенко Ольга Саидкуловна:</t>
        </r>
        <r>
          <rPr>
            <sz val="9"/>
            <color indexed="81"/>
            <rFont val="Tahoma"/>
            <family val="2"/>
            <charset val="204"/>
          </rPr>
          <t xml:space="preserve">
Задолженность - 69713,00</t>
        </r>
      </text>
    </comment>
    <comment ref="I43" authorId="1" shapeId="0">
      <text>
        <r>
          <rPr>
            <b/>
            <sz val="9"/>
            <color indexed="81"/>
            <rFont val="Tahoma"/>
            <family val="2"/>
            <charset val="204"/>
          </rPr>
          <t>Ищенко Ольга Саидкуловна:</t>
        </r>
        <r>
          <rPr>
            <sz val="9"/>
            <color indexed="81"/>
            <rFont val="Tahoma"/>
            <family val="2"/>
            <charset val="204"/>
          </rPr>
          <t xml:space="preserve">
Задолженность 69712,24
</t>
        </r>
      </text>
    </comment>
    <comment ref="J43" authorId="1" shapeId="0">
      <text>
        <r>
          <rPr>
            <b/>
            <sz val="9"/>
            <color indexed="81"/>
            <rFont val="Tahoma"/>
            <family val="2"/>
            <charset val="204"/>
          </rPr>
          <t>Ищенко Ольга Саидкуловна:</t>
        </r>
        <r>
          <rPr>
            <sz val="9"/>
            <color indexed="81"/>
            <rFont val="Tahoma"/>
            <family val="2"/>
            <charset val="204"/>
          </rPr>
          <t xml:space="preserve">
задолж
енность 70055,65
</t>
        </r>
      </text>
    </comment>
    <comment ref="AQ53" authorId="1" shapeId="0">
      <text>
        <r>
          <rPr>
            <b/>
            <sz val="9"/>
            <color indexed="81"/>
            <rFont val="Tahoma"/>
            <family val="2"/>
            <charset val="204"/>
          </rPr>
          <t>Ищенко Ольга Саидкуловна:</t>
        </r>
        <r>
          <rPr>
            <sz val="9"/>
            <color indexed="81"/>
            <rFont val="Tahoma"/>
            <family val="2"/>
            <charset val="204"/>
          </rPr>
          <t xml:space="preserve">
сервитут 910,00</t>
        </r>
      </text>
    </comment>
    <comment ref="AR53" authorId="1" shapeId="0">
      <text>
        <r>
          <rPr>
            <b/>
            <sz val="9"/>
            <color indexed="81"/>
            <rFont val="Tahoma"/>
            <family val="2"/>
            <charset val="204"/>
          </rPr>
          <t>Ищенко Ольга Саидкуловна:</t>
        </r>
        <r>
          <rPr>
            <sz val="9"/>
            <color indexed="81"/>
            <rFont val="Tahoma"/>
            <family val="2"/>
            <charset val="204"/>
          </rPr>
          <t xml:space="preserve">
сервитиут 902,92
</t>
        </r>
      </text>
    </comment>
    <comment ref="AS53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+902,92 руб. КБК 11105325100000120 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учреждениями..."</t>
        </r>
      </text>
    </comment>
    <comment ref="AQ61" authorId="1" shapeId="0">
      <text>
        <r>
          <rPr>
            <b/>
            <sz val="9"/>
            <color indexed="81"/>
            <rFont val="Tahoma"/>
            <family val="2"/>
            <charset val="204"/>
          </rPr>
          <t>Ищенко Ольга Саидкуловна:</t>
        </r>
        <r>
          <rPr>
            <sz val="9"/>
            <color indexed="81"/>
            <rFont val="Tahoma"/>
            <family val="2"/>
            <charset val="204"/>
          </rPr>
          <t xml:space="preserve">
сервитут 766,73</t>
        </r>
      </text>
    </comment>
    <comment ref="AR61" authorId="1" shapeId="0">
      <text>
        <r>
          <rPr>
            <b/>
            <sz val="9"/>
            <color indexed="81"/>
            <rFont val="Tahoma"/>
            <family val="2"/>
            <charset val="204"/>
          </rPr>
          <t>Ищенко Ольга Саидкуловна:</t>
        </r>
        <r>
          <rPr>
            <sz val="9"/>
            <color indexed="81"/>
            <rFont val="Tahoma"/>
            <family val="2"/>
            <charset val="204"/>
          </rPr>
          <t xml:space="preserve">
сервитут 766,06
</t>
        </r>
      </text>
    </comment>
    <comment ref="AQ66" authorId="1" shapeId="0">
      <text>
        <r>
          <rPr>
            <b/>
            <sz val="9"/>
            <color indexed="81"/>
            <rFont val="Tahoma"/>
            <family val="2"/>
            <charset val="204"/>
          </rPr>
          <t>Ищенко Ольга Саидкуловна:</t>
        </r>
        <r>
          <rPr>
            <sz val="9"/>
            <color indexed="81"/>
            <rFont val="Tahoma"/>
            <family val="2"/>
            <charset val="204"/>
          </rPr>
          <t xml:space="preserve">
продажа квартир 399 000
</t>
        </r>
      </text>
    </comment>
    <comment ref="AR66" authorId="1" shapeId="0">
      <text>
        <r>
          <rPr>
            <b/>
            <sz val="9"/>
            <color indexed="81"/>
            <rFont val="Tahoma"/>
            <family val="2"/>
            <charset val="204"/>
          </rPr>
          <t>Ищенко Ольга Саидкуловна:</t>
        </r>
        <r>
          <rPr>
            <sz val="9"/>
            <color indexed="81"/>
            <rFont val="Tahoma"/>
            <family val="2"/>
            <charset val="204"/>
          </rPr>
          <t xml:space="preserve">
продажа квартир 124
 750 руб.
</t>
        </r>
      </text>
    </comment>
    <comment ref="AS111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+260 400,00 руб. Доходы от продажи квартир (КБК 00011401000000000410)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<sst xmlns="http://schemas.openxmlformats.org/spreadsheetml/2006/main" count="287" uniqueCount="174">
  <si>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</si>
  <si>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</si>
  <si>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</si>
  <si>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</si>
  <si>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</si>
  <si>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</si>
  <si>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</si>
  <si>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</si>
  <si>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</si>
  <si>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</si>
  <si>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</si>
  <si>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</si>
  <si>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</si>
  <si>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</si>
  <si>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</si>
  <si>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</si>
  <si>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</si>
  <si>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</si>
  <si>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</si>
  <si>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</si>
  <si>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</si>
  <si>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</si>
  <si>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</si>
  <si>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</si>
  <si>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</si>
  <si>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</si>
  <si>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</si>
  <si>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</si>
  <si>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</si>
  <si>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</si>
  <si>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</si>
  <si>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</si>
  <si>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</si>
  <si>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</si>
  <si>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</si>
  <si>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</si>
  <si>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</si>
  <si>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</si>
  <si>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</si>
  <si>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</si>
  <si>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</si>
  <si>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</si>
  <si>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</si>
  <si>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</si>
  <si>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</si>
  <si>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</si>
  <si>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</si>
  <si>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</si>
  <si>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</si>
  <si>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</si>
  <si>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</si>
  <si>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</si>
  <si>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</si>
  <si>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</si>
  <si>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</si>
  <si>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</si>
  <si>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</si>
  <si>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</si>
  <si>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</si>
  <si>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</si>
  <si>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</si>
  <si>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</si>
  <si>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</si>
  <si>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</si>
  <si>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</si>
  <si>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</si>
  <si>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</si>
  <si>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</si>
  <si>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</si>
  <si>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</si>
  <si>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</si>
  <si>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</si>
  <si>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</si>
  <si>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</si>
  <si>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</si>
  <si>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</si>
  <si>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</si>
  <si>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</si>
  <si>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</si>
  <si>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</si>
  <si>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</si>
  <si>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</si>
  <si>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</si>
  <si>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</si>
  <si>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</si>
  <si>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</si>
  <si>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</si>
  <si>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</si>
  <si>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</si>
  <si>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</si>
  <si>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</si>
  <si>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</si>
  <si>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</si>
  <si>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</si>
  <si>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</si>
  <si>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</si>
  <si>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</si>
  <si>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Мытское селькое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</si>
  <si>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</si>
  <si>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</si>
  <si>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</si>
  <si>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</si>
  <si>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</si>
  <si>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</si>
  <si>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</si>
  <si>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</si>
  <si>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</si>
  <si>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</si>
  <si>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</si>
  <si>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</si>
  <si>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</si>
  <si>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</si>
  <si>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</si>
  <si>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</si>
  <si>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</si>
  <si>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</si>
  <si>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</si>
  <si>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 xml:space="preserve"> Налог на доходы физических лиц (КБК 10102000010000110)</t>
  </si>
  <si>
    <t xml:space="preserve"> Единый сельскохозяйственный налог (КБК 10503000000000110)</t>
  </si>
  <si>
    <t xml:space="preserve"> Налог на имущество физических лиц (КБК 10601000000000110)</t>
  </si>
  <si>
    <t xml:space="preserve"> Земельный налог (КБК 10606000000000110)</t>
  </si>
  <si>
    <t xml:space="preserve"> Государственная пошлина (КБК 10800000000000000)</t>
  </si>
  <si>
    <t>НЕНАЛОГОВЫЕ ДОХОДЫ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</si>
  <si>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11105010000000120)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</si>
  <si>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1110503000000120)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</si>
  <si>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</si>
  <si>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11109000000000100)</t>
  </si>
  <si>
    <t>Доходы от оказания платных услуг (работ) и компенсации затрат государства  (КБК 11300000000000100)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</si>
  <si>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11402000000000000)</t>
  </si>
  <si>
    <t xml:space="preserve"> Административные платежи и сборы (КБК 11500000000000100)</t>
  </si>
  <si>
    <t>Штрафы, санкции, возмещение ущерба (КБК 11600000000000100)</t>
  </si>
  <si>
    <t>Невыясненные поступления (КБК 11701000000000100)</t>
  </si>
  <si>
    <t xml:space="preserve"> Прочие неналоговые доходы (КБК 11705000000000100)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</si>
  <si>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</si>
  <si>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</si>
  <si>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</si>
  <si>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</si>
  <si>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</si>
  <si>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</si>
  <si>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</si>
  <si>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</si>
  <si>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</si>
  <si>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</si>
  <si>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</si>
  <si>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</si>
  <si>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</si>
  <si>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</si>
  <si>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</si>
  <si>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</si>
  <si>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</si>
  <si>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</si>
  <si>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</si>
  <si>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</si>
  <si>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</si>
  <si>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</si>
  <si>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</si>
  <si>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</si>
  <si>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</si>
  <si>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Акцизы по подакцизным товарам (продукции), производимым на территории Российской Федерации (КБК 10302000010000110)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</si>
  <si>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11105020000000120)</t>
  </si>
  <si>
    <t>Доходы от продажи земельных участков, государственная собственность на которые не разграничена (КБК 11406010000000430)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</si>
  <si>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11406020000000430)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</si>
  <si>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</si>
  <si>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</si>
  <si>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</si>
  <si>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(11406300000000430)</t>
  </si>
  <si>
    <t>Талицко-Мугреевское сельское поселение</t>
  </si>
  <si>
    <t>Исполнено за 2019 год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</si>
  <si>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11406000000000430)</t>
  </si>
  <si>
    <t>Утверждено на 2020  год</t>
  </si>
  <si>
    <t>Исполнено за 2020 год</t>
  </si>
  <si>
    <t>Процент исполнения доходов за 2020 год</t>
  </si>
  <si>
    <t>Темп роста (снижения) (2020 год к 2019 году)</t>
  </si>
  <si>
    <t>Исполнение налоговых и неналоговых доходов бюджетов поселений за 2020 год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</si>
</sst>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0.0%"/>
    <numFmt numFmtId="166" formatCode="#,##0.0"/>
  </numFmts>
  <fonts count="22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4" fontId="14" fillId="0" borderId="6">
      <alignment horizontal="right"/>
    </xf>
    <xf numFmtId="0" fontId="15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</cellStyleXfs>
  <cellXfs count="129">
    <xf numFmtId="0" fontId="0" fillId="0" borderId="0" xfId="0"/>
    <xf numFmtId="0" fontId="2" fillId="0" borderId="0" xfId="1" applyAlignment="1">
      <alignment horizontal="justify"/>
    </xf>
    <xf numFmtId="0" fontId="2" fillId="0" borderId="0" xfId="1"/>
    <xf numFmtId="0" fontId="5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9" fillId="0" borderId="2" xfId="1" applyFont="1" applyBorder="1" applyAlignment="1">
      <alignment horizontal="center" vertical="center" wrapText="1"/>
    </xf>
    <xf numFmtId="0" fontId="11" fillId="0" borderId="0" xfId="1" applyFont="1"/>
    <xf numFmtId="0" fontId="4" fillId="16" borderId="3" xfId="1" applyFont="1" applyFill="1" applyBorder="1" applyAlignment="1">
      <alignment vertical="top" wrapText="1" readingOrder="1"/>
    </xf>
    <xf numFmtId="0" fontId="3" fillId="15" borderId="3" xfId="1" applyFont="1" applyFill="1" applyBorder="1" applyAlignment="1">
      <alignment vertical="top" wrapText="1" readingOrder="1"/>
    </xf>
    <xf numFmtId="4" fontId="3" fillId="15" borderId="2" xfId="1" applyNumberFormat="1" applyFont="1" applyFill="1" applyBorder="1" applyAlignment="1">
      <alignment horizontal="right" shrinkToFit="1"/>
    </xf>
    <xf numFmtId="0" fontId="12" fillId="0" borderId="0" xfId="1" applyFont="1" applyAlignment="1">
      <alignment vertical="center"/>
    </xf>
    <xf numFmtId="4" fontId="2" fillId="0" borderId="0" xfId="1" applyNumberFormat="1"/>
    <xf numFmtId="0" fontId="3" fillId="0" borderId="2" xfId="1" applyFont="1" applyBorder="1" applyAlignment="1">
      <alignment horizontal="justify" vertical="top"/>
    </xf>
    <xf numFmtId="0" fontId="8" fillId="0" borderId="0" xfId="1" applyFont="1" applyAlignment="1">
      <alignment vertical="top"/>
    </xf>
    <xf numFmtId="0" fontId="10" fillId="15" borderId="2" xfId="1" applyFont="1" applyFill="1" applyBorder="1" applyAlignment="1">
      <alignment horizontal="center" vertical="top" wrapText="1"/>
    </xf>
    <xf numFmtId="4" fontId="4" fillId="16" borderId="2" xfId="1" applyNumberFormat="1" applyFont="1" applyFill="1" applyBorder="1" applyAlignment="1">
      <alignment wrapText="1"/>
    </xf>
    <xf numFmtId="0" fontId="6" fillId="0" borderId="1" xfId="1" applyFont="1" applyBorder="1" applyAlignment="1">
      <alignment horizontal="center" vertical="top"/>
    </xf>
    <xf numFmtId="4" fontId="3" fillId="15" borderId="2" xfId="1" applyNumberFormat="1" applyFont="1" applyFill="1" applyBorder="1" applyAlignment="1">
      <alignment wrapText="1"/>
    </xf>
    <xf numFmtId="0" fontId="3" fillId="15" borderId="2" xfId="1" applyFont="1" applyFill="1" applyBorder="1" applyAlignment="1">
      <alignment horizontal="center" wrapText="1"/>
    </xf>
    <xf numFmtId="0" fontId="2" fillId="15" borderId="0" xfId="1" applyFont="1" applyFill="1"/>
    <xf numFmtId="0" fontId="4" fillId="0" borderId="2" xfId="1" applyFont="1" applyBorder="1" applyAlignment="1">
      <alignment horizontal="center" wrapText="1"/>
    </xf>
    <xf numFmtId="0" fontId="12" fillId="0" borderId="0" xfId="1" applyFont="1"/>
    <xf numFmtId="0" fontId="3" fillId="0" borderId="2" xfId="1" applyFont="1" applyBorder="1" applyAlignment="1">
      <alignment horizontal="center" vertical="top" wrapText="1"/>
    </xf>
    <xf numFmtId="0" fontId="2" fillId="0" borderId="0" xfId="1" applyFont="1" applyAlignment="1">
      <alignment vertical="top"/>
    </xf>
    <xf numFmtId="4" fontId="3" fillId="15" borderId="2" xfId="1" applyNumberFormat="1" applyFont="1" applyFill="1" applyBorder="1" applyAlignment="1">
      <alignment horizontal="right" wrapText="1"/>
    </xf>
    <xf numFmtId="4" fontId="4" fillId="16" borderId="2" xfId="1" applyNumberFormat="1" applyFont="1" applyFill="1" applyBorder="1" applyAlignment="1">
      <alignment horizontal="right" shrinkToFit="1"/>
    </xf>
    <xf numFmtId="165" fontId="4" fillId="16" borderId="2" xfId="1" applyNumberFormat="1" applyFont="1" applyFill="1" applyBorder="1" applyAlignment="1">
      <alignment horizontal="right"/>
    </xf>
    <xf numFmtId="4" fontId="4" fillId="16" borderId="2" xfId="1" applyNumberFormat="1" applyFont="1" applyFill="1" applyBorder="1" applyAlignment="1">
      <alignment horizontal="right"/>
    </xf>
    <xf numFmtId="4" fontId="3" fillId="15" borderId="3" xfId="1" applyNumberFormat="1" applyFont="1" applyFill="1" applyBorder="1" applyAlignment="1">
      <alignment wrapText="1" readingOrder="1"/>
    </xf>
    <xf numFmtId="165" fontId="3" fillId="15" borderId="2" xfId="1" applyNumberFormat="1" applyFont="1" applyFill="1" applyBorder="1" applyAlignment="1">
      <alignment horizontal="right"/>
    </xf>
    <xf numFmtId="4" fontId="3" fillId="15" borderId="2" xfId="1" applyNumberFormat="1" applyFont="1" applyFill="1" applyBorder="1" applyAlignment="1">
      <alignment horizontal="right"/>
    </xf>
    <xf numFmtId="165" fontId="4" fillId="16" borderId="2" xfId="1" applyNumberFormat="1" applyFont="1" applyFill="1" applyBorder="1" applyAlignment="1">
      <alignment horizontal="right" shrinkToFit="1"/>
    </xf>
    <xf numFmtId="166" fontId="4" fillId="16" borderId="2" xfId="1" applyNumberFormat="1" applyFont="1" applyFill="1" applyBorder="1" applyAlignment="1">
      <alignment horizontal="right"/>
    </xf>
    <xf numFmtId="4" fontId="3" fillId="15" borderId="2" xfId="1" applyNumberFormat="1" applyFont="1" applyFill="1" applyBorder="1" applyAlignment="1"/>
    <xf numFmtId="4" fontId="4" fillId="16" borderId="3" xfId="1" applyNumberFormat="1" applyFont="1" applyFill="1" applyBorder="1" applyAlignment="1">
      <alignment wrapText="1" readingOrder="1"/>
    </xf>
    <xf numFmtId="4" fontId="3" fillId="15" borderId="5" xfId="1" applyNumberFormat="1" applyFont="1" applyFill="1" applyBorder="1" applyAlignment="1">
      <alignment horizontal="right"/>
    </xf>
    <xf numFmtId="4" fontId="4" fillId="16" borderId="5" xfId="1" applyNumberFormat="1" applyFont="1" applyFill="1" applyBorder="1" applyAlignment="1">
      <alignment horizontal="right" shrinkToFit="1"/>
    </xf>
    <xf numFmtId="4" fontId="3" fillId="15" borderId="5" xfId="1" applyNumberFormat="1" applyFont="1" applyFill="1" applyBorder="1" applyAlignment="1">
      <alignment horizontal="right" shrinkToFit="1"/>
    </xf>
    <xf numFmtId="0" fontId="2" fillId="15" borderId="0" xfId="1" applyFill="1"/>
    <xf numFmtId="0" fontId="10" fillId="0" borderId="0" xfId="1" applyFont="1"/>
    <xf numFmtId="4" fontId="2" fillId="15" borderId="0" xfId="1" applyNumberFormat="1" applyFill="1" applyBorder="1"/>
    <xf numFmtId="0" fontId="3" fillId="15" borderId="0" xfId="1" applyFont="1" applyFill="1"/>
    <xf numFmtId="4" fontId="4" fillId="16" borderId="2" xfId="1" applyNumberFormat="1" applyFont="1" applyFill="1" applyBorder="1" applyAlignment="1">
      <alignment wrapText="1" readingOrder="1"/>
    </xf>
    <xf numFmtId="4" fontId="13" fillId="0" borderId="2" xfId="0" applyNumberFormat="1" applyFont="1" applyBorder="1"/>
    <xf numFmtId="4" fontId="3" fillId="15" borderId="0" xfId="1" applyNumberFormat="1" applyFont="1" applyFill="1" applyBorder="1"/>
    <xf numFmtId="4" fontId="2" fillId="15" borderId="0" xfId="1" applyNumberFormat="1" applyFill="1"/>
    <xf numFmtId="164" fontId="2" fillId="15" borderId="0" xfId="1" applyNumberFormat="1" applyFill="1"/>
    <xf numFmtId="165" fontId="4" fillId="15" borderId="2" xfId="1" applyNumberFormat="1" applyFont="1" applyFill="1" applyBorder="1" applyAlignment="1">
      <alignment horizontal="right"/>
    </xf>
    <xf numFmtId="4" fontId="4" fillId="16" borderId="2" xfId="1" applyNumberFormat="1" applyFont="1" applyFill="1" applyBorder="1" applyAlignment="1"/>
    <xf numFmtId="0" fontId="2" fillId="0" borderId="0" xfId="1" applyAlignment="1">
      <alignment vertical="top" wrapText="1"/>
    </xf>
    <xf numFmtId="4" fontId="4" fillId="15" borderId="0" xfId="1" applyNumberFormat="1" applyFont="1" applyFill="1" applyBorder="1" applyAlignment="1">
      <alignment horizontal="right"/>
    </xf>
    <xf numFmtId="4" fontId="2" fillId="0" borderId="0" xfId="1" applyNumberFormat="1" applyAlignment="1">
      <alignment vertical="top" wrapText="1"/>
    </xf>
    <xf numFmtId="4" fontId="13" fillId="15" borderId="2" xfId="0" applyNumberFormat="1" applyFont="1" applyFill="1" applyBorder="1"/>
    <xf numFmtId="4" fontId="3" fillId="0" borderId="2" xfId="1" applyNumberFormat="1" applyFont="1" applyFill="1" applyBorder="1" applyAlignment="1">
      <alignment horizontal="right" shrinkToFit="1"/>
    </xf>
    <xf numFmtId="4" fontId="3" fillId="15" borderId="3" xfId="1" applyNumberFormat="1" applyFont="1" applyFill="1" applyBorder="1" applyAlignment="1">
      <alignment horizontal="right"/>
    </xf>
    <xf numFmtId="0" fontId="4" fillId="16" borderId="5" xfId="1" applyFont="1" applyFill="1" applyBorder="1" applyAlignment="1">
      <alignment horizontal="justify" vertical="center" wrapText="1"/>
    </xf>
    <xf numFmtId="0" fontId="9" fillId="16" borderId="5" xfId="1" applyFont="1" applyFill="1" applyBorder="1"/>
    <xf numFmtId="0" fontId="12" fillId="0" borderId="2" xfId="1" applyFont="1" applyBorder="1" applyAlignment="1">
      <alignment vertical="center"/>
    </xf>
    <xf numFmtId="4" fontId="2" fillId="15" borderId="2" xfId="1" applyNumberFormat="1" applyFill="1" applyBorder="1"/>
    <xf numFmtId="0" fontId="10" fillId="0" borderId="2" xfId="1" applyFont="1" applyBorder="1"/>
    <xf numFmtId="0" fontId="10" fillId="15" borderId="2" xfId="1" applyFont="1" applyFill="1" applyBorder="1" applyAlignment="1">
      <alignment horizontal="center" vertical="top" wrapText="1"/>
    </xf>
    <xf numFmtId="4" fontId="4" fillId="16" borderId="2" xfId="1" applyNumberFormat="1" applyFont="1" applyFill="1" applyBorder="1" applyAlignment="1">
      <alignment horizontal="right" wrapText="1"/>
    </xf>
    <xf numFmtId="9" fontId="4" fillId="16" borderId="2" xfId="1" applyNumberFormat="1" applyFont="1" applyFill="1" applyBorder="1" applyAlignment="1">
      <alignment horizontal="right"/>
    </xf>
    <xf numFmtId="10" fontId="4" fillId="16" borderId="2" xfId="1" applyNumberFormat="1" applyFont="1" applyFill="1" applyBorder="1" applyAlignment="1">
      <alignment horizontal="right"/>
    </xf>
    <xf numFmtId="165" fontId="3" fillId="16" borderId="2" xfId="1" applyNumberFormat="1" applyFont="1" applyFill="1" applyBorder="1" applyAlignment="1">
      <alignment horizontal="right"/>
    </xf>
    <xf numFmtId="165" fontId="3" fillId="15" borderId="0" xfId="1" applyNumberFormat="1" applyFont="1" applyFill="1" applyBorder="1" applyAlignment="1">
      <alignment horizontal="right"/>
    </xf>
    <xf numFmtId="4" fontId="3" fillId="15" borderId="2" xfId="1" applyNumberFormat="1" applyFont="1" applyFill="1" applyBorder="1" applyAlignment="1">
      <alignment wrapText="1" readingOrder="1"/>
    </xf>
    <xf numFmtId="9" fontId="3" fillId="15" borderId="0" xfId="1" applyNumberFormat="1" applyFont="1" applyFill="1" applyAlignment="1">
      <alignment horizontal="left" vertical="center"/>
    </xf>
    <xf numFmtId="164" fontId="3" fillId="15" borderId="0" xfId="1" applyNumberFormat="1" applyFont="1" applyFill="1"/>
    <xf numFmtId="4" fontId="3" fillId="16" borderId="2" xfId="1" applyNumberFormat="1" applyFont="1" applyFill="1" applyBorder="1" applyAlignment="1">
      <alignment horizontal="right"/>
    </xf>
    <xf numFmtId="4" fontId="0" fillId="0" borderId="2" xfId="0" applyNumberFormat="1" applyBorder="1"/>
    <xf numFmtId="0" fontId="4" fillId="3" borderId="2" xfId="1" applyFont="1" applyFill="1" applyBorder="1" applyAlignment="1">
      <alignment horizontal="center" wrapText="1"/>
    </xf>
    <xf numFmtId="43" fontId="2" fillId="15" borderId="0" xfId="1" applyNumberFormat="1" applyFill="1"/>
    <xf numFmtId="4" fontId="18" fillId="16" borderId="2" xfId="1" applyNumberFormat="1" applyFont="1" applyFill="1" applyBorder="1" applyAlignment="1">
      <alignment horizontal="right" shrinkToFit="1"/>
    </xf>
    <xf numFmtId="4" fontId="19" fillId="16" borderId="2" xfId="1" applyNumberFormat="1" applyFont="1" applyFill="1" applyBorder="1" applyAlignment="1">
      <alignment horizontal="right" shrinkToFit="1"/>
    </xf>
    <xf numFmtId="4" fontId="18" fillId="16" borderId="3" xfId="1" applyNumberFormat="1" applyFont="1" applyFill="1" applyBorder="1" applyAlignment="1">
      <alignment wrapText="1" readingOrder="1"/>
    </xf>
    <xf numFmtId="0" fontId="4" fillId="7" borderId="3" xfId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top" wrapText="1"/>
    </xf>
    <xf numFmtId="0" fontId="4" fillId="12" borderId="4" xfId="1" applyFont="1" applyFill="1" applyBorder="1" applyAlignment="1">
      <alignment horizontal="center" vertical="top" wrapText="1"/>
    </xf>
    <xf numFmtId="0" fontId="4" fillId="12" borderId="5" xfId="1" applyFont="1" applyFill="1" applyBorder="1" applyAlignment="1">
      <alignment horizontal="center" vertical="top" wrapText="1"/>
    </xf>
    <xf numFmtId="0" fontId="4" fillId="8" borderId="3" xfId="1" applyFont="1" applyFill="1" applyBorder="1" applyAlignment="1">
      <alignment horizontal="center" vertical="center" wrapText="1"/>
    </xf>
    <xf numFmtId="0" fontId="4" fillId="8" borderId="4" xfId="1" applyFont="1" applyFill="1" applyBorder="1" applyAlignment="1">
      <alignment horizontal="center" vertical="center" wrapText="1"/>
    </xf>
    <xf numFmtId="0" fontId="4" fillId="8" borderId="5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12" borderId="3" xfId="1" applyFont="1" applyFill="1" applyBorder="1" applyAlignment="1">
      <alignment horizontal="center" vertical="center" wrapText="1"/>
    </xf>
    <xf numFmtId="0" fontId="4" fillId="12" borderId="4" xfId="1" applyFont="1" applyFill="1" applyBorder="1" applyAlignment="1">
      <alignment horizontal="center" vertical="center" wrapText="1"/>
    </xf>
    <xf numFmtId="0" fontId="4" fillId="12" borderId="5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top" wrapText="1"/>
    </xf>
    <xf numFmtId="0" fontId="4" fillId="11" borderId="4" xfId="1" applyFont="1" applyFill="1" applyBorder="1" applyAlignment="1">
      <alignment horizontal="center" vertical="top" wrapText="1"/>
    </xf>
    <xf numFmtId="0" fontId="4" fillId="11" borderId="5" xfId="1" applyFont="1" applyFill="1" applyBorder="1" applyAlignment="1">
      <alignment horizontal="center" vertical="top" wrapText="1"/>
    </xf>
    <xf numFmtId="0" fontId="4" fillId="4" borderId="3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0" fontId="4" fillId="4" borderId="5" xfId="1" applyFont="1" applyFill="1" applyBorder="1" applyAlignment="1">
      <alignment horizontal="center" vertical="top" wrapText="1"/>
    </xf>
    <xf numFmtId="0" fontId="4" fillId="13" borderId="3" xfId="1" applyFont="1" applyFill="1" applyBorder="1" applyAlignment="1">
      <alignment horizontal="center" vertical="center" wrapText="1"/>
    </xf>
    <xf numFmtId="0" fontId="4" fillId="13" borderId="4" xfId="1" applyFont="1" applyFill="1" applyBorder="1" applyAlignment="1">
      <alignment horizontal="center" vertical="center" wrapText="1"/>
    </xf>
    <xf numFmtId="0" fontId="4" fillId="13" borderId="5" xfId="1" applyFont="1" applyFill="1" applyBorder="1" applyAlignment="1">
      <alignment horizontal="center" vertical="center" wrapText="1"/>
    </xf>
    <xf numFmtId="0" fontId="4" fillId="14" borderId="3" xfId="1" applyFont="1" applyFill="1" applyBorder="1" applyAlignment="1">
      <alignment horizontal="center" vertical="top" wrapText="1"/>
    </xf>
    <xf numFmtId="0" fontId="4" fillId="14" borderId="4" xfId="1" applyFont="1" applyFill="1" applyBorder="1" applyAlignment="1">
      <alignment horizontal="center" vertical="top" wrapText="1"/>
    </xf>
    <xf numFmtId="0" fontId="4" fillId="14" borderId="5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17" borderId="3" xfId="1" applyFont="1" applyFill="1" applyBorder="1" applyAlignment="1">
      <alignment horizontal="center" vertical="center" wrapText="1"/>
    </xf>
    <xf numFmtId="0" fontId="4" fillId="17" borderId="4" xfId="1" applyFont="1" applyFill="1" applyBorder="1" applyAlignment="1">
      <alignment horizontal="center" vertical="center" wrapText="1"/>
    </xf>
    <xf numFmtId="0" fontId="4" fillId="17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top" wrapText="1"/>
    </xf>
    <xf numFmtId="0" fontId="4" fillId="6" borderId="4" xfId="1" applyFont="1" applyFill="1" applyBorder="1" applyAlignment="1">
      <alignment horizontal="center" vertical="top" wrapText="1"/>
    </xf>
    <xf numFmtId="0" fontId="4" fillId="6" borderId="5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4" xfId="1" applyFont="1" applyFill="1" applyBorder="1" applyAlignment="1">
      <alignment horizontal="center" vertical="center" wrapText="1"/>
    </xf>
    <xf numFmtId="0" fontId="4" fillId="9" borderId="5" xfId="1" applyFont="1" applyFill="1" applyBorder="1" applyAlignment="1">
      <alignment horizontal="center" vertical="center" wrapText="1"/>
    </xf>
    <xf numFmtId="0" fontId="4" fillId="10" borderId="3" xfId="1" applyFont="1" applyFill="1" applyBorder="1" applyAlignment="1">
      <alignment horizontal="center" vertical="center" wrapText="1"/>
    </xf>
    <xf numFmtId="0" fontId="4" fillId="10" borderId="4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horizontal="center" vertical="center" wrapText="1"/>
    </xf>
  </cellXfs>
  <cellStyles count="6">
    <cellStyle name="20% — акцент4 2" xfId="4"/>
    <cellStyle name="20% — акцент5 2" xfId="5"/>
    <cellStyle name="xl60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colors>
    <mruColors>
      <color rgb="FF99FFCC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DP157"/>
  <sheetViews>
    <sheetView tabSelected="1" view="pageBreakPreview" zoomScale="80" zoomScaleNormal="80" zoomScaleSheetLayoutView="80" workbookViewId="0">
      <pane xSplit="2" ySplit="5" topLeftCell="C139" activePane="bottomRight" state="frozen"/>
      <selection pane="topRight" activeCell="C1" sqref="C1"/>
      <selection pane="bottomLeft" activeCell="A6" sqref="A6"/>
      <selection pane="bottomRight" activeCell="AR25" sqref="AR25"/>
    </sheetView>
  </sheetViews>
  <sheetFormatPr defaultColWidth="9.109375" defaultRowHeight="13.2" outlineLevelRow="1" x14ac:dyDescent="0.25"/>
  <cols>
    <col min="1" max="1" width="6.109375" style="2" customWidth="1"/>
    <col min="2" max="2" width="45.33203125" style="2" customWidth="1"/>
    <col min="3" max="3" width="16.5546875" style="2" customWidth="1"/>
    <col min="4" max="4" width="17.44140625" style="2" customWidth="1"/>
    <col min="5" max="5" width="17.33203125" style="2" customWidth="1"/>
    <col min="6" max="7" width="12.6640625" style="2" customWidth="1"/>
    <col min="8" max="8" width="17.77734375" style="2" customWidth="1"/>
    <col min="9" max="9" width="16.77734375" style="2" customWidth="1"/>
    <col min="10" max="10" width="16.88671875" style="2" customWidth="1"/>
    <col min="11" max="11" width="12.6640625" style="2" customWidth="1"/>
    <col min="12" max="12" width="13.77734375" style="2" customWidth="1"/>
    <col min="13" max="13" width="17.5546875" style="2" customWidth="1"/>
    <col min="14" max="15" width="17.33203125" style="2" customWidth="1"/>
    <col min="16" max="17" width="12.6640625" style="2" customWidth="1"/>
    <col min="18" max="18" width="15.44140625" style="2" customWidth="1"/>
    <col min="19" max="19" width="15.5546875" style="2" customWidth="1"/>
    <col min="20" max="20" width="15.77734375" style="2" customWidth="1"/>
    <col min="21" max="21" width="12.88671875" style="2" customWidth="1"/>
    <col min="22" max="22" width="12.109375" style="2" customWidth="1"/>
    <col min="23" max="23" width="14.6640625" style="2" customWidth="1"/>
    <col min="24" max="24" width="15.77734375" style="2" customWidth="1"/>
    <col min="25" max="25" width="14.33203125" style="2" customWidth="1"/>
    <col min="26" max="26" width="12.6640625" style="2" customWidth="1"/>
    <col min="27" max="27" width="11.88671875" style="2" customWidth="1"/>
    <col min="28" max="28" width="15" style="2" customWidth="1"/>
    <col min="29" max="29" width="14.44140625" style="2" customWidth="1"/>
    <col min="30" max="30" width="14.109375" style="2" customWidth="1"/>
    <col min="31" max="31" width="11.6640625" style="2" customWidth="1"/>
    <col min="32" max="32" width="11.88671875" style="2" customWidth="1"/>
    <col min="33" max="33" width="16.33203125" style="2" customWidth="1"/>
    <col min="34" max="34" width="15.44140625" style="2" customWidth="1"/>
    <col min="35" max="35" width="16.109375" style="2" customWidth="1"/>
    <col min="36" max="36" width="10.77734375" style="2" customWidth="1"/>
    <col min="37" max="37" width="11.109375" style="2" customWidth="1"/>
    <col min="38" max="38" width="13.88671875" style="2" customWidth="1"/>
    <col min="39" max="39" width="13.33203125" style="2" customWidth="1"/>
    <col min="40" max="40" width="12.6640625" style="2" customWidth="1"/>
    <col min="41" max="41" width="12" style="2" customWidth="1"/>
    <col min="42" max="42" width="13" style="2" customWidth="1"/>
    <col min="43" max="43" width="15.5546875" style="2" customWidth="1"/>
    <col min="44" max="44" width="14.77734375" style="2" customWidth="1"/>
    <col min="45" max="45" width="14.6640625" style="2" customWidth="1"/>
    <col min="46" max="46" width="11.109375" style="2" customWidth="1"/>
    <col min="47" max="47" width="10.77734375" style="2" customWidth="1"/>
    <col min="48" max="48" width="14.88671875" style="2" customWidth="1"/>
    <col min="49" max="49" width="15.109375" style="2" customWidth="1"/>
    <col min="50" max="50" width="14.21875" style="2" customWidth="1"/>
    <col min="51" max="52" width="12.6640625" style="2" customWidth="1"/>
    <col min="53" max="53" width="13.77734375" style="2" customWidth="1"/>
    <col min="54" max="54" width="13.109375" style="2" customWidth="1"/>
    <col min="55" max="55" width="13" style="2" customWidth="1"/>
    <col min="56" max="56" width="11.21875" style="2" customWidth="1"/>
    <col min="57" max="57" width="12.6640625" style="2" customWidth="1"/>
    <col min="58" max="58" width="14.88671875" style="2" customWidth="1"/>
    <col min="59" max="59" width="14.77734375" style="2" customWidth="1"/>
    <col min="60" max="60" width="13.6640625" style="2" customWidth="1"/>
    <col min="61" max="61" width="11.88671875" style="2" customWidth="1"/>
    <col min="62" max="62" width="11.21875" style="2" customWidth="1"/>
    <col min="63" max="63" width="14.5546875" style="2" customWidth="1"/>
    <col min="64" max="64" width="14" style="2" customWidth="1"/>
    <col min="65" max="65" width="14.33203125" style="2" customWidth="1"/>
    <col min="66" max="66" width="10.77734375" style="2" customWidth="1"/>
    <col min="67" max="67" width="11.109375" style="2" customWidth="1"/>
    <col min="68" max="68" width="14.88671875" style="2" customWidth="1"/>
    <col min="69" max="69" width="15.21875" style="2" customWidth="1"/>
    <col min="70" max="70" width="14.88671875" style="2" customWidth="1"/>
    <col min="71" max="71" width="11.21875" style="2" customWidth="1"/>
    <col min="72" max="72" width="11.6640625" style="2" customWidth="1"/>
    <col min="73" max="73" width="14.33203125" style="2" customWidth="1"/>
    <col min="74" max="74" width="14.77734375" style="2" customWidth="1"/>
    <col min="75" max="75" width="16.44140625" style="2" customWidth="1"/>
    <col min="76" max="76" width="11.44140625" style="2" customWidth="1"/>
    <col min="77" max="77" width="10.77734375" style="2" customWidth="1"/>
    <col min="78" max="78" width="14.88671875" style="2" customWidth="1"/>
    <col min="79" max="79" width="14.77734375" style="2" customWidth="1"/>
    <col min="80" max="80" width="13.6640625" style="2" customWidth="1"/>
    <col min="81" max="81" width="11.44140625" style="2" customWidth="1"/>
    <col min="82" max="82" width="12.6640625" style="2" customWidth="1"/>
    <col min="83" max="83" width="14.5546875" style="2" customWidth="1"/>
    <col min="84" max="84" width="14.33203125" style="2" customWidth="1"/>
    <col min="85" max="85" width="13.6640625" style="2" customWidth="1"/>
    <col min="86" max="87" width="12.6640625" style="2" customWidth="1"/>
    <col min="88" max="88" width="13.77734375" style="2" customWidth="1"/>
    <col min="89" max="89" width="13.109375" style="2" customWidth="1"/>
    <col min="90" max="90" width="13.5546875" style="2" customWidth="1"/>
    <col min="91" max="92" width="12.6640625" style="2" customWidth="1"/>
    <col min="93" max="93" width="17.5546875" style="2" customWidth="1"/>
    <col min="94" max="94" width="17.33203125" style="2" customWidth="1"/>
    <col min="95" max="95" width="15.5546875" style="2" customWidth="1"/>
    <col min="96" max="97" width="12.6640625" style="2" customWidth="1"/>
    <col min="98" max="98" width="13.88671875" style="2" customWidth="1"/>
    <col min="99" max="99" width="13" style="2" customWidth="1"/>
    <col min="100" max="102" width="12.6640625" style="2" customWidth="1"/>
    <col min="103" max="103" width="15.44140625" style="2" customWidth="1"/>
    <col min="104" max="104" width="15.88671875" style="2" customWidth="1"/>
    <col min="105" max="105" width="13.109375" style="2" customWidth="1"/>
    <col min="106" max="107" width="12.6640625" style="2" customWidth="1"/>
    <col min="108" max="108" width="17.5546875" style="2" customWidth="1"/>
    <col min="109" max="109" width="17.33203125" style="2" customWidth="1"/>
    <col min="110" max="110" width="17.77734375" style="2" customWidth="1"/>
    <col min="111" max="112" width="14.33203125" style="2" customWidth="1"/>
    <col min="113" max="113" width="17.33203125" style="2" customWidth="1"/>
    <col min="114" max="114" width="15.5546875" style="2" customWidth="1"/>
    <col min="115" max="115" width="14.33203125" style="2" customWidth="1"/>
    <col min="116" max="116" width="17.5546875" style="2" customWidth="1"/>
    <col min="117" max="117" width="17.33203125" style="2" customWidth="1"/>
    <col min="118" max="118" width="16.5546875" style="2" customWidth="1"/>
    <col min="119" max="120" width="12.6640625" style="2" customWidth="1"/>
    <col min="121" max="121" width="13.44140625" style="2" customWidth="1"/>
    <col min="122" max="16384" width="9.109375" style="2"/>
  </cols>
  <sheetData>
    <row r="1" spans="1:120" x14ac:dyDescent="0.25">
      <c r="A1" s="1" t="s">
        <v>114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W1" s="1"/>
      <c r="X1" s="1"/>
      <c r="AB1" s="1"/>
      <c r="AC1" s="1"/>
      <c r="AG1" s="1"/>
      <c r="AH1" s="1"/>
      <c r="AL1" s="1"/>
      <c r="AM1" s="1"/>
      <c r="AV1" s="1"/>
      <c r="AW1" s="1"/>
      <c r="BA1" s="1"/>
      <c r="BB1" s="1"/>
      <c r="BF1" s="1"/>
      <c r="BG1" s="1"/>
      <c r="BK1" s="1"/>
      <c r="BL1" s="1"/>
      <c r="BP1" s="1"/>
      <c r="BQ1" s="1"/>
      <c r="BU1" s="1"/>
      <c r="BV1" s="1"/>
      <c r="BZ1" s="1"/>
      <c r="CA1" s="1"/>
      <c r="CE1" s="1"/>
      <c r="CF1" s="1"/>
      <c r="CJ1" s="1"/>
      <c r="CK1" s="1"/>
      <c r="CO1" s="1"/>
      <c r="CP1" s="1"/>
      <c r="CT1" s="1"/>
      <c r="CU1" s="1"/>
      <c r="CY1" s="1"/>
      <c r="CZ1" s="1"/>
      <c r="DD1" s="1"/>
      <c r="DE1" s="1"/>
      <c r="DI1" s="1"/>
      <c r="DL1" s="1"/>
      <c r="DM1" s="1"/>
    </row>
    <row r="2" spans="1:120" ht="26.25" customHeight="1" x14ac:dyDescent="0.25">
      <c r="A2" s="3"/>
      <c r="B2" s="3"/>
      <c r="C2" s="3"/>
      <c r="D2" s="3"/>
      <c r="E2" s="3"/>
      <c r="F2" s="3"/>
      <c r="G2" s="16" t="s">
        <v>173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3"/>
      <c r="AJ2" s="3"/>
      <c r="AK2" s="3"/>
      <c r="AL2" s="4"/>
      <c r="AM2" s="4"/>
      <c r="AN2" s="3"/>
      <c r="AO2" s="3"/>
      <c r="AP2" s="3"/>
      <c r="AQ2" s="3"/>
      <c r="AR2" s="3"/>
      <c r="AS2" s="3"/>
      <c r="AT2" s="3"/>
      <c r="AU2" s="3"/>
      <c r="AV2" s="4"/>
      <c r="AW2" s="4"/>
      <c r="AX2" s="3"/>
      <c r="AY2" s="3"/>
      <c r="AZ2" s="3"/>
      <c r="BA2" s="4"/>
      <c r="BB2" s="4"/>
      <c r="BC2" s="3"/>
      <c r="BD2" s="3"/>
      <c r="BE2" s="3"/>
      <c r="BF2" s="4"/>
      <c r="BG2" s="4"/>
      <c r="BH2" s="3"/>
      <c r="BI2" s="3"/>
      <c r="BJ2" s="3"/>
      <c r="BK2" s="4"/>
      <c r="BL2" s="4"/>
      <c r="BM2" s="3"/>
      <c r="BN2" s="3"/>
      <c r="BO2" s="3"/>
      <c r="BP2" s="4"/>
      <c r="BQ2" s="4"/>
      <c r="BR2" s="3"/>
      <c r="BS2" s="3"/>
      <c r="BT2" s="3"/>
      <c r="BU2" s="4"/>
      <c r="BV2" s="4"/>
      <c r="BW2" s="3"/>
      <c r="BX2" s="3"/>
      <c r="BY2" s="3"/>
      <c r="BZ2" s="4"/>
      <c r="CA2" s="4"/>
      <c r="CB2" s="3"/>
      <c r="CC2" s="3"/>
      <c r="CD2" s="3"/>
      <c r="CE2" s="4"/>
      <c r="CF2" s="4"/>
      <c r="CG2" s="3"/>
      <c r="CH2" s="3"/>
      <c r="CI2" s="3"/>
      <c r="CJ2" s="4"/>
      <c r="CK2" s="4"/>
      <c r="CL2" s="3"/>
      <c r="CM2" s="3"/>
      <c r="CN2" s="3"/>
      <c r="CO2" s="4"/>
      <c r="CP2" s="4"/>
      <c r="CQ2" s="3"/>
      <c r="CR2" s="3"/>
      <c r="CS2" s="3"/>
      <c r="CT2" s="4"/>
      <c r="CU2" s="4"/>
      <c r="CV2" s="3"/>
      <c r="CW2" s="3"/>
      <c r="CX2" s="3"/>
      <c r="CY2" s="4"/>
      <c r="CZ2" s="4"/>
      <c r="DA2" s="3"/>
      <c r="DB2" s="3"/>
      <c r="DC2" s="3"/>
      <c r="DD2" s="4"/>
      <c r="DE2" s="4"/>
      <c r="DF2" s="3"/>
      <c r="DG2" s="3"/>
      <c r="DH2" s="3"/>
      <c r="DI2" s="4"/>
      <c r="DJ2" s="3"/>
      <c r="DK2" s="3"/>
      <c r="DL2" s="4"/>
      <c r="DM2" s="4"/>
      <c r="DN2" s="3"/>
      <c r="DO2" s="3"/>
      <c r="DP2" s="3"/>
    </row>
    <row r="3" spans="1:120" s="13" customFormat="1" ht="83.25" customHeight="1" x14ac:dyDescent="0.25">
      <c r="A3" s="12"/>
      <c r="B3" s="12"/>
      <c r="C3" s="107" t="s">
        <v>115</v>
      </c>
      <c r="D3" s="108"/>
      <c r="E3" s="108"/>
      <c r="F3" s="108"/>
      <c r="G3" s="108"/>
      <c r="H3" s="89" t="s">
        <v>116</v>
      </c>
      <c r="I3" s="90"/>
      <c r="J3" s="90"/>
      <c r="K3" s="90"/>
      <c r="L3" s="91"/>
      <c r="M3" s="80" t="s">
        <v>117</v>
      </c>
      <c r="N3" s="81"/>
      <c r="O3" s="81"/>
      <c r="P3" s="81"/>
      <c r="Q3" s="82"/>
      <c r="R3" s="109" t="s">
        <v>158</v>
      </c>
      <c r="S3" s="110"/>
      <c r="T3" s="110"/>
      <c r="U3" s="110"/>
      <c r="V3" s="111"/>
      <c r="W3" s="115" t="s">
        <v>118</v>
      </c>
      <c r="X3" s="116"/>
      <c r="Y3" s="116"/>
      <c r="Z3" s="116"/>
      <c r="AA3" s="117"/>
      <c r="AB3" s="118" t="s">
        <v>119</v>
      </c>
      <c r="AC3" s="119"/>
      <c r="AD3" s="119"/>
      <c r="AE3" s="119"/>
      <c r="AF3" s="120"/>
      <c r="AG3" s="76" t="s">
        <v>120</v>
      </c>
      <c r="AH3" s="77"/>
      <c r="AI3" s="77"/>
      <c r="AJ3" s="77"/>
      <c r="AK3" s="78"/>
      <c r="AL3" s="86" t="s">
        <v>121</v>
      </c>
      <c r="AM3" s="87"/>
      <c r="AN3" s="87"/>
      <c r="AO3" s="87"/>
      <c r="AP3" s="88"/>
      <c r="AQ3" s="89" t="s">
        <v>122</v>
      </c>
      <c r="AR3" s="90"/>
      <c r="AS3" s="90"/>
      <c r="AT3" s="90"/>
      <c r="AU3" s="91"/>
      <c r="AV3" s="121" t="s">
        <v>123</v>
      </c>
      <c r="AW3" s="122"/>
      <c r="AX3" s="122"/>
      <c r="AY3" s="122"/>
      <c r="AZ3" s="123"/>
      <c r="BA3" s="124" t="s">
        <v>159</v>
      </c>
      <c r="BB3" s="125"/>
      <c r="BC3" s="125"/>
      <c r="BD3" s="125"/>
      <c r="BE3" s="125"/>
      <c r="BF3" s="126" t="s">
        <v>124</v>
      </c>
      <c r="BG3" s="127"/>
      <c r="BH3" s="127"/>
      <c r="BI3" s="127"/>
      <c r="BJ3" s="128"/>
      <c r="BK3" s="92" t="s">
        <v>125</v>
      </c>
      <c r="BL3" s="93"/>
      <c r="BM3" s="93"/>
      <c r="BN3" s="93"/>
      <c r="BO3" s="94"/>
      <c r="BP3" s="98" t="s">
        <v>126</v>
      </c>
      <c r="BQ3" s="99"/>
      <c r="BR3" s="99"/>
      <c r="BS3" s="99"/>
      <c r="BT3" s="100"/>
      <c r="BU3" s="101" t="s">
        <v>127</v>
      </c>
      <c r="BV3" s="102"/>
      <c r="BW3" s="102"/>
      <c r="BX3" s="102"/>
      <c r="BY3" s="103"/>
      <c r="BZ3" s="104" t="s">
        <v>128</v>
      </c>
      <c r="CA3" s="105"/>
      <c r="CB3" s="105"/>
      <c r="CC3" s="105"/>
      <c r="CD3" s="106"/>
      <c r="CE3" s="95" t="s">
        <v>168</v>
      </c>
      <c r="CF3" s="96"/>
      <c r="CG3" s="96"/>
      <c r="CH3" s="96"/>
      <c r="CI3" s="97"/>
      <c r="CJ3" s="83" t="s">
        <v>160</v>
      </c>
      <c r="CK3" s="84"/>
      <c r="CL3" s="84"/>
      <c r="CM3" s="84"/>
      <c r="CN3" s="85"/>
      <c r="CO3" s="83" t="s">
        <v>161</v>
      </c>
      <c r="CP3" s="84"/>
      <c r="CQ3" s="84"/>
      <c r="CR3" s="84"/>
      <c r="CS3" s="85"/>
      <c r="CT3" s="112" t="s">
        <v>165</v>
      </c>
      <c r="CU3" s="113"/>
      <c r="CV3" s="113"/>
      <c r="CW3" s="113"/>
      <c r="CX3" s="114"/>
      <c r="CY3" s="86" t="s">
        <v>129</v>
      </c>
      <c r="CZ3" s="87"/>
      <c r="DA3" s="87"/>
      <c r="DB3" s="87"/>
      <c r="DC3" s="88"/>
      <c r="DD3" s="76" t="s">
        <v>130</v>
      </c>
      <c r="DE3" s="77"/>
      <c r="DF3" s="77"/>
      <c r="DG3" s="77"/>
      <c r="DH3" s="78"/>
      <c r="DI3" s="80" t="s">
        <v>131</v>
      </c>
      <c r="DJ3" s="81"/>
      <c r="DK3" s="82"/>
      <c r="DL3" s="79" t="s">
        <v>132</v>
      </c>
      <c r="DM3" s="79"/>
      <c r="DN3" s="79"/>
      <c r="DO3" s="79"/>
      <c r="DP3" s="79"/>
    </row>
    <row r="4" spans="1:120" s="23" customFormat="1" ht="55.2" x14ac:dyDescent="0.25">
      <c r="A4" s="12"/>
      <c r="B4" s="22" t="s">
        <v>133</v>
      </c>
      <c r="C4" s="60" t="s">
        <v>169</v>
      </c>
      <c r="D4" s="60" t="s">
        <v>170</v>
      </c>
      <c r="E4" s="60" t="s">
        <v>167</v>
      </c>
      <c r="F4" s="60" t="s">
        <v>171</v>
      </c>
      <c r="G4" s="60" t="s">
        <v>172</v>
      </c>
      <c r="H4" s="14" t="s">
        <v>169</v>
      </c>
      <c r="I4" s="14" t="s">
        <v>170</v>
      </c>
      <c r="J4" s="14" t="s">
        <v>167</v>
      </c>
      <c r="K4" s="14" t="s">
        <v>171</v>
      </c>
      <c r="L4" s="14" t="s">
        <v>172</v>
      </c>
      <c r="M4" s="14" t="s">
        <v>169</v>
      </c>
      <c r="N4" s="14" t="s">
        <v>170</v>
      </c>
      <c r="O4" s="60" t="s">
        <v>167</v>
      </c>
      <c r="P4" s="14" t="s">
        <v>171</v>
      </c>
      <c r="Q4" s="14" t="s">
        <v>172</v>
      </c>
      <c r="R4" s="60" t="s">
        <v>169</v>
      </c>
      <c r="S4" s="60" t="s">
        <v>170</v>
      </c>
      <c r="T4" s="60" t="s">
        <v>167</v>
      </c>
      <c r="U4" s="60" t="s">
        <v>171</v>
      </c>
      <c r="V4" s="60" t="s">
        <v>172</v>
      </c>
      <c r="W4" s="60" t="s">
        <v>169</v>
      </c>
      <c r="X4" s="60" t="s">
        <v>170</v>
      </c>
      <c r="Y4" s="60" t="s">
        <v>167</v>
      </c>
      <c r="Z4" s="60" t="s">
        <v>171</v>
      </c>
      <c r="AA4" s="60" t="s">
        <v>172</v>
      </c>
      <c r="AB4" s="60" t="s">
        <v>169</v>
      </c>
      <c r="AC4" s="60" t="s">
        <v>170</v>
      </c>
      <c r="AD4" s="60" t="s">
        <v>167</v>
      </c>
      <c r="AE4" s="60" t="s">
        <v>171</v>
      </c>
      <c r="AF4" s="60" t="s">
        <v>172</v>
      </c>
      <c r="AG4" s="60" t="s">
        <v>169</v>
      </c>
      <c r="AH4" s="60" t="s">
        <v>170</v>
      </c>
      <c r="AI4" s="60" t="s">
        <v>167</v>
      </c>
      <c r="AJ4" s="60" t="s">
        <v>171</v>
      </c>
      <c r="AK4" s="60" t="s">
        <v>172</v>
      </c>
      <c r="AL4" s="60" t="s">
        <v>169</v>
      </c>
      <c r="AM4" s="60" t="s">
        <v>170</v>
      </c>
      <c r="AN4" s="60" t="s">
        <v>167</v>
      </c>
      <c r="AO4" s="60" t="s">
        <v>171</v>
      </c>
      <c r="AP4" s="60" t="s">
        <v>172</v>
      </c>
      <c r="AQ4" s="14" t="s">
        <v>169</v>
      </c>
      <c r="AR4" s="14" t="s">
        <v>170</v>
      </c>
      <c r="AS4" s="14" t="s">
        <v>167</v>
      </c>
      <c r="AT4" s="60" t="s">
        <v>171</v>
      </c>
      <c r="AU4" s="60" t="s">
        <v>172</v>
      </c>
      <c r="AV4" s="60" t="s">
        <v>169</v>
      </c>
      <c r="AW4" s="60" t="s">
        <v>170</v>
      </c>
      <c r="AX4" s="60" t="s">
        <v>167</v>
      </c>
      <c r="AY4" s="60" t="s">
        <v>171</v>
      </c>
      <c r="AZ4" s="60" t="s">
        <v>172</v>
      </c>
      <c r="BA4" s="60" t="s">
        <v>169</v>
      </c>
      <c r="BB4" s="60" t="s">
        <v>170</v>
      </c>
      <c r="BC4" s="60" t="s">
        <v>167</v>
      </c>
      <c r="BD4" s="60" t="s">
        <v>171</v>
      </c>
      <c r="BE4" s="60" t="s">
        <v>172</v>
      </c>
      <c r="BF4" s="60" t="s">
        <v>169</v>
      </c>
      <c r="BG4" s="60" t="s">
        <v>170</v>
      </c>
      <c r="BH4" s="60" t="s">
        <v>167</v>
      </c>
      <c r="BI4" s="60" t="s">
        <v>171</v>
      </c>
      <c r="BJ4" s="60" t="s">
        <v>172</v>
      </c>
      <c r="BK4" s="60" t="s">
        <v>169</v>
      </c>
      <c r="BL4" s="60" t="s">
        <v>170</v>
      </c>
      <c r="BM4" s="60" t="s">
        <v>167</v>
      </c>
      <c r="BN4" s="60" t="s">
        <v>171</v>
      </c>
      <c r="BO4" s="60" t="s">
        <v>172</v>
      </c>
      <c r="BP4" s="60" t="s">
        <v>169</v>
      </c>
      <c r="BQ4" s="60" t="s">
        <v>170</v>
      </c>
      <c r="BR4" s="60" t="s">
        <v>167</v>
      </c>
      <c r="BS4" s="60" t="s">
        <v>171</v>
      </c>
      <c r="BT4" s="60" t="s">
        <v>172</v>
      </c>
      <c r="BU4" s="60" t="s">
        <v>169</v>
      </c>
      <c r="BV4" s="60" t="s">
        <v>170</v>
      </c>
      <c r="BW4" s="60" t="s">
        <v>167</v>
      </c>
      <c r="BX4" s="60" t="s">
        <v>171</v>
      </c>
      <c r="BY4" s="60" t="s">
        <v>172</v>
      </c>
      <c r="BZ4" s="60" t="s">
        <v>169</v>
      </c>
      <c r="CA4" s="60" t="s">
        <v>170</v>
      </c>
      <c r="CB4" s="60" t="s">
        <v>167</v>
      </c>
      <c r="CC4" s="60" t="s">
        <v>171</v>
      </c>
      <c r="CD4" s="60" t="s">
        <v>172</v>
      </c>
      <c r="CE4" s="60" t="s">
        <v>169</v>
      </c>
      <c r="CF4" s="60" t="s">
        <v>170</v>
      </c>
      <c r="CG4" s="60" t="s">
        <v>167</v>
      </c>
      <c r="CH4" s="60" t="s">
        <v>171</v>
      </c>
      <c r="CI4" s="60" t="s">
        <v>172</v>
      </c>
      <c r="CJ4" s="60" t="s">
        <v>169</v>
      </c>
      <c r="CK4" s="60" t="s">
        <v>170</v>
      </c>
      <c r="CL4" s="60" t="s">
        <v>167</v>
      </c>
      <c r="CM4" s="60" t="s">
        <v>171</v>
      </c>
      <c r="CN4" s="60" t="s">
        <v>172</v>
      </c>
      <c r="CO4" s="60" t="s">
        <v>169</v>
      </c>
      <c r="CP4" s="60" t="s">
        <v>170</v>
      </c>
      <c r="CQ4" s="60" t="s">
        <v>167</v>
      </c>
      <c r="CR4" s="60" t="s">
        <v>171</v>
      </c>
      <c r="CS4" s="60" t="s">
        <v>172</v>
      </c>
      <c r="CT4" s="60" t="s">
        <v>169</v>
      </c>
      <c r="CU4" s="60" t="s">
        <v>170</v>
      </c>
      <c r="CV4" s="60" t="s">
        <v>167</v>
      </c>
      <c r="CW4" s="60" t="s">
        <v>171</v>
      </c>
      <c r="CX4" s="60" t="s">
        <v>172</v>
      </c>
      <c r="CY4" s="60" t="s">
        <v>169</v>
      </c>
      <c r="CZ4" s="60" t="s">
        <v>170</v>
      </c>
      <c r="DA4" s="60" t="s">
        <v>167</v>
      </c>
      <c r="DB4" s="60" t="s">
        <v>171</v>
      </c>
      <c r="DC4" s="60" t="s">
        <v>172</v>
      </c>
      <c r="DD4" s="60" t="s">
        <v>169</v>
      </c>
      <c r="DE4" s="60" t="s">
        <v>170</v>
      </c>
      <c r="DF4" s="60" t="s">
        <v>167</v>
      </c>
      <c r="DG4" s="60" t="s">
        <v>171</v>
      </c>
      <c r="DH4" s="60" t="s">
        <v>172</v>
      </c>
      <c r="DI4" s="60" t="s">
        <v>170</v>
      </c>
      <c r="DJ4" s="60" t="s">
        <v>167</v>
      </c>
      <c r="DK4" s="14" t="s">
        <v>172</v>
      </c>
      <c r="DL4" s="60" t="s">
        <v>169</v>
      </c>
      <c r="DM4" s="60" t="s">
        <v>170</v>
      </c>
      <c r="DN4" s="60" t="s">
        <v>167</v>
      </c>
      <c r="DO4" s="60" t="s">
        <v>171</v>
      </c>
      <c r="DP4" s="60" t="s">
        <v>172</v>
      </c>
    </row>
    <row r="5" spans="1:120" s="6" customFormat="1" ht="18" customHeight="1" x14ac:dyDescent="0.25">
      <c r="A5" s="5" t="s">
        <v>134</v>
      </c>
      <c r="B5" s="5" t="s">
        <v>135</v>
      </c>
      <c r="C5" s="5">
        <v>1</v>
      </c>
      <c r="D5" s="5">
        <f>C5+1</f>
        <v>2</v>
      </c>
      <c r="E5" s="5">
        <f>D5+1</f>
        <v>3</v>
      </c>
      <c r="F5" s="5">
        <f t="shared" ref="F5:Q5" si="0">E5+1</f>
        <v>4</v>
      </c>
      <c r="G5" s="5">
        <f t="shared" si="0"/>
        <v>5</v>
      </c>
      <c r="H5" s="5">
        <f t="shared" si="0"/>
        <v>6</v>
      </c>
      <c r="I5" s="5">
        <f t="shared" si="0"/>
        <v>7</v>
      </c>
      <c r="J5" s="5">
        <f t="shared" si="0"/>
        <v>8</v>
      </c>
      <c r="K5" s="5">
        <f t="shared" si="0"/>
        <v>9</v>
      </c>
      <c r="L5" s="5">
        <f t="shared" si="0"/>
        <v>10</v>
      </c>
      <c r="M5" s="5">
        <f t="shared" si="0"/>
        <v>11</v>
      </c>
      <c r="N5" s="5">
        <f t="shared" si="0"/>
        <v>12</v>
      </c>
      <c r="O5" s="5">
        <f t="shared" si="0"/>
        <v>13</v>
      </c>
      <c r="P5" s="5">
        <f t="shared" si="0"/>
        <v>14</v>
      </c>
      <c r="Q5" s="5">
        <f t="shared" si="0"/>
        <v>15</v>
      </c>
      <c r="R5" s="5">
        <f t="shared" ref="R5" si="1">Q5+1</f>
        <v>16</v>
      </c>
      <c r="S5" s="5">
        <f t="shared" ref="S5" si="2">R5+1</f>
        <v>17</v>
      </c>
      <c r="T5" s="5">
        <f t="shared" ref="T5" si="3">S5+1</f>
        <v>18</v>
      </c>
      <c r="U5" s="5">
        <f t="shared" ref="U5" si="4">T5+1</f>
        <v>19</v>
      </c>
      <c r="V5" s="5">
        <f t="shared" ref="V5" si="5">U5+1</f>
        <v>20</v>
      </c>
      <c r="W5" s="5">
        <f t="shared" ref="W5" si="6">V5+1</f>
        <v>21</v>
      </c>
      <c r="X5" s="5">
        <f t="shared" ref="X5" si="7">W5+1</f>
        <v>22</v>
      </c>
      <c r="Y5" s="5">
        <f t="shared" ref="Y5" si="8">X5+1</f>
        <v>23</v>
      </c>
      <c r="Z5" s="5">
        <f t="shared" ref="Z5" si="9">Y5+1</f>
        <v>24</v>
      </c>
      <c r="AA5" s="5">
        <f t="shared" ref="AA5" si="10">Z5+1</f>
        <v>25</v>
      </c>
      <c r="AB5" s="5">
        <f t="shared" ref="AB5" si="11">AA5+1</f>
        <v>26</v>
      </c>
      <c r="AC5" s="5">
        <f t="shared" ref="AC5" si="12">AB5+1</f>
        <v>27</v>
      </c>
      <c r="AD5" s="5">
        <f t="shared" ref="AD5" si="13">AC5+1</f>
        <v>28</v>
      </c>
      <c r="AE5" s="5">
        <f t="shared" ref="AE5" si="14">AD5+1</f>
        <v>29</v>
      </c>
      <c r="AF5" s="5">
        <f t="shared" ref="AF5" si="15">AE5+1</f>
        <v>30</v>
      </c>
      <c r="AG5" s="5">
        <f t="shared" ref="AG5" si="16">AF5+1</f>
        <v>31</v>
      </c>
      <c r="AH5" s="5">
        <f t="shared" ref="AH5" si="17">AG5+1</f>
        <v>32</v>
      </c>
      <c r="AI5" s="5">
        <f t="shared" ref="AI5" si="18">AH5+1</f>
        <v>33</v>
      </c>
      <c r="AJ5" s="5">
        <f t="shared" ref="AJ5" si="19">AI5+1</f>
        <v>34</v>
      </c>
      <c r="AK5" s="5">
        <f t="shared" ref="AK5" si="20">AJ5+1</f>
        <v>35</v>
      </c>
      <c r="AL5" s="5">
        <f t="shared" ref="AL5" si="21">AK5+1</f>
        <v>36</v>
      </c>
      <c r="AM5" s="5">
        <f t="shared" ref="AM5" si="22">AL5+1</f>
        <v>37</v>
      </c>
      <c r="AN5" s="5">
        <f t="shared" ref="AN5" si="23">AM5+1</f>
        <v>38</v>
      </c>
      <c r="AO5" s="5">
        <f t="shared" ref="AO5" si="24">AN5+1</f>
        <v>39</v>
      </c>
      <c r="AP5" s="5">
        <f t="shared" ref="AP5" si="25">AO5+1</f>
        <v>40</v>
      </c>
      <c r="AQ5" s="5">
        <f t="shared" ref="AQ5" si="26">AP5+1</f>
        <v>41</v>
      </c>
      <c r="AR5" s="5">
        <f t="shared" ref="AR5" si="27">AQ5+1</f>
        <v>42</v>
      </c>
      <c r="AS5" s="5">
        <f t="shared" ref="AS5" si="28">AR5+1</f>
        <v>43</v>
      </c>
      <c r="AT5" s="5">
        <f t="shared" ref="AT5" si="29">AS5+1</f>
        <v>44</v>
      </c>
      <c r="AU5" s="5">
        <f t="shared" ref="AU5" si="30">AT5+1</f>
        <v>45</v>
      </c>
      <c r="AV5" s="5">
        <f t="shared" ref="AV5" si="31">AU5+1</f>
        <v>46</v>
      </c>
      <c r="AW5" s="5">
        <f t="shared" ref="AW5" si="32">AV5+1</f>
        <v>47</v>
      </c>
      <c r="AX5" s="5">
        <f t="shared" ref="AX5" si="33">AW5+1</f>
        <v>48</v>
      </c>
      <c r="AY5" s="5">
        <f t="shared" ref="AY5" si="34">AX5+1</f>
        <v>49</v>
      </c>
      <c r="AZ5" s="5">
        <f t="shared" ref="AZ5" si="35">AY5+1</f>
        <v>50</v>
      </c>
      <c r="BA5" s="5">
        <f t="shared" ref="BA5" si="36">AZ5+1</f>
        <v>51</v>
      </c>
      <c r="BB5" s="5">
        <f t="shared" ref="BB5" si="37">BA5+1</f>
        <v>52</v>
      </c>
      <c r="BC5" s="5">
        <f t="shared" ref="BC5" si="38">BB5+1</f>
        <v>53</v>
      </c>
      <c r="BD5" s="5">
        <f t="shared" ref="BD5" si="39">BC5+1</f>
        <v>54</v>
      </c>
      <c r="BE5" s="5">
        <f t="shared" ref="BE5" si="40">BD5+1</f>
        <v>55</v>
      </c>
      <c r="BF5" s="5">
        <f t="shared" ref="BF5" si="41">BE5+1</f>
        <v>56</v>
      </c>
      <c r="BG5" s="5">
        <f t="shared" ref="BG5" si="42">BF5+1</f>
        <v>57</v>
      </c>
      <c r="BH5" s="5">
        <f t="shared" ref="BH5" si="43">BG5+1</f>
        <v>58</v>
      </c>
      <c r="BI5" s="5">
        <f t="shared" ref="BI5" si="44">BH5+1</f>
        <v>59</v>
      </c>
      <c r="BJ5" s="5">
        <f t="shared" ref="BJ5" si="45">BI5+1</f>
        <v>60</v>
      </c>
      <c r="BK5" s="5">
        <f t="shared" ref="BK5" si="46">BJ5+1</f>
        <v>61</v>
      </c>
      <c r="BL5" s="5">
        <f t="shared" ref="BL5" si="47">BK5+1</f>
        <v>62</v>
      </c>
      <c r="BM5" s="5">
        <f t="shared" ref="BM5" si="48">BL5+1</f>
        <v>63</v>
      </c>
      <c r="BN5" s="5">
        <f t="shared" ref="BN5" si="49">BM5+1</f>
        <v>64</v>
      </c>
      <c r="BO5" s="5">
        <f t="shared" ref="BO5" si="50">BN5+1</f>
        <v>65</v>
      </c>
      <c r="BP5" s="5">
        <f t="shared" ref="BP5" si="51">BO5+1</f>
        <v>66</v>
      </c>
      <c r="BQ5" s="5">
        <f t="shared" ref="BQ5" si="52">BP5+1</f>
        <v>67</v>
      </c>
      <c r="BR5" s="5">
        <f t="shared" ref="BR5" si="53">BQ5+1</f>
        <v>68</v>
      </c>
      <c r="BS5" s="5">
        <f t="shared" ref="BS5" si="54">BR5+1</f>
        <v>69</v>
      </c>
      <c r="BT5" s="5">
        <f t="shared" ref="BT5" si="55">BS5+1</f>
        <v>70</v>
      </c>
      <c r="BU5" s="5">
        <f t="shared" ref="BU5" si="56">BT5+1</f>
        <v>71</v>
      </c>
      <c r="BV5" s="5">
        <f t="shared" ref="BV5" si="57">BU5+1</f>
        <v>72</v>
      </c>
      <c r="BW5" s="5">
        <f t="shared" ref="BW5" si="58">BV5+1</f>
        <v>73</v>
      </c>
      <c r="BX5" s="5">
        <f t="shared" ref="BX5" si="59">BW5+1</f>
        <v>74</v>
      </c>
      <c r="BY5" s="5">
        <f t="shared" ref="BY5" si="60">BX5+1</f>
        <v>75</v>
      </c>
      <c r="BZ5" s="5">
        <f t="shared" ref="BZ5" si="61">BY5+1</f>
        <v>76</v>
      </c>
      <c r="CA5" s="5">
        <f t="shared" ref="CA5" si="62">BZ5+1</f>
        <v>77</v>
      </c>
      <c r="CB5" s="5">
        <f t="shared" ref="CB5" si="63">CA5+1</f>
        <v>78</v>
      </c>
      <c r="CC5" s="5">
        <f t="shared" ref="CC5" si="64">CB5+1</f>
        <v>79</v>
      </c>
      <c r="CD5" s="5">
        <f t="shared" ref="CD5" si="65">CC5+1</f>
        <v>80</v>
      </c>
      <c r="CE5" s="5">
        <f t="shared" ref="CE5" si="66">CD5+1</f>
        <v>81</v>
      </c>
      <c r="CF5" s="5">
        <f t="shared" ref="CF5" si="67">CE5+1</f>
        <v>82</v>
      </c>
      <c r="CG5" s="5">
        <f t="shared" ref="CG5" si="68">CF5+1</f>
        <v>83</v>
      </c>
      <c r="CH5" s="5">
        <f t="shared" ref="CH5" si="69">CG5+1</f>
        <v>84</v>
      </c>
      <c r="CI5" s="5">
        <f t="shared" ref="CI5" si="70">CH5+1</f>
        <v>85</v>
      </c>
      <c r="CJ5" s="5">
        <f t="shared" ref="CJ5" si="71">CI5+1</f>
        <v>86</v>
      </c>
      <c r="CK5" s="5">
        <f t="shared" ref="CK5" si="72">CJ5+1</f>
        <v>87</v>
      </c>
      <c r="CL5" s="5">
        <f t="shared" ref="CL5" si="73">CK5+1</f>
        <v>88</v>
      </c>
      <c r="CM5" s="5">
        <f t="shared" ref="CM5" si="74">CL5+1</f>
        <v>89</v>
      </c>
      <c r="CN5" s="5">
        <f t="shared" ref="CN5" si="75">CM5+1</f>
        <v>90</v>
      </c>
      <c r="CO5" s="5">
        <f t="shared" ref="CO5" si="76">CN5+1</f>
        <v>91</v>
      </c>
      <c r="CP5" s="5">
        <f t="shared" ref="CP5" si="77">CO5+1</f>
        <v>92</v>
      </c>
      <c r="CQ5" s="5">
        <f t="shared" ref="CQ5" si="78">CP5+1</f>
        <v>93</v>
      </c>
      <c r="CR5" s="5">
        <f t="shared" ref="CR5" si="79">CQ5+1</f>
        <v>94</v>
      </c>
      <c r="CS5" s="5">
        <f t="shared" ref="CS5" si="80">CR5+1</f>
        <v>95</v>
      </c>
      <c r="CT5" s="5">
        <f t="shared" ref="CT5" si="81">CS5+1</f>
        <v>96</v>
      </c>
      <c r="CU5" s="5">
        <f t="shared" ref="CU5" si="82">CT5+1</f>
        <v>97</v>
      </c>
      <c r="CV5" s="5">
        <f t="shared" ref="CV5" si="83">CU5+1</f>
        <v>98</v>
      </c>
      <c r="CW5" s="5">
        <f t="shared" ref="CW5" si="84">CV5+1</f>
        <v>99</v>
      </c>
      <c r="CX5" s="5">
        <f t="shared" ref="CX5" si="85">CW5+1</f>
        <v>100</v>
      </c>
      <c r="CY5" s="5">
        <f t="shared" ref="CY5" si="86">CX5+1</f>
        <v>101</v>
      </c>
      <c r="CZ5" s="5">
        <f t="shared" ref="CZ5" si="87">CY5+1</f>
        <v>102</v>
      </c>
      <c r="DA5" s="5">
        <f t="shared" ref="DA5" si="88">CZ5+1</f>
        <v>103</v>
      </c>
      <c r="DB5" s="5">
        <f t="shared" ref="DB5" si="89">DA5+1</f>
        <v>104</v>
      </c>
      <c r="DC5" s="5">
        <f t="shared" ref="DC5" si="90">DB5+1</f>
        <v>105</v>
      </c>
      <c r="DD5" s="5">
        <f t="shared" ref="DD5" si="91">DC5+1</f>
        <v>106</v>
      </c>
      <c r="DE5" s="5">
        <f t="shared" ref="DE5" si="92">DD5+1</f>
        <v>107</v>
      </c>
      <c r="DF5" s="5">
        <f t="shared" ref="DF5" si="93">DE5+1</f>
        <v>108</v>
      </c>
      <c r="DG5" s="5">
        <f t="shared" ref="DG5" si="94">DF5+1</f>
        <v>109</v>
      </c>
      <c r="DH5" s="5">
        <f t="shared" ref="DH5" si="95">DG5+1</f>
        <v>110</v>
      </c>
      <c r="DI5" s="5">
        <f t="shared" ref="DI5" si="96">DH5+1</f>
        <v>111</v>
      </c>
      <c r="DJ5" s="5">
        <f t="shared" ref="DJ5" si="97">DI5+1</f>
        <v>112</v>
      </c>
      <c r="DK5" s="5">
        <f t="shared" ref="DK5" si="98">DJ5+1</f>
        <v>113</v>
      </c>
      <c r="DL5" s="5">
        <f t="shared" ref="DL5" si="99">DK5+1</f>
        <v>114</v>
      </c>
      <c r="DM5" s="5">
        <f t="shared" ref="DM5" si="100">DL5+1</f>
        <v>115</v>
      </c>
      <c r="DN5" s="5">
        <f t="shared" ref="DN5" si="101">DM5+1</f>
        <v>116</v>
      </c>
      <c r="DO5" s="5">
        <f t="shared" ref="DO5" si="102">DN5+1</f>
        <v>117</v>
      </c>
      <c r="DP5" s="5">
        <f t="shared" ref="DP5" si="103">DO5+1</f>
        <v>118</v>
      </c>
    </row>
    <row r="6" spans="1:120" s="21" customFormat="1" ht="32.1" customHeight="1" x14ac:dyDescent="0.3">
      <c r="A6" s="20"/>
      <c r="B6" s="7" t="s">
        <v>136</v>
      </c>
      <c r="C6" s="25">
        <f>SUM(C7:C10)</f>
        <v>9548645.1699999999</v>
      </c>
      <c r="D6" s="25">
        <f t="shared" ref="D6" si="104">SUM(D7:D10)</f>
        <v>9844571.0799999982</v>
      </c>
      <c r="E6" s="25">
        <f>SUM(E7:E10)</f>
        <v>9980853.2599999998</v>
      </c>
      <c r="F6" s="26">
        <f t="shared" ref="F6:F37" si="105">IF(D6&lt;=0," ",IF(D6/C6*100&gt;200,"СВ.200",D6/C6))</f>
        <v>1.03099140294057</v>
      </c>
      <c r="G6" s="26">
        <f>IF(E6=0," ",IF(D6/E6*100&gt;200,"св.200",D6/E6))</f>
        <v>0.98634563834875966</v>
      </c>
      <c r="H6" s="25">
        <f>SUM(H7:H10)</f>
        <v>8618922</v>
      </c>
      <c r="I6" s="25">
        <f>SUM(I7:I10)</f>
        <v>8867948.8099999987</v>
      </c>
      <c r="J6" s="25">
        <f>SUM(J7:J10)</f>
        <v>8800291.8600000013</v>
      </c>
      <c r="K6" s="26">
        <f t="shared" ref="K6:K30" si="106">IF(I6&lt;=0," ",IF(I6/H6*100&gt;200,"СВ.200",I6/H6))</f>
        <v>1.0288930344189213</v>
      </c>
      <c r="L6" s="26">
        <f>IF(J6=0," ",IF(I6/J6*100&gt;200,"св.200",I6/J6))</f>
        <v>1.007688034792064</v>
      </c>
      <c r="M6" s="25">
        <f>SUM(M7:M10)</f>
        <v>6531142</v>
      </c>
      <c r="N6" s="25">
        <f>SUM(N7:N10)</f>
        <v>6802549.4299999997</v>
      </c>
      <c r="O6" s="25">
        <f>SUM(O7:O10)</f>
        <v>6764153.9400000004</v>
      </c>
      <c r="P6" s="26">
        <f t="shared" ref="P6:P37" si="107">IF(N6&lt;=0," ",IF(M6&lt;=0," ",IF(N6/M6*100&gt;200,"СВ.200",N6/M6)))</f>
        <v>1.0415558917567556</v>
      </c>
      <c r="Q6" s="26">
        <f>IF(O6=0," ",IF(N6/O6*100&gt;200,"св.200",N6/O6))</f>
        <v>1.0056763181826698</v>
      </c>
      <c r="R6" s="25">
        <f>SUM(R7:R10)</f>
        <v>771730</v>
      </c>
      <c r="S6" s="25">
        <f>SUM(S7:S10)</f>
        <v>757577.44</v>
      </c>
      <c r="T6" s="25">
        <f>SUM(T7:T10)</f>
        <v>819517.82</v>
      </c>
      <c r="U6" s="26">
        <f t="shared" ref="U6:U37" si="108">IF(S6&lt;=0," ",IF(R6&lt;=0," ",IF(S6/R6*100&gt;200,"СВ.200",S6/R6)))</f>
        <v>0.981661254583857</v>
      </c>
      <c r="V6" s="26">
        <f>IF(T6=0," ",IF(S6/T6*100&gt;200,"св.200",S6/T6))</f>
        <v>0.92441850745844667</v>
      </c>
      <c r="W6" s="25">
        <f>SUM(W7:W10)</f>
        <v>41300</v>
      </c>
      <c r="X6" s="25">
        <f>SUM(X7:X10)</f>
        <v>41433.460000000006</v>
      </c>
      <c r="Y6" s="25">
        <f>SUM(Y7:Y10)</f>
        <v>20020.089999999997</v>
      </c>
      <c r="Z6" s="26">
        <f t="shared" ref="Z6:Z37" si="109">IF(X6&lt;=0," ",IF(W6&lt;=0," ",IF(X6/W6*100&gt;200,"СВ.200",X6/W6)))</f>
        <v>1.0032314769975788</v>
      </c>
      <c r="AA6" s="26" t="str">
        <f>IF(Y6=0," ",IF(X6/Y6*100&gt;200,"св.200",X6/Y6))</f>
        <v>св.200</v>
      </c>
      <c r="AB6" s="25">
        <f>SUM(AB7:AB10)</f>
        <v>342600</v>
      </c>
      <c r="AC6" s="25">
        <f>SUM(AC7:AC10)</f>
        <v>391374.56999999995</v>
      </c>
      <c r="AD6" s="25">
        <f>SUM(AD7:AD10)</f>
        <v>261525.63</v>
      </c>
      <c r="AE6" s="26">
        <f t="shared" ref="AE6:AE37" si="110">IF(AC6&lt;=0," ",IF(AB6&lt;=0," ",IF(AC6/AB6*100&gt;200,"СВ.200",AC6/AB6)))</f>
        <v>1.1423659369527144</v>
      </c>
      <c r="AF6" s="26">
        <f>IF(AD6=0," ",IF(AC6/AD6*100&gt;200,"св.200",AC6/AD6))</f>
        <v>1.4965056006174231</v>
      </c>
      <c r="AG6" s="25">
        <f>SUM(AG7:AG10)</f>
        <v>929550</v>
      </c>
      <c r="AH6" s="25">
        <f>SUM(AH7:AH10)</f>
        <v>872413.90999999992</v>
      </c>
      <c r="AI6" s="25">
        <f>SUM(AI7:AI10)</f>
        <v>929274.38</v>
      </c>
      <c r="AJ6" s="26">
        <f t="shared" ref="AJ6:AJ37" si="111">IF(AH6&lt;=0," ",IF(AG6&lt;=0," ",IF(AH6/AG6*100&gt;200,"СВ.200",AH6/AG6)))</f>
        <v>0.9385336022806734</v>
      </c>
      <c r="AK6" s="26">
        <f>IF(AI6=0," ",IF(AH6/AI6*100&gt;200,"св.200",AH6/AI6))</f>
        <v>0.93881196853829108</v>
      </c>
      <c r="AL6" s="25">
        <f>SUM(AL7:AL10)</f>
        <v>2600</v>
      </c>
      <c r="AM6" s="25">
        <f>SUM(AM7:AM10)</f>
        <v>2600</v>
      </c>
      <c r="AN6" s="25">
        <f>SUM(AN7:AN10)</f>
        <v>5800</v>
      </c>
      <c r="AO6" s="26">
        <f>IF(AM6&lt;=0," ",IF(AL6&lt;=0," ",IF(AM6/AL6*100&gt;200,"СВ.200",AM6/AL6)))</f>
        <v>1</v>
      </c>
      <c r="AP6" s="26">
        <f>IF(AN6=0," ",IF(AM6/AN6*100&gt;200,"св.200",AM6/AN6))</f>
        <v>0.44827586206896552</v>
      </c>
      <c r="AQ6" s="15">
        <f>SUM(AQ7:AQ10)</f>
        <v>929723.17</v>
      </c>
      <c r="AR6" s="15">
        <f t="shared" ref="AR6:AS6" si="112">SUM(AR7:AR10)</f>
        <v>976622.2699999999</v>
      </c>
      <c r="AS6" s="15">
        <f t="shared" si="112"/>
        <v>1180561.3999999999</v>
      </c>
      <c r="AT6" s="26">
        <f t="shared" ref="AT6:AT37" si="113">IF(AR6&lt;=0," ",IF(AQ6&lt;=0," ",IF(AR6/AQ6*100&gt;200,"СВ.200",AR6/AQ6)))</f>
        <v>1.0504441553285155</v>
      </c>
      <c r="AU6" s="26">
        <f>IF(AS6=0," ",IF(AR6/AS6*100&gt;200,"св.200",AR6/AS6))</f>
        <v>0.82725241567274688</v>
      </c>
      <c r="AV6" s="25">
        <f>SUM(AV7:AV10)</f>
        <v>453000</v>
      </c>
      <c r="AW6" s="25">
        <f>SUM(AW7:AW10)</f>
        <v>462496.41</v>
      </c>
      <c r="AX6" s="25">
        <f>SUM(AX7:AX10)</f>
        <v>531725.29</v>
      </c>
      <c r="AY6" s="26">
        <f t="shared" ref="AY6:AY37" si="114">IF(AW6&lt;=0," ",IF(AV6&lt;=0," ",IF(AW6/AV6*100&gt;200,"СВ.200",AW6/AV6)))</f>
        <v>1.0209633774834437</v>
      </c>
      <c r="AZ6" s="26">
        <f>IF(AX6=0," ",IF(AW6/AX6*100&gt;200,"св.200",AW6/AX6))</f>
        <v>0.86980329636004328</v>
      </c>
      <c r="BA6" s="25">
        <f>SUM(BA7:BA10)</f>
        <v>13521.81</v>
      </c>
      <c r="BB6" s="25">
        <f>SUM(BB7:BB10)</f>
        <v>15988.46</v>
      </c>
      <c r="BC6" s="27">
        <f t="shared" ref="BC6" si="115">SUM(BC7:BC10)</f>
        <v>16517.68</v>
      </c>
      <c r="BD6" s="26">
        <f>IF(BB6&lt;=0," ",IF(BA6&lt;=0," ",IF(BB6/BA6*100&gt;200,"СВ.200",BB6/BA6)))</f>
        <v>1.1824201050007359</v>
      </c>
      <c r="BE6" s="26">
        <f>IF(BC6=0," ",IF(BB6/BC6*100&gt;200,"св.200",BB6/BC6))</f>
        <v>0.96796039153198266</v>
      </c>
      <c r="BF6" s="25">
        <f>SUM(BF7:BF10)</f>
        <v>0</v>
      </c>
      <c r="BG6" s="25">
        <f>SUM(BG7:BG10)</f>
        <v>0</v>
      </c>
      <c r="BH6" s="27">
        <f t="shared" ref="BH6" si="116">SUM(BH7:BH10)</f>
        <v>0</v>
      </c>
      <c r="BI6" s="26" t="str">
        <f t="shared" ref="BI6:BI37" si="117">IF(BG6&lt;=0," ",IF(BF6&lt;=0," ",IF(BG6/BF6*100&gt;200,"СВ.200",BG6/BF6)))</f>
        <v xml:space="preserve"> </v>
      </c>
      <c r="BJ6" s="26" t="str">
        <f>IF(BH6=0," ",IF(BG6/BH6*100&gt;200,"св.200",BG6/BH6))</f>
        <v xml:space="preserve"> </v>
      </c>
      <c r="BK6" s="25">
        <f>SUM(BK7:BK10)</f>
        <v>0</v>
      </c>
      <c r="BL6" s="25">
        <f>SUM(BL7:BL10)</f>
        <v>0</v>
      </c>
      <c r="BM6" s="25">
        <f>SUM(BM7:BM10)</f>
        <v>0</v>
      </c>
      <c r="BN6" s="26" t="str">
        <f>IF(BL6&lt;=0," ",IF(BK6&lt;=0," ",IF(BL6/BK6*100&gt;200,"СВ.200",BL6/BK6)))</f>
        <v xml:space="preserve"> </v>
      </c>
      <c r="BO6" s="26" t="str">
        <f>IF(BM6=0," ",IF(BL6/BM6*100&gt;200,"св.200",BL6/BM6))</f>
        <v xml:space="preserve"> </v>
      </c>
      <c r="BP6" s="25">
        <f>SUM(BP7:BP10)</f>
        <v>20000</v>
      </c>
      <c r="BQ6" s="25">
        <f>SUM(BQ7:BQ10)</f>
        <v>41500</v>
      </c>
      <c r="BR6" s="25">
        <f>SUM(BR7:BR10)</f>
        <v>80000</v>
      </c>
      <c r="BS6" s="26" t="str">
        <f t="shared" ref="BS6:BS37" si="118">IF(BQ6&lt;=0," ",IF(BP6&lt;=0," ",IF(BQ6/BP6*100&gt;200,"СВ.200",BQ6/BP6)))</f>
        <v>СВ.200</v>
      </c>
      <c r="BT6" s="26">
        <f t="shared" ref="BT6:BT12" si="119">IF(BR6=0," ",IF(BQ6/BR6*100&gt;200,"св.200",BQ6/BR6))</f>
        <v>0.51875000000000004</v>
      </c>
      <c r="BU6" s="25">
        <f>SUM(BU7:BU10)</f>
        <v>304474.76</v>
      </c>
      <c r="BV6" s="25">
        <f>SUM(BV7:BV10)</f>
        <v>318711.02999999997</v>
      </c>
      <c r="BW6" s="25">
        <f>SUM(BW7:BW10)</f>
        <v>380338.4</v>
      </c>
      <c r="BX6" s="26">
        <f t="shared" ref="BX6:BX37" si="120">IF(BV6&lt;=0," ",IF(BU6&lt;=0," ",IF(BV6/BU6*100&gt;200,"СВ.200",BV6/BU6)))</f>
        <v>1.0467568149162838</v>
      </c>
      <c r="BY6" s="26">
        <f>IF(BW6=0," ",IF(BV6/BW6*100&gt;200,"св.200",BV6/BW6))</f>
        <v>0.83796700517223599</v>
      </c>
      <c r="BZ6" s="25">
        <f>SUM(BZ7:BZ10)</f>
        <v>0</v>
      </c>
      <c r="CA6" s="25">
        <f>SUM(CA7:CA10)</f>
        <v>0</v>
      </c>
      <c r="CB6" s="25">
        <f>SUM(CB7:CB10)</f>
        <v>81283.899999999994</v>
      </c>
      <c r="CC6" s="26" t="str">
        <f t="shared" ref="CC6:CC17" si="121">IF(CA6&lt;=0," ",IF(BZ6&lt;=0," ",IF(CA6/BZ6*100&gt;200,"СВ.200",CA6/BZ6)))</f>
        <v xml:space="preserve"> </v>
      </c>
      <c r="CD6" s="26">
        <f>IF(CB6=0," ",IF(CA6/CB6*100&gt;200,"св.200",CA6/CB6))</f>
        <v>0</v>
      </c>
      <c r="CE6" s="25">
        <f>SUM(CE7:CE10)</f>
        <v>124064.2</v>
      </c>
      <c r="CF6" s="25">
        <f>SUM(CF7:CF10)</f>
        <v>123257.31999999999</v>
      </c>
      <c r="CG6" s="25">
        <f>SUM(CG7:CG10)</f>
        <v>36052.699999999997</v>
      </c>
      <c r="CH6" s="26">
        <f>IF(CF6&lt;=0," ",IF(CE6&lt;=0," ",IF(CF6/CE6*100&gt;200,"СВ.200",CF6/CE6)))</f>
        <v>0.99349627047931632</v>
      </c>
      <c r="CI6" s="26" t="str">
        <f>IF(CG6=0," ",IF(CF6/CG6*100&gt;200,"св.200",CF6/CG6))</f>
        <v>св.200</v>
      </c>
      <c r="CJ6" s="25">
        <f>SUM(CJ7:CJ10)</f>
        <v>60000</v>
      </c>
      <c r="CK6" s="25">
        <f>SUM(CK7:CK10)</f>
        <v>59193.21</v>
      </c>
      <c r="CL6" s="27">
        <f>SUM(CL7:CL10)</f>
        <v>36052.699999999997</v>
      </c>
      <c r="CM6" s="26">
        <f>IF(CK6&lt;=0," ",IF(CJ6&lt;=0," ",IF(CK6/CJ6*100&gt;200,"СВ.200",CK6/CJ6)))</f>
        <v>0.98655349999999997</v>
      </c>
      <c r="CN6" s="26">
        <f>IF(CL6=0," ",IF(CK6/CL6*100&gt;200,"св.200",CK6/CL6))</f>
        <v>1.6418523439298582</v>
      </c>
      <c r="CO6" s="25">
        <f>SUM(CO7:CO10)</f>
        <v>64064.2</v>
      </c>
      <c r="CP6" s="25">
        <f>SUM(CP7:CP10)</f>
        <v>64064.11</v>
      </c>
      <c r="CQ6" s="27">
        <f t="shared" ref="CQ6" si="122">SUM(CQ7:CQ10)</f>
        <v>0</v>
      </c>
      <c r="CR6" s="26">
        <f>IF(CP6&lt;=0," ",IF(CO6&lt;=0," ",IF(CP6/CO6*100&gt;200,"СВ.200",CP6/CO6)))</f>
        <v>0.99999859515923095</v>
      </c>
      <c r="CS6" s="26" t="str">
        <f>IF(CQ6=0," ",IF(CP6/CQ6*100&gt;200,"св.200",CP6/CQ6))</f>
        <v xml:space="preserve"> </v>
      </c>
      <c r="CT6" s="25">
        <f>SUM(CT7:CT10)</f>
        <v>3800</v>
      </c>
      <c r="CU6" s="25">
        <f>SUM(CU7:CU10)</f>
        <v>3800.6</v>
      </c>
      <c r="CV6" s="27">
        <f t="shared" ref="CV6" si="123">SUM(CV7:CV10)</f>
        <v>15446.63</v>
      </c>
      <c r="CW6" s="64">
        <f>IF(CU6&lt;=0," ",IF(CT6&lt;=0," ",IF(CU6/CT6*100&gt;200,"СВ.200",CU6/CT6)))</f>
        <v>1.0001578947368421</v>
      </c>
      <c r="CX6" s="64">
        <f>IF(CV6=0," ",IF(CU6/CV6*100&gt;200,"св.200",CU6/CV6))</f>
        <v>0.24604719605506187</v>
      </c>
      <c r="CY6" s="25">
        <f>SUM(CY7:CY10)</f>
        <v>0</v>
      </c>
      <c r="CZ6" s="25">
        <f>SUM(CZ7:CZ10)</f>
        <v>0</v>
      </c>
      <c r="DA6" s="25">
        <f>SUM(DA7:DA10)</f>
        <v>0</v>
      </c>
      <c r="DB6" s="26" t="str">
        <f t="shared" ref="DB6:DB37" si="124">IF(CZ6&lt;=0," ",IF(CY6&lt;=0," ",IF(CZ6/CY6*100&gt;200,"СВ.200",CZ6/CY6)))</f>
        <v xml:space="preserve"> </v>
      </c>
      <c r="DC6" s="26" t="str">
        <f>IF(DA6=0," ",IF(CZ6/DA6*100&gt;200,"св.200",CZ6/DA6))</f>
        <v xml:space="preserve"> </v>
      </c>
      <c r="DD6" s="25">
        <f>SUM(DD7:DD10)</f>
        <v>10762.4</v>
      </c>
      <c r="DE6" s="25">
        <f>SUM(DE7:DE10)</f>
        <v>10762.4</v>
      </c>
      <c r="DF6" s="25">
        <f t="shared" ref="DF6" si="125">SUM(DF7:DF10)</f>
        <v>39196.800000000003</v>
      </c>
      <c r="DG6" s="26">
        <f t="shared" ref="DG6:DG37" si="126">IF(DE6&lt;=0," ",IF(DD6&lt;=0," ",IF(DE6/DD6*100&gt;200,"СВ.200",DE6/DD6)))</f>
        <v>1</v>
      </c>
      <c r="DH6" s="26">
        <f>IF(DF6=0," ",IF(DE6/DF6*100&gt;200,"св.200",DE6/DF6))</f>
        <v>0.27457343456608702</v>
      </c>
      <c r="DI6" s="25">
        <f>SUM(DI7:DI10)</f>
        <v>0</v>
      </c>
      <c r="DJ6" s="25">
        <f>SUM(DJ7:DJ10)</f>
        <v>0</v>
      </c>
      <c r="DK6" s="26" t="str">
        <f>IF(DI6=0," ",IF(DI6/DJ6*100&gt;200,"св.200",DI6/DJ6))</f>
        <v xml:space="preserve"> </v>
      </c>
      <c r="DL6" s="25">
        <f>SUM(DL7:DL10)</f>
        <v>100</v>
      </c>
      <c r="DM6" s="25">
        <f>SUM(DM7:DM10)</f>
        <v>106.05</v>
      </c>
      <c r="DN6" s="25">
        <f>SUM(DN7:DN10)</f>
        <v>0</v>
      </c>
      <c r="DO6" s="26">
        <f t="shared" ref="DO6:DO37" si="127">IF(DM6&lt;=0," ",IF(DL6&lt;=0," ",IF(DM6/DL6*100&gt;200,"СВ.200",DM6/DL6)))</f>
        <v>1.0605</v>
      </c>
      <c r="DP6" s="26" t="str">
        <f>IF(DN6=0," ",IF(DM6/DN6*100&gt;200,"св.200",DM6/DN6))</f>
        <v xml:space="preserve"> </v>
      </c>
    </row>
    <row r="7" spans="1:120" s="19" customFormat="1" ht="15.75" customHeight="1" outlineLevel="1" x14ac:dyDescent="0.3">
      <c r="A7" s="18">
        <v>1</v>
      </c>
      <c r="B7" s="8" t="s">
        <v>56</v>
      </c>
      <c r="C7" s="28">
        <f t="shared" ref="C7:E10" si="128">H7+AQ7</f>
        <v>8728330</v>
      </c>
      <c r="D7" s="28">
        <f t="shared" si="128"/>
        <v>9014941.879999999</v>
      </c>
      <c r="E7" s="28">
        <f t="shared" si="128"/>
        <v>9072846.4000000004</v>
      </c>
      <c r="F7" s="29">
        <f t="shared" si="105"/>
        <v>1.0328369665216599</v>
      </c>
      <c r="G7" s="29">
        <f t="shared" ref="G7:G64" si="129">IF(E7=0," ",IF(D7/E7*100&gt;200,"св.200",D7/E7))</f>
        <v>0.99361782207621174</v>
      </c>
      <c r="H7" s="17">
        <f t="shared" ref="H7:J10" si="130">W7++AG7+M7+AB7+AL7+R7</f>
        <v>7960730</v>
      </c>
      <c r="I7" s="24">
        <f t="shared" si="130"/>
        <v>8196001.8399999999</v>
      </c>
      <c r="J7" s="17">
        <f t="shared" si="130"/>
        <v>8140270.3600000003</v>
      </c>
      <c r="K7" s="29">
        <f t="shared" si="106"/>
        <v>1.0295540534599215</v>
      </c>
      <c r="L7" s="29">
        <f t="shared" ref="L7:L64" si="131">IF(J7=0," ",IF(I7/J7*100&gt;200,"св.200",I7/J7))</f>
        <v>1.0068463917702113</v>
      </c>
      <c r="M7" s="43">
        <v>6414000</v>
      </c>
      <c r="N7" s="43">
        <v>6681541.8200000003</v>
      </c>
      <c r="O7" s="43">
        <v>6647798.7400000002</v>
      </c>
      <c r="P7" s="29">
        <f t="shared" si="107"/>
        <v>1.0417121640162146</v>
      </c>
      <c r="Q7" s="29">
        <f t="shared" ref="Q7:Q64" si="132">IF(O7=0," ",IF(N7/O7*100&gt;200,"св.200",N7/O7))</f>
        <v>1.0050758275513016</v>
      </c>
      <c r="R7" s="43">
        <v>771730</v>
      </c>
      <c r="S7" s="43">
        <v>757577.44</v>
      </c>
      <c r="T7" s="43">
        <v>819517.82</v>
      </c>
      <c r="U7" s="29">
        <f t="shared" si="108"/>
        <v>0.981661254583857</v>
      </c>
      <c r="V7" s="29">
        <f t="shared" ref="V7:V64" si="133">IF(T7=0," ",IF(S7/T7*100&gt;200,"св.200",S7/T7))</f>
        <v>0.92441850745844667</v>
      </c>
      <c r="W7" s="43">
        <v>25000</v>
      </c>
      <c r="X7" s="43">
        <v>25068.38</v>
      </c>
      <c r="Y7" s="43">
        <v>2619.42</v>
      </c>
      <c r="Z7" s="29">
        <f t="shared" si="109"/>
        <v>1.0027352</v>
      </c>
      <c r="AA7" s="29" t="str">
        <f t="shared" ref="AA7:AA64" si="134">IF(Y7=0," ",IF(X7/Y7*100&gt;200,"св.200",X7/Y7))</f>
        <v>св.200</v>
      </c>
      <c r="AB7" s="43">
        <v>250000</v>
      </c>
      <c r="AC7" s="43">
        <v>294967.96000000002</v>
      </c>
      <c r="AD7" s="43">
        <v>190055.12</v>
      </c>
      <c r="AE7" s="29">
        <f t="shared" si="110"/>
        <v>1.1798718400000001</v>
      </c>
      <c r="AF7" s="29">
        <f t="shared" ref="AF7:AF62" si="135">IF(AD7=0," ",IF(AC7/AD7*100&gt;200,"св.200",AC7/AD7))</f>
        <v>1.5520127003155717</v>
      </c>
      <c r="AG7" s="43">
        <v>500000</v>
      </c>
      <c r="AH7" s="43">
        <v>436846.24</v>
      </c>
      <c r="AI7" s="43">
        <v>480279.26</v>
      </c>
      <c r="AJ7" s="29">
        <f t="shared" si="111"/>
        <v>0.87369247999999999</v>
      </c>
      <c r="AK7" s="29">
        <f t="shared" ref="AK7:AK64" si="136">IF(AI7=0," ",IF(AH7/AI7*100&gt;200,"св.200",AH7/AI7))</f>
        <v>0.90956715474243044</v>
      </c>
      <c r="AL7" s="43">
        <v>0</v>
      </c>
      <c r="AM7" s="43">
        <v>0</v>
      </c>
      <c r="AN7" s="9"/>
      <c r="AO7" s="29" t="str">
        <f>IF(AM7&lt;=0," ",IF(AL7&lt;=0," ",IF(AM7/AL7*100&gt;200,"СВ.200",AM7/AL7)))</f>
        <v xml:space="preserve"> </v>
      </c>
      <c r="AP7" s="29" t="str">
        <f t="shared" ref="AP7:AP64" si="137">IF(AN7=0," ",IF(AM7/AN7*100&gt;200,"св.200",AM7/AN7))</f>
        <v xml:space="preserve"> </v>
      </c>
      <c r="AQ7" s="9">
        <f>AV7+BA7+BF7+BK7+BP7+BU7+BZ7+CE7+CY7+DD7+DL7+CT7</f>
        <v>767600</v>
      </c>
      <c r="AR7" s="9">
        <f>AW7+BB7+BG7+BL7+BQ7+BV7+CA7+CF7+CZ7+DE7+DM7+CU7+DI7</f>
        <v>818940.03999999992</v>
      </c>
      <c r="AS7" s="9">
        <f>AX7+BC7+BH7+BM7+BR7+BW7+CB7+CG7+DA7+DF7+DN7+CV7+DJ7</f>
        <v>932576.04</v>
      </c>
      <c r="AT7" s="29">
        <f t="shared" si="113"/>
        <v>1.0668838457529963</v>
      </c>
      <c r="AU7" s="29">
        <f t="shared" ref="AU7:AU64" si="138">IF(AS7=0," ",IF(AR7/AS7*100&gt;200,"св.200",AR7/AS7))</f>
        <v>0.87814827410749252</v>
      </c>
      <c r="AV7" s="43">
        <v>453000</v>
      </c>
      <c r="AW7" s="43">
        <v>462496.41</v>
      </c>
      <c r="AX7" s="43">
        <v>531725.29</v>
      </c>
      <c r="AY7" s="29">
        <f t="shared" si="114"/>
        <v>1.0209633774834437</v>
      </c>
      <c r="AZ7" s="29">
        <f t="shared" ref="AZ7:AZ64" si="139">IF(AX7=0," ",IF(AW7/AX7*100&gt;200,"св.200",AW7/AX7))</f>
        <v>0.86980329636004328</v>
      </c>
      <c r="BA7" s="43">
        <v>0</v>
      </c>
      <c r="BB7" s="43">
        <v>0</v>
      </c>
      <c r="BC7" s="30"/>
      <c r="BD7" s="29" t="str">
        <f t="shared" ref="BD7:BD64" si="140">IF(BB7&lt;=0," ",IF(BA7&lt;=0," ",IF(BB7/BA7*100&gt;200,"СВ.200",BB7/BA7)))</f>
        <v xml:space="preserve"> </v>
      </c>
      <c r="BE7" s="29" t="str">
        <f t="shared" ref="BE7:BE64" si="141">IF(BC7=0," ",IF(BB7/BC7*100&gt;200,"св.200",BB7/BC7))</f>
        <v xml:space="preserve"> </v>
      </c>
      <c r="BF7" s="43"/>
      <c r="BG7" s="43"/>
      <c r="BH7" s="30"/>
      <c r="BI7" s="29" t="str">
        <f t="shared" si="117"/>
        <v xml:space="preserve"> </v>
      </c>
      <c r="BJ7" s="29" t="str">
        <f t="shared" ref="BJ7:BJ64" si="142">IF(BH7=0," ",IF(BG7/BH7*100&gt;200,"св.200",BG7/BH7))</f>
        <v xml:space="preserve"> </v>
      </c>
      <c r="BK7" s="43"/>
      <c r="BL7" s="43"/>
      <c r="BM7" s="30"/>
      <c r="BN7" s="29" t="str">
        <f>IF(BL7&lt;=0," ",IF(BK7&lt;=0," ",IF(BL7/BK7*100&gt;200,"СВ.200",BL7/BK7)))</f>
        <v xml:space="preserve"> </v>
      </c>
      <c r="BO7" s="29" t="str">
        <f t="shared" ref="BO7:BO64" si="143">IF(BM7=0," ",IF(BL7/BM7*100&gt;200,"св.200",BL7/BM7))</f>
        <v xml:space="preserve"> </v>
      </c>
      <c r="BP7" s="70">
        <v>20000</v>
      </c>
      <c r="BQ7" s="70">
        <v>41500</v>
      </c>
      <c r="BR7" s="43">
        <v>80000</v>
      </c>
      <c r="BS7" s="29" t="str">
        <f t="shared" ref="BS7:BS12" si="144">IF(BQ7&lt;=0," ",IF(BP7&lt;=0," ",IF(BQ7/BP7*100&gt;200,"СВ.200",BQ7/BP7)))</f>
        <v>СВ.200</v>
      </c>
      <c r="BT7" s="29">
        <f t="shared" si="119"/>
        <v>0.51875000000000004</v>
      </c>
      <c r="BU7" s="43">
        <v>230700</v>
      </c>
      <c r="BV7" s="43">
        <v>251843.77</v>
      </c>
      <c r="BW7" s="43">
        <v>230154.62</v>
      </c>
      <c r="BX7" s="29">
        <f t="shared" si="120"/>
        <v>1.0916504984828781</v>
      </c>
      <c r="BY7" s="29">
        <f t="shared" ref="BY7:BY64" si="145">IF(BW7=0," ",IF(BV7/BW7*100&gt;200,"св.200",BV7/BW7))</f>
        <v>1.0942373001245858</v>
      </c>
      <c r="BZ7" s="43"/>
      <c r="CA7" s="43"/>
      <c r="CB7" s="30"/>
      <c r="CC7" s="29" t="str">
        <f t="shared" si="121"/>
        <v xml:space="preserve"> </v>
      </c>
      <c r="CD7" s="29" t="str">
        <f t="shared" ref="CD7:CD64" si="146">IF(CB7=0," ",IF(CA7/CB7*100&gt;200,"св.200",CA7/CB7))</f>
        <v xml:space="preserve"> </v>
      </c>
      <c r="CE7" s="43">
        <v>60000</v>
      </c>
      <c r="CF7" s="43">
        <v>59193.21</v>
      </c>
      <c r="CG7" s="43">
        <v>36052.699999999997</v>
      </c>
      <c r="CH7" s="29">
        <f t="shared" ref="CH7:CH64" si="147">IF(CF7&lt;=0," ",IF(CE7&lt;=0," ",IF(CF7/CE7*100&gt;200,"СВ.200",CF7/CE7)))</f>
        <v>0.98655349999999997</v>
      </c>
      <c r="CI7" s="29">
        <f>IF(CG7=0," ",IF(CF7/CG7*100&gt;200,"св.200",CF7/CG7))</f>
        <v>1.6418523439298582</v>
      </c>
      <c r="CJ7" s="43">
        <v>60000</v>
      </c>
      <c r="CK7" s="43">
        <v>59193.21</v>
      </c>
      <c r="CL7" s="43">
        <v>36052.699999999997</v>
      </c>
      <c r="CM7" s="29">
        <f t="shared" ref="CM7:CM64" si="148">IF(CK7&lt;=0," ",IF(CJ7&lt;=0," ",IF(CK7/CJ7*100&gt;200,"СВ.200",CK7/CJ7)))</f>
        <v>0.98655349999999997</v>
      </c>
      <c r="CN7" s="29">
        <f t="shared" ref="CN7:CN63" si="149">IF(CL7=0," ",IF(CK7/CL7*100&gt;200,"св.200",CK7/CL7))</f>
        <v>1.6418523439298582</v>
      </c>
      <c r="CO7" s="43">
        <v>0</v>
      </c>
      <c r="CP7" s="43">
        <v>0</v>
      </c>
      <c r="CQ7" s="30"/>
      <c r="CR7" s="29" t="str">
        <f t="shared" ref="CR7:CR63" si="150">IF(CP7&lt;=0," ",IF(CO7&lt;=0," ",IF(CP7/CO7*100&gt;200,"СВ.200",CP7/CO7)))</f>
        <v xml:space="preserve"> </v>
      </c>
      <c r="CS7" s="29" t="str">
        <f t="shared" ref="CS7:CS63" si="151">IF(CQ7=0," ",IF(CP7/CQ7*100&gt;200,"св.200",CP7/CQ7))</f>
        <v xml:space="preserve"> </v>
      </c>
      <c r="CT7" s="43">
        <v>3800</v>
      </c>
      <c r="CU7" s="43">
        <v>3800.6</v>
      </c>
      <c r="CV7" s="30">
        <v>15446.63</v>
      </c>
      <c r="CW7" s="29">
        <f t="shared" ref="CW7:CW70" si="152">IF(CU7&lt;=0," ",IF(CT7&lt;=0," ",IF(CU7/CT7*100&gt;200,"СВ.200",CU7/CT7)))</f>
        <v>1.0001578947368421</v>
      </c>
      <c r="CX7" s="29">
        <f t="shared" ref="CX7:CX70" si="153">IF(CV7=0," ",IF(CU7/CV7*100&gt;200,"св.200",CU7/CV7))</f>
        <v>0.24604719605506187</v>
      </c>
      <c r="CY7" s="43"/>
      <c r="CZ7" s="43"/>
      <c r="DA7" s="30"/>
      <c r="DB7" s="29" t="str">
        <f t="shared" si="124"/>
        <v xml:space="preserve"> </v>
      </c>
      <c r="DC7" s="29" t="str">
        <f t="shared" ref="DC7:DC64" si="154">IF(DA7=0," ",IF(CZ7/DA7*100&gt;200,"св.200",CZ7/DA7))</f>
        <v xml:space="preserve"> </v>
      </c>
      <c r="DD7" s="43">
        <v>0</v>
      </c>
      <c r="DE7" s="43">
        <v>0</v>
      </c>
      <c r="DF7" s="30">
        <v>39196.800000000003</v>
      </c>
      <c r="DG7" s="29" t="str">
        <f t="shared" si="126"/>
        <v xml:space="preserve"> </v>
      </c>
      <c r="DH7" s="29">
        <f t="shared" ref="DH7:DH64" si="155">IF(DF7=0," ",IF(DE7/DF7*100&gt;200,"св.200",DE7/DF7))</f>
        <v>0</v>
      </c>
      <c r="DI7" s="43"/>
      <c r="DJ7" s="30"/>
      <c r="DK7" s="29" t="str">
        <f t="shared" ref="DK7:DK68" si="156">IF(DJ7=0," ",IF(DI7/DJ7*100&gt;200,"св.200",DI7/DJ7))</f>
        <v xml:space="preserve"> </v>
      </c>
      <c r="DL7" s="43">
        <v>100</v>
      </c>
      <c r="DM7" s="43">
        <v>106.05</v>
      </c>
      <c r="DN7" s="30"/>
      <c r="DO7" s="29">
        <f t="shared" si="127"/>
        <v>1.0605</v>
      </c>
      <c r="DP7" s="29" t="str">
        <f t="shared" ref="DP7:DP64" si="157">IF(DN7=0," ",IF(DM7/DN7*100&gt;200,"св.200",DM7/DN7))</f>
        <v xml:space="preserve"> </v>
      </c>
    </row>
    <row r="8" spans="1:120" s="19" customFormat="1" ht="15.75" customHeight="1" outlineLevel="1" x14ac:dyDescent="0.3">
      <c r="A8" s="18">
        <v>2</v>
      </c>
      <c r="B8" s="8" t="s">
        <v>23</v>
      </c>
      <c r="C8" s="28">
        <f t="shared" si="128"/>
        <v>87637</v>
      </c>
      <c r="D8" s="28">
        <f t="shared" si="128"/>
        <v>86166.040000000008</v>
      </c>
      <c r="E8" s="28">
        <f t="shared" si="128"/>
        <v>166899.98000000001</v>
      </c>
      <c r="F8" s="29">
        <f t="shared" si="105"/>
        <v>0.98321530860253104</v>
      </c>
      <c r="G8" s="29">
        <f t="shared" si="129"/>
        <v>0.51627351902618568</v>
      </c>
      <c r="H8" s="17">
        <f t="shared" si="130"/>
        <v>73000</v>
      </c>
      <c r="I8" s="24">
        <f t="shared" si="130"/>
        <v>75427.930000000008</v>
      </c>
      <c r="J8" s="17">
        <f t="shared" si="130"/>
        <v>75546.590000000011</v>
      </c>
      <c r="K8" s="29">
        <f t="shared" si="106"/>
        <v>1.0332593150684932</v>
      </c>
      <c r="L8" s="29">
        <f t="shared" si="131"/>
        <v>0.9984293136195822</v>
      </c>
      <c r="M8" s="43">
        <v>17000</v>
      </c>
      <c r="N8" s="43">
        <v>17922.5</v>
      </c>
      <c r="O8" s="43">
        <v>17500.41</v>
      </c>
      <c r="P8" s="29">
        <f t="shared" si="107"/>
        <v>1.0542647058823529</v>
      </c>
      <c r="Q8" s="29">
        <f t="shared" si="132"/>
        <v>1.0241188635009122</v>
      </c>
      <c r="R8" s="43">
        <v>0</v>
      </c>
      <c r="S8" s="43">
        <v>0</v>
      </c>
      <c r="T8" s="30"/>
      <c r="U8" s="29" t="str">
        <f t="shared" si="108"/>
        <v xml:space="preserve"> </v>
      </c>
      <c r="V8" s="29" t="str">
        <f>IF(S8=0," ",IF(S8/T8*100&gt;200,"св.200",S8/T8))</f>
        <v xml:space="preserve"> </v>
      </c>
      <c r="W8" s="43">
        <v>15000</v>
      </c>
      <c r="X8" s="43">
        <v>15046.28</v>
      </c>
      <c r="Y8" s="43">
        <v>16115.57</v>
      </c>
      <c r="Z8" s="29">
        <f t="shared" si="109"/>
        <v>1.0030853333333334</v>
      </c>
      <c r="AA8" s="29">
        <f t="shared" si="134"/>
        <v>0.93364863917317231</v>
      </c>
      <c r="AB8" s="43">
        <v>5000</v>
      </c>
      <c r="AC8" s="43">
        <v>5640.67</v>
      </c>
      <c r="AD8" s="43">
        <v>5117.46</v>
      </c>
      <c r="AE8" s="29">
        <f t="shared" si="110"/>
        <v>1.128134</v>
      </c>
      <c r="AF8" s="29">
        <f t="shared" si="135"/>
        <v>1.1022401738362391</v>
      </c>
      <c r="AG8" s="43">
        <v>36000</v>
      </c>
      <c r="AH8" s="43">
        <v>36818.480000000003</v>
      </c>
      <c r="AI8" s="43">
        <v>36813.15</v>
      </c>
      <c r="AJ8" s="29">
        <f t="shared" si="111"/>
        <v>1.0227355555555557</v>
      </c>
      <c r="AK8" s="29">
        <f t="shared" si="136"/>
        <v>1.0001447852194121</v>
      </c>
      <c r="AL8" s="43">
        <v>0</v>
      </c>
      <c r="AM8" s="43">
        <v>0</v>
      </c>
      <c r="AN8" s="9"/>
      <c r="AO8" s="29" t="str">
        <f>IF(AM8&lt;=0," ",IF(AL8&lt;=0," ",IF(AM8/AL8*100&gt;200,"СВ.200",AM8/AL8)))</f>
        <v xml:space="preserve"> </v>
      </c>
      <c r="AP8" s="29" t="str">
        <f>IF(AM8=0," ",IF(AM8/AN8*100&gt;200,"св.200",AM8/AN8))</f>
        <v xml:space="preserve"> </v>
      </c>
      <c r="AQ8" s="9">
        <f t="shared" ref="AQ8:AQ10" si="158">AV8+BA8+BF8+BK8+BP8+BU8+BZ8+CE8+CY8+DD8+DL8+CT8</f>
        <v>14637</v>
      </c>
      <c r="AR8" s="9">
        <f t="shared" ref="AR8:AR10" si="159">AW8+BB8+BG8+BL8+BQ8+BV8+CA8+CF8+CZ8+DE8+DM8+CU8+DI8</f>
        <v>10738.11</v>
      </c>
      <c r="AS8" s="9">
        <f t="shared" ref="AS8:AS10" si="160">AX8+BC8+BH8+BM8+BR8+BW8+CB8+CG8+DA8+DF8+DN8+CV8+DJ8</f>
        <v>91353.39</v>
      </c>
      <c r="AT8" s="29">
        <f t="shared" si="113"/>
        <v>0.73362779258044686</v>
      </c>
      <c r="AU8" s="29">
        <f t="shared" si="138"/>
        <v>0.11754473479309308</v>
      </c>
      <c r="AV8" s="43">
        <v>0</v>
      </c>
      <c r="AW8" s="43">
        <v>0</v>
      </c>
      <c r="AX8" s="9"/>
      <c r="AY8" s="29" t="str">
        <f t="shared" si="114"/>
        <v xml:space="preserve"> </v>
      </c>
      <c r="AZ8" s="29" t="str">
        <f t="shared" si="139"/>
        <v xml:space="preserve"> </v>
      </c>
      <c r="BA8" s="43">
        <v>1570</v>
      </c>
      <c r="BB8" s="43">
        <v>1071.2</v>
      </c>
      <c r="BC8" s="30">
        <v>1569.49</v>
      </c>
      <c r="BD8" s="29">
        <f t="shared" si="140"/>
        <v>0.68229299363057327</v>
      </c>
      <c r="BE8" s="29">
        <f t="shared" si="141"/>
        <v>0.68251470222811239</v>
      </c>
      <c r="BF8" s="43"/>
      <c r="BG8" s="43"/>
      <c r="BH8" s="30"/>
      <c r="BI8" s="29" t="str">
        <f t="shared" si="117"/>
        <v xml:space="preserve"> </v>
      </c>
      <c r="BJ8" s="29" t="str">
        <f t="shared" si="142"/>
        <v xml:space="preserve"> </v>
      </c>
      <c r="BK8" s="43"/>
      <c r="BL8" s="43"/>
      <c r="BM8" s="30"/>
      <c r="BN8" s="29" t="str">
        <f>IF(BL8&lt;=0," ",IF(BK8&lt;=0," ",IF(BL8/BK8*100&gt;200,"СВ.200",BL8/BK8)))</f>
        <v xml:space="preserve"> </v>
      </c>
      <c r="BO8" s="29" t="str">
        <f t="shared" si="143"/>
        <v xml:space="preserve"> </v>
      </c>
      <c r="BP8" s="43"/>
      <c r="BQ8" s="43"/>
      <c r="BR8" s="30"/>
      <c r="BS8" s="29" t="str">
        <f t="shared" si="144"/>
        <v xml:space="preserve"> </v>
      </c>
      <c r="BT8" s="29" t="str">
        <f t="shared" si="119"/>
        <v xml:space="preserve"> </v>
      </c>
      <c r="BU8" s="43">
        <v>8500</v>
      </c>
      <c r="BV8" s="43">
        <v>5100</v>
      </c>
      <c r="BW8" s="43">
        <v>8500</v>
      </c>
      <c r="BX8" s="29">
        <f t="shared" si="120"/>
        <v>0.6</v>
      </c>
      <c r="BY8" s="29">
        <f t="shared" si="145"/>
        <v>0.6</v>
      </c>
      <c r="BZ8" s="43"/>
      <c r="CA8" s="43"/>
      <c r="CB8" s="30">
        <v>81283.899999999994</v>
      </c>
      <c r="CC8" s="29" t="str">
        <f t="shared" si="121"/>
        <v xml:space="preserve"> </v>
      </c>
      <c r="CD8" s="29">
        <f t="shared" si="146"/>
        <v>0</v>
      </c>
      <c r="CE8" s="43">
        <v>4567</v>
      </c>
      <c r="CF8" s="43">
        <v>4566.91</v>
      </c>
      <c r="CG8" s="9"/>
      <c r="CH8" s="47">
        <f t="shared" si="147"/>
        <v>0.99998029340924022</v>
      </c>
      <c r="CI8" s="29" t="str">
        <f t="shared" ref="CI8:CI64" si="161">IF(CG8=0," ",IF(CF8/CG8*100&gt;200,"св.200",CF8/CG8))</f>
        <v xml:space="preserve"> </v>
      </c>
      <c r="CJ8" s="43"/>
      <c r="CK8" s="43"/>
      <c r="CL8" s="30"/>
      <c r="CM8" s="29" t="str">
        <f t="shared" si="148"/>
        <v xml:space="preserve"> </v>
      </c>
      <c r="CN8" s="29" t="str">
        <f t="shared" si="149"/>
        <v xml:space="preserve"> </v>
      </c>
      <c r="CO8" s="43">
        <v>4567</v>
      </c>
      <c r="CP8" s="43">
        <v>4566.91</v>
      </c>
      <c r="CQ8" s="30"/>
      <c r="CR8" s="29">
        <f t="shared" si="150"/>
        <v>0.99998029340924022</v>
      </c>
      <c r="CS8" s="29" t="str">
        <f t="shared" si="151"/>
        <v xml:space="preserve"> </v>
      </c>
      <c r="CT8" s="43"/>
      <c r="CU8" s="43"/>
      <c r="CV8" s="30"/>
      <c r="CW8" s="29" t="str">
        <f t="shared" si="152"/>
        <v xml:space="preserve"> </v>
      </c>
      <c r="CX8" s="29" t="str">
        <f t="shared" si="153"/>
        <v xml:space="preserve"> </v>
      </c>
      <c r="CY8" s="43"/>
      <c r="CZ8" s="43"/>
      <c r="DA8" s="30"/>
      <c r="DB8" s="29" t="str">
        <f t="shared" si="124"/>
        <v xml:space="preserve"> </v>
      </c>
      <c r="DC8" s="29" t="str">
        <f t="shared" si="154"/>
        <v xml:space="preserve"> </v>
      </c>
      <c r="DD8" s="43">
        <v>0</v>
      </c>
      <c r="DE8" s="43">
        <v>0</v>
      </c>
      <c r="DF8" s="30"/>
      <c r="DG8" s="29" t="str">
        <f t="shared" si="126"/>
        <v xml:space="preserve"> </v>
      </c>
      <c r="DH8" s="29" t="str">
        <f t="shared" si="155"/>
        <v xml:space="preserve"> </v>
      </c>
      <c r="DI8" s="43"/>
      <c r="DJ8" s="30"/>
      <c r="DK8" s="29" t="str">
        <f>IF(DI8=0," ",IF(DI8/DJ8*100&gt;200,"св.200",DI8/DJ8))</f>
        <v xml:space="preserve"> </v>
      </c>
      <c r="DL8" s="43"/>
      <c r="DM8" s="43"/>
      <c r="DN8" s="30"/>
      <c r="DO8" s="29" t="str">
        <f t="shared" si="127"/>
        <v xml:space="preserve"> </v>
      </c>
      <c r="DP8" s="29" t="str">
        <f t="shared" si="157"/>
        <v xml:space="preserve"> </v>
      </c>
    </row>
    <row r="9" spans="1:120" s="19" customFormat="1" ht="15.75" customHeight="1" outlineLevel="1" x14ac:dyDescent="0.3">
      <c r="A9" s="18">
        <v>3</v>
      </c>
      <c r="B9" s="8" t="s">
        <v>97</v>
      </c>
      <c r="C9" s="28">
        <f t="shared" si="128"/>
        <v>529229.16</v>
      </c>
      <c r="D9" s="28">
        <f t="shared" si="128"/>
        <v>530005.72</v>
      </c>
      <c r="E9" s="28">
        <f t="shared" si="128"/>
        <v>567918.69999999995</v>
      </c>
      <c r="F9" s="29">
        <f t="shared" si="105"/>
        <v>1.0014673416710447</v>
      </c>
      <c r="G9" s="29">
        <f t="shared" si="129"/>
        <v>0.93324224048266069</v>
      </c>
      <c r="H9" s="17">
        <f t="shared" si="130"/>
        <v>460192</v>
      </c>
      <c r="I9" s="24">
        <f t="shared" si="130"/>
        <v>460841.5</v>
      </c>
      <c r="J9" s="17">
        <f t="shared" si="130"/>
        <v>435419.16999999993</v>
      </c>
      <c r="K9" s="29">
        <f t="shared" si="106"/>
        <v>1.0014113674292469</v>
      </c>
      <c r="L9" s="29">
        <f t="shared" si="131"/>
        <v>1.0583858767633039</v>
      </c>
      <c r="M9" s="43">
        <v>80142</v>
      </c>
      <c r="N9" s="43">
        <v>80456.759999999995</v>
      </c>
      <c r="O9" s="43">
        <v>77546.92</v>
      </c>
      <c r="P9" s="29">
        <f t="shared" si="107"/>
        <v>1.0039275286366698</v>
      </c>
      <c r="Q9" s="29">
        <f t="shared" si="132"/>
        <v>1.0375236050638761</v>
      </c>
      <c r="R9" s="43">
        <v>0</v>
      </c>
      <c r="S9" s="43">
        <v>0</v>
      </c>
      <c r="T9" s="30"/>
      <c r="U9" s="29" t="str">
        <f t="shared" si="108"/>
        <v xml:space="preserve"> </v>
      </c>
      <c r="V9" s="29" t="str">
        <f t="shared" ref="V9:V10" si="162">IF(S9=0," ",IF(S9/T9*100&gt;200,"св.200",S9/T9))</f>
        <v xml:space="preserve"> </v>
      </c>
      <c r="W9" s="43">
        <v>1300</v>
      </c>
      <c r="X9" s="43">
        <v>1318.8</v>
      </c>
      <c r="Y9" s="43">
        <v>1285.0999999999999</v>
      </c>
      <c r="Z9" s="29">
        <f t="shared" si="109"/>
        <v>1.0144615384615385</v>
      </c>
      <c r="AA9" s="29">
        <f t="shared" si="134"/>
        <v>1.0262236401836433</v>
      </c>
      <c r="AB9" s="43">
        <v>82600</v>
      </c>
      <c r="AC9" s="43">
        <v>82681.72</v>
      </c>
      <c r="AD9" s="43">
        <v>58877.55</v>
      </c>
      <c r="AE9" s="29">
        <f t="shared" si="110"/>
        <v>1.0009893462469734</v>
      </c>
      <c r="AF9" s="29">
        <f t="shared" si="135"/>
        <v>1.4042996014609983</v>
      </c>
      <c r="AG9" s="43">
        <v>293550</v>
      </c>
      <c r="AH9" s="43">
        <v>293784.21999999997</v>
      </c>
      <c r="AI9" s="43">
        <v>291909.59999999998</v>
      </c>
      <c r="AJ9" s="29">
        <f t="shared" si="111"/>
        <v>1.0007978879236927</v>
      </c>
      <c r="AK9" s="29">
        <f t="shared" si="136"/>
        <v>1.0064219196627997</v>
      </c>
      <c r="AL9" s="43">
        <v>2600</v>
      </c>
      <c r="AM9" s="43">
        <v>2600</v>
      </c>
      <c r="AN9" s="43">
        <v>5800</v>
      </c>
      <c r="AO9" s="29">
        <f>IF(AM9&lt;=0," ",IF(AL9&lt;=0," ",IF(AM9/AL9*100&gt;200,"СВ.200",AM9/AL9)))</f>
        <v>1</v>
      </c>
      <c r="AP9" s="29">
        <f t="shared" si="137"/>
        <v>0.44827586206896552</v>
      </c>
      <c r="AQ9" s="9">
        <f t="shared" si="158"/>
        <v>69037.16</v>
      </c>
      <c r="AR9" s="9">
        <f t="shared" si="159"/>
        <v>69164.22</v>
      </c>
      <c r="AS9" s="9">
        <f t="shared" si="160"/>
        <v>132499.53</v>
      </c>
      <c r="AT9" s="29">
        <f t="shared" si="113"/>
        <v>1.0018404580953213</v>
      </c>
      <c r="AU9" s="29">
        <f t="shared" si="138"/>
        <v>0.52199596481587518</v>
      </c>
      <c r="AV9" s="43">
        <v>0</v>
      </c>
      <c r="AW9" s="43">
        <v>0</v>
      </c>
      <c r="AX9" s="9"/>
      <c r="AY9" s="29" t="str">
        <f t="shared" si="114"/>
        <v xml:space="preserve"> </v>
      </c>
      <c r="AZ9" s="29" t="str">
        <f t="shared" si="139"/>
        <v xml:space="preserve"> </v>
      </c>
      <c r="BA9" s="43">
        <v>8000</v>
      </c>
      <c r="BB9" s="43">
        <v>8044.56</v>
      </c>
      <c r="BC9" s="43">
        <v>6905.75</v>
      </c>
      <c r="BD9" s="29">
        <f t="shared" si="140"/>
        <v>1.0055700000000001</v>
      </c>
      <c r="BE9" s="29">
        <f t="shared" si="141"/>
        <v>1.1649075046157189</v>
      </c>
      <c r="BF9" s="43"/>
      <c r="BG9" s="43"/>
      <c r="BH9" s="30"/>
      <c r="BI9" s="29" t="str">
        <f t="shared" si="117"/>
        <v xml:space="preserve"> </v>
      </c>
      <c r="BJ9" s="29" t="str">
        <f t="shared" si="142"/>
        <v xml:space="preserve"> </v>
      </c>
      <c r="BK9" s="43"/>
      <c r="BL9" s="43"/>
      <c r="BM9" s="30"/>
      <c r="BN9" s="29" t="str">
        <f>IF(BL9&lt;=0," ",IF(BK9&lt;=0," ",IF(BL9/BK9*100&gt;200,"СВ.200",BL9/BK9)))</f>
        <v xml:space="preserve"> </v>
      </c>
      <c r="BO9" s="29" t="str">
        <f t="shared" si="143"/>
        <v xml:space="preserve"> </v>
      </c>
      <c r="BP9" s="43"/>
      <c r="BQ9" s="43"/>
      <c r="BR9" s="30"/>
      <c r="BS9" s="29" t="str">
        <f t="shared" si="144"/>
        <v xml:space="preserve"> </v>
      </c>
      <c r="BT9" s="29" t="str">
        <f t="shared" si="119"/>
        <v xml:space="preserve"> </v>
      </c>
      <c r="BU9" s="43">
        <v>50274.76</v>
      </c>
      <c r="BV9" s="43">
        <v>50357.26</v>
      </c>
      <c r="BW9" s="43">
        <v>125593.78</v>
      </c>
      <c r="BX9" s="29">
        <f t="shared" si="120"/>
        <v>1.0016409824731138</v>
      </c>
      <c r="BY9" s="29">
        <f t="shared" si="145"/>
        <v>0.40095345486058309</v>
      </c>
      <c r="BZ9" s="43"/>
      <c r="CA9" s="43"/>
      <c r="CB9" s="30"/>
      <c r="CC9" s="29" t="str">
        <f t="shared" si="121"/>
        <v xml:space="preserve"> </v>
      </c>
      <c r="CD9" s="29" t="str">
        <f t="shared" si="146"/>
        <v xml:space="preserve"> </v>
      </c>
      <c r="CE9" s="43">
        <v>0</v>
      </c>
      <c r="CF9" s="43">
        <v>0</v>
      </c>
      <c r="CG9" s="43"/>
      <c r="CH9" s="47" t="str">
        <f t="shared" si="147"/>
        <v xml:space="preserve"> </v>
      </c>
      <c r="CI9" s="29" t="str">
        <f t="shared" si="161"/>
        <v xml:space="preserve"> </v>
      </c>
      <c r="CJ9" s="43"/>
      <c r="CK9" s="43"/>
      <c r="CL9" s="30"/>
      <c r="CM9" s="29" t="str">
        <f t="shared" si="148"/>
        <v xml:space="preserve"> </v>
      </c>
      <c r="CN9" s="29" t="str">
        <f t="shared" si="149"/>
        <v xml:space="preserve"> </v>
      </c>
      <c r="CO9" s="43">
        <v>0</v>
      </c>
      <c r="CP9" s="43">
        <v>0</v>
      </c>
      <c r="CQ9" s="43"/>
      <c r="CR9" s="29" t="str">
        <f t="shared" si="150"/>
        <v xml:space="preserve"> </v>
      </c>
      <c r="CS9" s="29" t="str">
        <f t="shared" si="151"/>
        <v xml:space="preserve"> </v>
      </c>
      <c r="CT9" s="43"/>
      <c r="CU9" s="43"/>
      <c r="CV9" s="30"/>
      <c r="CW9" s="29" t="str">
        <f t="shared" si="152"/>
        <v xml:space="preserve"> </v>
      </c>
      <c r="CX9" s="29" t="str">
        <f t="shared" si="153"/>
        <v xml:space="preserve"> </v>
      </c>
      <c r="CY9" s="43"/>
      <c r="CZ9" s="43"/>
      <c r="DA9" s="30"/>
      <c r="DB9" s="29" t="str">
        <f t="shared" si="124"/>
        <v xml:space="preserve"> </v>
      </c>
      <c r="DC9" s="29" t="str">
        <f t="shared" si="154"/>
        <v xml:space="preserve"> </v>
      </c>
      <c r="DD9" s="43">
        <v>10762.4</v>
      </c>
      <c r="DE9" s="43">
        <v>10762.4</v>
      </c>
      <c r="DF9" s="30"/>
      <c r="DG9" s="29">
        <f t="shared" si="126"/>
        <v>1</v>
      </c>
      <c r="DH9" s="29" t="str">
        <f t="shared" si="155"/>
        <v xml:space="preserve"> </v>
      </c>
      <c r="DI9" s="43"/>
      <c r="DJ9" s="30"/>
      <c r="DK9" s="29" t="str">
        <f t="shared" si="156"/>
        <v xml:space="preserve"> </v>
      </c>
      <c r="DL9" s="43"/>
      <c r="DM9" s="43"/>
      <c r="DN9" s="30"/>
      <c r="DO9" s="29" t="str">
        <f t="shared" si="127"/>
        <v xml:space="preserve"> </v>
      </c>
      <c r="DP9" s="29" t="str">
        <f t="shared" si="157"/>
        <v xml:space="preserve"> </v>
      </c>
    </row>
    <row r="10" spans="1:120" s="19" customFormat="1" ht="15.75" customHeight="1" outlineLevel="1" x14ac:dyDescent="0.3">
      <c r="A10" s="18">
        <v>4</v>
      </c>
      <c r="B10" s="8" t="s">
        <v>83</v>
      </c>
      <c r="C10" s="28">
        <f t="shared" si="128"/>
        <v>203449.01</v>
      </c>
      <c r="D10" s="28">
        <f t="shared" si="128"/>
        <v>213457.44</v>
      </c>
      <c r="E10" s="28">
        <f t="shared" si="128"/>
        <v>173188.18</v>
      </c>
      <c r="F10" s="29">
        <f t="shared" si="105"/>
        <v>1.0491938004515233</v>
      </c>
      <c r="G10" s="29">
        <f t="shared" si="129"/>
        <v>1.2325173692569551</v>
      </c>
      <c r="H10" s="17">
        <f t="shared" si="130"/>
        <v>125000</v>
      </c>
      <c r="I10" s="24">
        <f t="shared" si="130"/>
        <v>135677.54</v>
      </c>
      <c r="J10" s="17">
        <f t="shared" si="130"/>
        <v>149055.74</v>
      </c>
      <c r="K10" s="29">
        <f t="shared" si="106"/>
        <v>1.0854203200000001</v>
      </c>
      <c r="L10" s="29">
        <f t="shared" si="131"/>
        <v>0.91024699887438099</v>
      </c>
      <c r="M10" s="43">
        <v>20000</v>
      </c>
      <c r="N10" s="43">
        <v>22628.35</v>
      </c>
      <c r="O10" s="43">
        <v>21307.87</v>
      </c>
      <c r="P10" s="29">
        <f t="shared" si="107"/>
        <v>1.1314175</v>
      </c>
      <c r="Q10" s="29">
        <f t="shared" si="132"/>
        <v>1.0619714687577877</v>
      </c>
      <c r="R10" s="43">
        <v>0</v>
      </c>
      <c r="S10" s="43">
        <v>0</v>
      </c>
      <c r="T10" s="30"/>
      <c r="U10" s="29" t="str">
        <f t="shared" si="108"/>
        <v xml:space="preserve"> </v>
      </c>
      <c r="V10" s="29" t="str">
        <f t="shared" si="162"/>
        <v xml:space="preserve"> </v>
      </c>
      <c r="W10" s="43">
        <v>0</v>
      </c>
      <c r="X10" s="43">
        <v>0</v>
      </c>
      <c r="Y10" s="9">
        <v>0</v>
      </c>
      <c r="Z10" s="29" t="str">
        <f t="shared" si="109"/>
        <v xml:space="preserve"> </v>
      </c>
      <c r="AA10" s="29" t="str">
        <f t="shared" si="134"/>
        <v xml:space="preserve"> </v>
      </c>
      <c r="AB10" s="43">
        <v>5000</v>
      </c>
      <c r="AC10" s="43">
        <v>8084.22</v>
      </c>
      <c r="AD10" s="43">
        <v>7475.5</v>
      </c>
      <c r="AE10" s="29">
        <f t="shared" si="110"/>
        <v>1.6168439999999999</v>
      </c>
      <c r="AF10" s="29">
        <f t="shared" si="135"/>
        <v>1.0814286669787974</v>
      </c>
      <c r="AG10" s="43">
        <v>100000</v>
      </c>
      <c r="AH10" s="43">
        <v>104964.97</v>
      </c>
      <c r="AI10" s="43">
        <v>120272.37</v>
      </c>
      <c r="AJ10" s="29">
        <f t="shared" si="111"/>
        <v>1.0496497</v>
      </c>
      <c r="AK10" s="29">
        <f t="shared" si="136"/>
        <v>0.87272721074674098</v>
      </c>
      <c r="AL10" s="43">
        <v>0</v>
      </c>
      <c r="AM10" s="43">
        <v>0</v>
      </c>
      <c r="AN10" s="9"/>
      <c r="AO10" s="29" t="str">
        <f>IF(AM10&lt;=0," ",IF(AL10&lt;=0," ",IF(AM10/AL10*100&gt;200,"СВ.200",AM10/AL10)))</f>
        <v xml:space="preserve"> </v>
      </c>
      <c r="AP10" s="29" t="str">
        <f>IF(AM10=0," ",IF(AM10/AN10*100&gt;200,"св.200",AM10/AN10))</f>
        <v xml:space="preserve"> </v>
      </c>
      <c r="AQ10" s="9">
        <f t="shared" si="158"/>
        <v>78449.009999999995</v>
      </c>
      <c r="AR10" s="9">
        <f t="shared" si="159"/>
        <v>77779.899999999994</v>
      </c>
      <c r="AS10" s="9">
        <f t="shared" si="160"/>
        <v>24132.44</v>
      </c>
      <c r="AT10" s="29">
        <f t="shared" si="113"/>
        <v>0.9914707655329239</v>
      </c>
      <c r="AU10" s="29" t="str">
        <f>IF(AR10=0," ",IF(AR10/AS10*100&gt;200,"св.200",AR10/AS10))</f>
        <v>св.200</v>
      </c>
      <c r="AV10" s="43">
        <v>0</v>
      </c>
      <c r="AW10" s="43">
        <v>0</v>
      </c>
      <c r="AX10" s="9"/>
      <c r="AY10" s="29" t="str">
        <f t="shared" si="114"/>
        <v xml:space="preserve"> </v>
      </c>
      <c r="AZ10" s="29" t="str">
        <f t="shared" si="139"/>
        <v xml:space="preserve"> </v>
      </c>
      <c r="BA10" s="43">
        <v>3951.81</v>
      </c>
      <c r="BB10" s="43">
        <v>6872.7</v>
      </c>
      <c r="BC10" s="30">
        <v>8042.44</v>
      </c>
      <c r="BD10" s="29">
        <f t="shared" si="140"/>
        <v>1.7391271341486558</v>
      </c>
      <c r="BE10" s="29">
        <f t="shared" si="141"/>
        <v>0.85455409054963416</v>
      </c>
      <c r="BF10" s="43"/>
      <c r="BG10" s="43"/>
      <c r="BH10" s="30"/>
      <c r="BI10" s="29" t="str">
        <f t="shared" si="117"/>
        <v xml:space="preserve"> </v>
      </c>
      <c r="BJ10" s="29" t="str">
        <f t="shared" si="142"/>
        <v xml:space="preserve"> </v>
      </c>
      <c r="BK10" s="43"/>
      <c r="BL10" s="43"/>
      <c r="BM10" s="30"/>
      <c r="BN10" s="29" t="str">
        <f>IF(BL10&lt;=0," ",IF(BK10&lt;=0," ",IF(BL10/BK10*100&gt;200,"СВ.200",BL10/BK10)))</f>
        <v xml:space="preserve"> </v>
      </c>
      <c r="BO10" s="29" t="str">
        <f t="shared" si="143"/>
        <v xml:space="preserve"> </v>
      </c>
      <c r="BP10" s="43"/>
      <c r="BQ10" s="43"/>
      <c r="BR10" s="30"/>
      <c r="BS10" s="29" t="str">
        <f t="shared" si="144"/>
        <v xml:space="preserve"> </v>
      </c>
      <c r="BT10" s="29" t="str">
        <f>IF(BQ10=0," ",IF(BQ10/BR10*100&gt;200,"св.200",BQ10/BR10))</f>
        <v xml:space="preserve"> </v>
      </c>
      <c r="BU10" s="43">
        <v>15000</v>
      </c>
      <c r="BV10" s="43">
        <v>11410</v>
      </c>
      <c r="BW10" s="43">
        <v>16090</v>
      </c>
      <c r="BX10" s="29">
        <f t="shared" si="120"/>
        <v>0.76066666666666671</v>
      </c>
      <c r="BY10" s="29">
        <f>IF(BV10=0," ",IF(BV10/BW10*100&gt;200,"св.200",BV10/BW10))</f>
        <v>0.70913610938471106</v>
      </c>
      <c r="BZ10" s="43"/>
      <c r="CA10" s="43"/>
      <c r="CB10" s="30"/>
      <c r="CC10" s="29" t="str">
        <f t="shared" si="121"/>
        <v xml:space="preserve"> </v>
      </c>
      <c r="CD10" s="29" t="str">
        <f t="shared" si="146"/>
        <v xml:space="preserve"> </v>
      </c>
      <c r="CE10" s="43">
        <v>59497.2</v>
      </c>
      <c r="CF10" s="43">
        <v>59497.2</v>
      </c>
      <c r="CG10" s="9"/>
      <c r="CH10" s="47">
        <f t="shared" si="147"/>
        <v>1</v>
      </c>
      <c r="CI10" s="29" t="str">
        <f t="shared" si="161"/>
        <v xml:space="preserve"> </v>
      </c>
      <c r="CJ10" s="43"/>
      <c r="CK10" s="43"/>
      <c r="CL10" s="30"/>
      <c r="CM10" s="29" t="str">
        <f t="shared" si="148"/>
        <v xml:space="preserve"> </v>
      </c>
      <c r="CN10" s="29" t="str">
        <f t="shared" si="149"/>
        <v xml:space="preserve"> </v>
      </c>
      <c r="CO10" s="43">
        <v>59497.2</v>
      </c>
      <c r="CP10" s="43">
        <v>59497.2</v>
      </c>
      <c r="CQ10" s="30"/>
      <c r="CR10" s="29">
        <f t="shared" si="150"/>
        <v>1</v>
      </c>
      <c r="CS10" s="29" t="str">
        <f t="shared" si="151"/>
        <v xml:space="preserve"> </v>
      </c>
      <c r="CT10" s="43"/>
      <c r="CU10" s="43"/>
      <c r="CV10" s="30"/>
      <c r="CW10" s="29" t="str">
        <f t="shared" si="152"/>
        <v xml:space="preserve"> </v>
      </c>
      <c r="CX10" s="29" t="str">
        <f t="shared" si="153"/>
        <v xml:space="preserve"> </v>
      </c>
      <c r="CY10" s="43"/>
      <c r="CZ10" s="43"/>
      <c r="DA10" s="30"/>
      <c r="DB10" s="29" t="str">
        <f t="shared" si="124"/>
        <v xml:space="preserve"> </v>
      </c>
      <c r="DC10" s="29" t="str">
        <f t="shared" si="154"/>
        <v xml:space="preserve"> </v>
      </c>
      <c r="DD10" s="43">
        <v>0</v>
      </c>
      <c r="DE10" s="43">
        <v>0</v>
      </c>
      <c r="DF10" s="30"/>
      <c r="DG10" s="29" t="str">
        <f t="shared" si="126"/>
        <v xml:space="preserve"> </v>
      </c>
      <c r="DH10" s="29" t="str">
        <f t="shared" si="155"/>
        <v xml:space="preserve"> </v>
      </c>
      <c r="DI10" s="43"/>
      <c r="DJ10" s="30"/>
      <c r="DK10" s="29" t="str">
        <f t="shared" si="156"/>
        <v xml:space="preserve"> </v>
      </c>
      <c r="DL10" s="43"/>
      <c r="DM10" s="43"/>
      <c r="DN10" s="30"/>
      <c r="DO10" s="29" t="str">
        <f t="shared" si="127"/>
        <v xml:space="preserve"> </v>
      </c>
      <c r="DP10" s="29" t="str">
        <f t="shared" si="157"/>
        <v xml:space="preserve"> </v>
      </c>
    </row>
    <row r="11" spans="1:120" s="21" customFormat="1" ht="32.1" customHeight="1" x14ac:dyDescent="0.3">
      <c r="A11" s="20"/>
      <c r="B11" s="7" t="s">
        <v>137</v>
      </c>
      <c r="C11" s="34">
        <f>SUM(C12:C17)</f>
        <v>35491589.879999995</v>
      </c>
      <c r="D11" s="34">
        <f>SUM(D12:D17)</f>
        <v>37810726.670000002</v>
      </c>
      <c r="E11" s="34">
        <f>SUM(E12:E17)</f>
        <v>34174428.230000004</v>
      </c>
      <c r="F11" s="26">
        <f t="shared" si="105"/>
        <v>1.06534327703665</v>
      </c>
      <c r="G11" s="26">
        <f t="shared" si="129"/>
        <v>1.1064040754545199</v>
      </c>
      <c r="H11" s="25">
        <f>SUM(H12:H17)</f>
        <v>33815285.230000004</v>
      </c>
      <c r="I11" s="25">
        <f>SUM(I12:I17)</f>
        <v>36189088.270000003</v>
      </c>
      <c r="J11" s="25">
        <f>SUM(J12:J17)</f>
        <v>32337418.720000003</v>
      </c>
      <c r="K11" s="26">
        <f t="shared" si="106"/>
        <v>1.0701991133256514</v>
      </c>
      <c r="L11" s="26">
        <f t="shared" si="131"/>
        <v>1.1191087508669275</v>
      </c>
      <c r="M11" s="25">
        <f>SUM(M12:M17)</f>
        <v>22816792.079999998</v>
      </c>
      <c r="N11" s="25">
        <f>SUM(N12:N17)</f>
        <v>25299755.770000003</v>
      </c>
      <c r="O11" s="25">
        <f>SUM(O12:O17)</f>
        <v>21732400.650000006</v>
      </c>
      <c r="P11" s="26">
        <f t="shared" si="107"/>
        <v>1.10882176956753</v>
      </c>
      <c r="Q11" s="26">
        <f t="shared" si="132"/>
        <v>1.1641491511891484</v>
      </c>
      <c r="R11" s="25">
        <f>SUM(R12:R17)</f>
        <v>1686937</v>
      </c>
      <c r="S11" s="25">
        <f>SUM(S12:S17)</f>
        <v>1605291.58</v>
      </c>
      <c r="T11" s="25">
        <f>SUM(T12:T17)</f>
        <v>1700670.86</v>
      </c>
      <c r="U11" s="26">
        <f t="shared" si="108"/>
        <v>0.95160138167578279</v>
      </c>
      <c r="V11" s="26">
        <f t="shared" si="133"/>
        <v>0.94391667297692161</v>
      </c>
      <c r="W11" s="25">
        <f>SUM(W12:W17)</f>
        <v>25500</v>
      </c>
      <c r="X11" s="25">
        <f>SUM(X12:X17)</f>
        <v>11854.2</v>
      </c>
      <c r="Y11" s="25">
        <f>SUM(Y12:Y17)</f>
        <v>12883.32</v>
      </c>
      <c r="Z11" s="26">
        <f t="shared" si="109"/>
        <v>0.46487058823529415</v>
      </c>
      <c r="AA11" s="26">
        <f>IF(Y11=0," ",IF(X11/Y11*100&gt;200,"св.200",X11/Y11))</f>
        <v>0.92011996907629412</v>
      </c>
      <c r="AB11" s="25">
        <f>SUM(AB12:AB17)</f>
        <v>1282000</v>
      </c>
      <c r="AC11" s="25">
        <f>SUM(AC12:AC17)</f>
        <v>1283017.82</v>
      </c>
      <c r="AD11" s="25">
        <f>SUM(AD12:AD17)</f>
        <v>1162238.9100000001</v>
      </c>
      <c r="AE11" s="26">
        <f t="shared" si="110"/>
        <v>1.0007939313572543</v>
      </c>
      <c r="AF11" s="26">
        <f t="shared" si="135"/>
        <v>1.1039191761356535</v>
      </c>
      <c r="AG11" s="25">
        <f>SUM(AG12:AG17)</f>
        <v>8004056.1500000004</v>
      </c>
      <c r="AH11" s="25">
        <f>SUM(AH12:AH17)</f>
        <v>7989168.8999999994</v>
      </c>
      <c r="AI11" s="25">
        <f>SUM(AI12:AI17)</f>
        <v>7729224.9800000004</v>
      </c>
      <c r="AJ11" s="26">
        <f t="shared" si="111"/>
        <v>0.99814003678622354</v>
      </c>
      <c r="AK11" s="26">
        <f t="shared" si="136"/>
        <v>1.0336313046486065</v>
      </c>
      <c r="AL11" s="25">
        <f>SUM(AL12:AL17)</f>
        <v>0</v>
      </c>
      <c r="AM11" s="25">
        <f>SUM(AM12:AM17)</f>
        <v>0</v>
      </c>
      <c r="AN11" s="25">
        <f>SUM(AN12:AN17)</f>
        <v>0</v>
      </c>
      <c r="AO11" s="31">
        <f>SUM(AO12:AO17)</f>
        <v>0</v>
      </c>
      <c r="AP11" s="26" t="str">
        <f t="shared" si="137"/>
        <v xml:space="preserve"> </v>
      </c>
      <c r="AQ11" s="25">
        <f>SUM(AQ12:AQ17)</f>
        <v>1676304.65</v>
      </c>
      <c r="AR11" s="25">
        <f t="shared" ref="AR11:AS11" si="163">SUM(AR12:AR17)</f>
        <v>1621638.3999999997</v>
      </c>
      <c r="AS11" s="25">
        <f t="shared" si="163"/>
        <v>1837009.5099999998</v>
      </c>
      <c r="AT11" s="26">
        <f t="shared" si="113"/>
        <v>0.96738883352736615</v>
      </c>
      <c r="AU11" s="26">
        <f t="shared" si="138"/>
        <v>0.88275993737234371</v>
      </c>
      <c r="AV11" s="25">
        <f>SUM(AV12:AV17)</f>
        <v>551776</v>
      </c>
      <c r="AW11" s="25">
        <f>SUM(AW12:AW17)</f>
        <v>480436.57</v>
      </c>
      <c r="AX11" s="25">
        <f>SUM(AX12:AX17)</f>
        <v>103218.47</v>
      </c>
      <c r="AY11" s="26">
        <f t="shared" si="114"/>
        <v>0.87070943643797483</v>
      </c>
      <c r="AZ11" s="26" t="str">
        <f t="shared" si="139"/>
        <v>св.200</v>
      </c>
      <c r="BA11" s="25">
        <f>SUM(BA12:BA17)</f>
        <v>11300</v>
      </c>
      <c r="BB11" s="25">
        <f>SUM(BB12:BB17)</f>
        <v>11255.16</v>
      </c>
      <c r="BC11" s="27">
        <f>SUM(BC12:BC17)</f>
        <v>3000</v>
      </c>
      <c r="BD11" s="26">
        <f t="shared" si="140"/>
        <v>0.99603185840707964</v>
      </c>
      <c r="BE11" s="26" t="str">
        <f t="shared" si="141"/>
        <v>св.200</v>
      </c>
      <c r="BF11" s="25">
        <f>SUM(BF12:BF17)</f>
        <v>217650</v>
      </c>
      <c r="BG11" s="25">
        <f>SUM(BG12:BG17)</f>
        <v>210454.68</v>
      </c>
      <c r="BH11" s="32">
        <f>SUM(BH12:BH17)</f>
        <v>217654.68</v>
      </c>
      <c r="BI11" s="26">
        <f t="shared" si="117"/>
        <v>0.96694086836664361</v>
      </c>
      <c r="BJ11" s="26">
        <f t="shared" si="142"/>
        <v>0.96692007725264628</v>
      </c>
      <c r="BK11" s="25">
        <f>SUM(BK12:BK17)</f>
        <v>357000</v>
      </c>
      <c r="BL11" s="25">
        <f>SUM(BL12:BL17)</f>
        <v>359338.77</v>
      </c>
      <c r="BM11" s="27">
        <f t="shared" ref="BM11" si="164">SUM(BM12:BM17)</f>
        <v>386276.82999999996</v>
      </c>
      <c r="BN11" s="26">
        <f t="shared" ref="BN11:BN17" si="165">IF(BL11&lt;=0," ",IF(BK11&lt;=0," ",IF(BL11/BK11*100&gt;200,"СВ.200",BL11/BK11)))</f>
        <v>1.0065511764705883</v>
      </c>
      <c r="BO11" s="26">
        <f t="shared" si="143"/>
        <v>0.93026229401333771</v>
      </c>
      <c r="BP11" s="25">
        <f>SUM(BP12:BP17)</f>
        <v>0</v>
      </c>
      <c r="BQ11" s="25">
        <f>SUM(BQ12:BQ17)</f>
        <v>0</v>
      </c>
      <c r="BR11" s="25">
        <f>SUM(BR12:BR17)</f>
        <v>0</v>
      </c>
      <c r="BS11" s="26" t="str">
        <f t="shared" si="144"/>
        <v xml:space="preserve"> </v>
      </c>
      <c r="BT11" s="26" t="str">
        <f t="shared" si="119"/>
        <v xml:space="preserve"> </v>
      </c>
      <c r="BU11" s="25">
        <f>SUM(BU12:BU17)</f>
        <v>386180.72</v>
      </c>
      <c r="BV11" s="25">
        <f>SUM(BV12:BV17)</f>
        <v>405488.82999999996</v>
      </c>
      <c r="BW11" s="25">
        <f>SUM(BW12:BW17)</f>
        <v>92412.95</v>
      </c>
      <c r="BX11" s="26">
        <f t="shared" si="120"/>
        <v>1.0499976021589064</v>
      </c>
      <c r="BY11" s="26" t="str">
        <f t="shared" si="145"/>
        <v>св.200</v>
      </c>
      <c r="BZ11" s="25">
        <f>SUM(BZ12:BZ17)</f>
        <v>0</v>
      </c>
      <c r="CA11" s="25">
        <f>SUM(CA12:CA17)</f>
        <v>0</v>
      </c>
      <c r="CB11" s="25">
        <f>SUM(CB12:CB17)</f>
        <v>64744</v>
      </c>
      <c r="CC11" s="26" t="str">
        <f t="shared" si="121"/>
        <v xml:space="preserve"> </v>
      </c>
      <c r="CD11" s="26">
        <f t="shared" si="146"/>
        <v>0</v>
      </c>
      <c r="CE11" s="25">
        <f>SUM(CE12:CE17)</f>
        <v>112542</v>
      </c>
      <c r="CF11" s="25">
        <f>SUM(CF12:CF17)</f>
        <v>115011.44</v>
      </c>
      <c r="CG11" s="48">
        <f>SUM(CG12:CG17)</f>
        <v>401284.72000000003</v>
      </c>
      <c r="CH11" s="26">
        <f t="shared" si="147"/>
        <v>1.0219423859536885</v>
      </c>
      <c r="CI11" s="26">
        <f t="shared" si="161"/>
        <v>0.28660807219372819</v>
      </c>
      <c r="CJ11" s="25">
        <f>SUM(CJ12:CJ17)</f>
        <v>112542</v>
      </c>
      <c r="CK11" s="25">
        <f>SUM(CK12:CK17)</f>
        <v>115011.44</v>
      </c>
      <c r="CL11" s="27">
        <f>SUM(CL12:CL17)</f>
        <v>317214.83</v>
      </c>
      <c r="CM11" s="26">
        <f t="shared" si="148"/>
        <v>1.0219423859536885</v>
      </c>
      <c r="CN11" s="26">
        <f t="shared" si="149"/>
        <v>0.36256640334249191</v>
      </c>
      <c r="CO11" s="25">
        <f>SUM(CO12:CO17)</f>
        <v>0</v>
      </c>
      <c r="CP11" s="25">
        <f>SUM(CP12:CP17)</f>
        <v>0</v>
      </c>
      <c r="CQ11" s="27">
        <f t="shared" ref="CQ11" si="166">SUM(CQ12:CQ17)</f>
        <v>84069.89</v>
      </c>
      <c r="CR11" s="26" t="str">
        <f t="shared" si="150"/>
        <v xml:space="preserve"> </v>
      </c>
      <c r="CS11" s="26">
        <f t="shared" si="151"/>
        <v>0</v>
      </c>
      <c r="CT11" s="25">
        <f>SUM(CT12:CT17)</f>
        <v>0</v>
      </c>
      <c r="CU11" s="25">
        <f>SUM(CU12:CU17)</f>
        <v>0</v>
      </c>
      <c r="CV11" s="27">
        <f t="shared" ref="CV11" si="167">SUM(CV12:CV17)</f>
        <v>0</v>
      </c>
      <c r="CW11" s="64" t="str">
        <f t="shared" si="152"/>
        <v xml:space="preserve"> </v>
      </c>
      <c r="CX11" s="64" t="str">
        <f t="shared" si="153"/>
        <v xml:space="preserve"> </v>
      </c>
      <c r="CY11" s="25">
        <f>SUM(CY12:CY17)</f>
        <v>0</v>
      </c>
      <c r="CZ11" s="25">
        <f>SUM(CZ12:CZ17)</f>
        <v>0</v>
      </c>
      <c r="DA11" s="25">
        <f>SUM(DA12:DA17)</f>
        <v>0</v>
      </c>
      <c r="DB11" s="26" t="str">
        <f t="shared" si="124"/>
        <v xml:space="preserve"> </v>
      </c>
      <c r="DC11" s="26" t="str">
        <f t="shared" si="154"/>
        <v xml:space="preserve"> </v>
      </c>
      <c r="DD11" s="25">
        <f>SUM(DD12:DD17)</f>
        <v>39855.93</v>
      </c>
      <c r="DE11" s="25">
        <f>SUM(DE12:DE17)</f>
        <v>39652.949999999997</v>
      </c>
      <c r="DF11" s="36">
        <f>SUM(DF12:DF17)</f>
        <v>568417.86</v>
      </c>
      <c r="DG11" s="26">
        <f t="shared" si="126"/>
        <v>0.99490715685219233</v>
      </c>
      <c r="DH11" s="26">
        <f t="shared" si="155"/>
        <v>6.9760211264297711E-2</v>
      </c>
      <c r="DI11" s="25">
        <f>SUM(DI12:DI17)</f>
        <v>0</v>
      </c>
      <c r="DJ11" s="25">
        <f>SUM(DJ12:DJ17)</f>
        <v>0</v>
      </c>
      <c r="DK11" s="26" t="str">
        <f t="shared" si="156"/>
        <v xml:space="preserve"> </v>
      </c>
      <c r="DL11" s="25">
        <f>SUM(DL12:DL17)</f>
        <v>0</v>
      </c>
      <c r="DM11" s="25">
        <f>SUM(DM12:DM17)</f>
        <v>0</v>
      </c>
      <c r="DN11" s="25">
        <f>SUM(DN12:DN17)</f>
        <v>0</v>
      </c>
      <c r="DO11" s="26" t="str">
        <f t="shared" si="127"/>
        <v xml:space="preserve"> </v>
      </c>
      <c r="DP11" s="26" t="str">
        <f t="shared" si="157"/>
        <v xml:space="preserve"> </v>
      </c>
    </row>
    <row r="12" spans="1:120" s="19" customFormat="1" ht="15.75" customHeight="1" outlineLevel="1" x14ac:dyDescent="0.3">
      <c r="A12" s="18">
        <v>5</v>
      </c>
      <c r="B12" s="8" t="s">
        <v>53</v>
      </c>
      <c r="C12" s="28">
        <f t="shared" ref="C12:E17" si="168">H12+AQ12</f>
        <v>12648541.949999999</v>
      </c>
      <c r="D12" s="28">
        <f t="shared" si="168"/>
        <v>14959487.250000002</v>
      </c>
      <c r="E12" s="28">
        <f t="shared" si="168"/>
        <v>11954753.280000001</v>
      </c>
      <c r="F12" s="29">
        <f t="shared" si="105"/>
        <v>1.1827044816023244</v>
      </c>
      <c r="G12" s="29">
        <f t="shared" si="129"/>
        <v>1.2513421983393704</v>
      </c>
      <c r="H12" s="17">
        <f t="shared" ref="H12:J17" si="169">W12++AG12+M12+AB12+AL12+R12</f>
        <v>12102460</v>
      </c>
      <c r="I12" s="24">
        <f t="shared" si="169"/>
        <v>14451202.270000001</v>
      </c>
      <c r="J12" s="17">
        <f t="shared" si="169"/>
        <v>11419977.490000002</v>
      </c>
      <c r="K12" s="29">
        <f t="shared" si="106"/>
        <v>1.1940714755512516</v>
      </c>
      <c r="L12" s="29">
        <f t="shared" si="131"/>
        <v>1.2654317648746958</v>
      </c>
      <c r="M12" s="43">
        <v>9800000</v>
      </c>
      <c r="N12" s="43">
        <v>12243507.560000001</v>
      </c>
      <c r="O12" s="43">
        <v>9072332.1300000008</v>
      </c>
      <c r="P12" s="29">
        <f t="shared" si="107"/>
        <v>1.249337506122449</v>
      </c>
      <c r="Q12" s="29">
        <f t="shared" si="132"/>
        <v>1.3495435776115043</v>
      </c>
      <c r="R12" s="43">
        <v>592460</v>
      </c>
      <c r="S12" s="43">
        <v>581596.30000000005</v>
      </c>
      <c r="T12" s="43">
        <v>620916.06000000006</v>
      </c>
      <c r="U12" s="29">
        <f t="shared" si="108"/>
        <v>0.98166340343651903</v>
      </c>
      <c r="V12" s="29">
        <f t="shared" si="133"/>
        <v>0.9366745965630201</v>
      </c>
      <c r="W12" s="43">
        <v>0</v>
      </c>
      <c r="X12" s="43">
        <v>0</v>
      </c>
      <c r="Y12" s="9">
        <v>29.5</v>
      </c>
      <c r="Z12" s="29" t="str">
        <f t="shared" si="109"/>
        <v xml:space="preserve"> </v>
      </c>
      <c r="AA12" s="29">
        <f t="shared" si="134"/>
        <v>0</v>
      </c>
      <c r="AB12" s="43">
        <v>390000</v>
      </c>
      <c r="AC12" s="43">
        <v>344154.68</v>
      </c>
      <c r="AD12" s="43">
        <v>348704.76</v>
      </c>
      <c r="AE12" s="29">
        <f t="shared" si="110"/>
        <v>0.88244789743589747</v>
      </c>
      <c r="AF12" s="29">
        <f t="shared" si="135"/>
        <v>0.98695148296799839</v>
      </c>
      <c r="AG12" s="43">
        <v>1320000</v>
      </c>
      <c r="AH12" s="43">
        <v>1281943.73</v>
      </c>
      <c r="AI12" s="43">
        <v>1377995.04</v>
      </c>
      <c r="AJ12" s="29">
        <f t="shared" si="111"/>
        <v>0.97116949242424244</v>
      </c>
      <c r="AK12" s="29">
        <f t="shared" si="136"/>
        <v>0.9302963311101613</v>
      </c>
      <c r="AL12" s="43"/>
      <c r="AM12" s="43"/>
      <c r="AN12" s="30"/>
      <c r="AO12" s="29" t="str">
        <f>IF(AM12&lt;=0," ",IF(AL12&lt;=0," ",IF(AM12/AL12*100&gt;200,"СВ.200",AM12/AL12)))</f>
        <v xml:space="preserve"> </v>
      </c>
      <c r="AP12" s="29" t="str">
        <f t="shared" si="137"/>
        <v xml:space="preserve"> </v>
      </c>
      <c r="AQ12" s="9">
        <f>AV12+BA12+BF12+BK12+BP12+BU12+BZ12+CE12+CY12+DD12+DL12+CT12</f>
        <v>546081.94999999995</v>
      </c>
      <c r="AR12" s="9">
        <f t="shared" ref="AR12" si="170">AW12+BB12+BG12+BL12+BQ12+BV12+CA12+CF12+CZ12+DE12+DM12+CU12+DI12</f>
        <v>508284.98</v>
      </c>
      <c r="AS12" s="9">
        <f t="shared" ref="AS12" si="171">AX12+BC12+BH12+BM12+BR12+BW12+CB12+CG12+DA12+DF12+DN12+CV12+DJ12</f>
        <v>534775.79</v>
      </c>
      <c r="AT12" s="29">
        <f t="shared" si="113"/>
        <v>0.93078516878281736</v>
      </c>
      <c r="AU12" s="29">
        <f t="shared" si="138"/>
        <v>0.95046370741652297</v>
      </c>
      <c r="AV12" s="43">
        <v>106000</v>
      </c>
      <c r="AW12" s="43">
        <v>41934.47</v>
      </c>
      <c r="AX12" s="43">
        <v>56351.89</v>
      </c>
      <c r="AY12" s="29">
        <f t="shared" si="114"/>
        <v>0.3956082075471698</v>
      </c>
      <c r="AZ12" s="29">
        <f t="shared" si="139"/>
        <v>0.7441537453313456</v>
      </c>
      <c r="BA12" s="43">
        <v>0</v>
      </c>
      <c r="BB12" s="43">
        <v>0</v>
      </c>
      <c r="BC12" s="30"/>
      <c r="BD12" s="29" t="str">
        <f>IF(BB12&lt;=0," ",IF(BA12&lt;=0," ",IF(BB12/BA12*100&gt;200,"СВ.200",BB12/BA12)))</f>
        <v xml:space="preserve"> </v>
      </c>
      <c r="BE12" s="29" t="str">
        <f>IF(BC12=0," ",IF(BB12/BC12*100&gt;200,"св.200",BB12/BC12))</f>
        <v xml:space="preserve"> </v>
      </c>
      <c r="BF12" s="43">
        <v>142800</v>
      </c>
      <c r="BG12" s="43">
        <v>135600</v>
      </c>
      <c r="BH12" s="43">
        <v>142800</v>
      </c>
      <c r="BI12" s="29">
        <f t="shared" si="117"/>
        <v>0.94957983193277307</v>
      </c>
      <c r="BJ12" s="29">
        <f t="shared" si="142"/>
        <v>0.94957983193277307</v>
      </c>
      <c r="BK12" s="43">
        <v>0</v>
      </c>
      <c r="BL12" s="43">
        <v>0</v>
      </c>
      <c r="BM12" s="30"/>
      <c r="BN12" s="29" t="str">
        <f t="shared" si="165"/>
        <v xml:space="preserve"> </v>
      </c>
      <c r="BO12" s="29" t="str">
        <f t="shared" si="143"/>
        <v xml:space="preserve"> </v>
      </c>
      <c r="BP12" s="43"/>
      <c r="BQ12" s="43"/>
      <c r="BR12" s="30"/>
      <c r="BS12" s="29" t="str">
        <f t="shared" si="144"/>
        <v xml:space="preserve"> </v>
      </c>
      <c r="BT12" s="29" t="str">
        <f t="shared" si="119"/>
        <v xml:space="preserve"> </v>
      </c>
      <c r="BU12" s="43">
        <v>237819</v>
      </c>
      <c r="BV12" s="43">
        <v>257119</v>
      </c>
      <c r="BW12" s="9">
        <v>54628</v>
      </c>
      <c r="BX12" s="29">
        <f t="shared" si="120"/>
        <v>1.0811541550506898</v>
      </c>
      <c r="BY12" s="29" t="str">
        <f t="shared" si="145"/>
        <v>св.200</v>
      </c>
      <c r="BZ12" s="43"/>
      <c r="CA12" s="43"/>
      <c r="CB12" s="9">
        <v>5744</v>
      </c>
      <c r="CC12" s="29" t="str">
        <f t="shared" si="121"/>
        <v xml:space="preserve"> </v>
      </c>
      <c r="CD12" s="29">
        <f t="shared" si="146"/>
        <v>0</v>
      </c>
      <c r="CE12" s="43">
        <v>22500</v>
      </c>
      <c r="CF12" s="43">
        <v>36668.559999999998</v>
      </c>
      <c r="CG12" s="43">
        <v>147001.43</v>
      </c>
      <c r="CH12" s="29">
        <f t="shared" si="147"/>
        <v>1.6297137777777777</v>
      </c>
      <c r="CI12" s="29">
        <f t="shared" si="161"/>
        <v>0.24944355983475808</v>
      </c>
      <c r="CJ12" s="43">
        <v>22500</v>
      </c>
      <c r="CK12" s="43">
        <v>36668.559999999998</v>
      </c>
      <c r="CL12" s="43">
        <v>147001.43</v>
      </c>
      <c r="CM12" s="29">
        <f t="shared" si="148"/>
        <v>1.6297137777777777</v>
      </c>
      <c r="CN12" s="29">
        <f t="shared" si="149"/>
        <v>0.24944355983475808</v>
      </c>
      <c r="CO12" s="43"/>
      <c r="CP12" s="43"/>
      <c r="CQ12" s="30"/>
      <c r="CR12" s="29" t="str">
        <f t="shared" si="150"/>
        <v xml:space="preserve"> </v>
      </c>
      <c r="CS12" s="29" t="str">
        <f t="shared" si="151"/>
        <v xml:space="preserve"> </v>
      </c>
      <c r="CT12" s="43"/>
      <c r="CU12" s="43"/>
      <c r="CV12" s="30"/>
      <c r="CW12" s="29" t="str">
        <f t="shared" si="152"/>
        <v xml:space="preserve"> </v>
      </c>
      <c r="CX12" s="29" t="str">
        <f t="shared" si="153"/>
        <v xml:space="preserve"> </v>
      </c>
      <c r="CY12" s="43"/>
      <c r="CZ12" s="43"/>
      <c r="DA12" s="30"/>
      <c r="DB12" s="29" t="str">
        <f t="shared" si="124"/>
        <v xml:space="preserve"> </v>
      </c>
      <c r="DC12" s="29" t="str">
        <f t="shared" si="154"/>
        <v xml:space="preserve"> </v>
      </c>
      <c r="DD12" s="43">
        <v>36962.949999999997</v>
      </c>
      <c r="DE12" s="43">
        <v>36962.949999999997</v>
      </c>
      <c r="DF12" s="35">
        <v>128250.47</v>
      </c>
      <c r="DG12" s="29">
        <f t="shared" si="126"/>
        <v>1</v>
      </c>
      <c r="DH12" s="29">
        <f t="shared" si="155"/>
        <v>0.2882090802474252</v>
      </c>
      <c r="DI12" s="43"/>
      <c r="DJ12" s="30"/>
      <c r="DK12" s="29" t="str">
        <f t="shared" si="156"/>
        <v xml:space="preserve"> </v>
      </c>
      <c r="DL12" s="43"/>
      <c r="DM12" s="43"/>
      <c r="DN12" s="9"/>
      <c r="DO12" s="29" t="str">
        <f t="shared" si="127"/>
        <v xml:space="preserve"> </v>
      </c>
      <c r="DP12" s="29" t="str">
        <f t="shared" si="157"/>
        <v xml:space="preserve"> </v>
      </c>
    </row>
    <row r="13" spans="1:120" s="19" customFormat="1" ht="15.75" customHeight="1" outlineLevel="1" x14ac:dyDescent="0.3">
      <c r="A13" s="18">
        <v>6</v>
      </c>
      <c r="B13" s="8" t="s">
        <v>87</v>
      </c>
      <c r="C13" s="28">
        <f t="shared" si="168"/>
        <v>6073013.2300000004</v>
      </c>
      <c r="D13" s="28">
        <f t="shared" si="168"/>
        <v>5878087.7999999998</v>
      </c>
      <c r="E13" s="28">
        <f t="shared" si="168"/>
        <v>5919242.7300000004</v>
      </c>
      <c r="F13" s="29">
        <f t="shared" si="105"/>
        <v>0.96790301245564703</v>
      </c>
      <c r="G13" s="29">
        <f t="shared" si="129"/>
        <v>0.99304726434153168</v>
      </c>
      <c r="H13" s="17">
        <f t="shared" si="169"/>
        <v>5766793.2300000004</v>
      </c>
      <c r="I13" s="24">
        <f t="shared" si="169"/>
        <v>5586818</v>
      </c>
      <c r="J13" s="17">
        <f t="shared" si="169"/>
        <v>5248445.46</v>
      </c>
      <c r="K13" s="29">
        <f t="shared" si="106"/>
        <v>0.96879110749736375</v>
      </c>
      <c r="L13" s="29">
        <f t="shared" si="131"/>
        <v>1.0644710024289745</v>
      </c>
      <c r="M13" s="43">
        <v>3800510.08</v>
      </c>
      <c r="N13" s="43">
        <v>3683593.97</v>
      </c>
      <c r="O13" s="43">
        <v>3483909.95</v>
      </c>
      <c r="P13" s="29">
        <f t="shared" si="107"/>
        <v>0.96923673203361171</v>
      </c>
      <c r="Q13" s="29">
        <f t="shared" si="132"/>
        <v>1.0573160681147915</v>
      </c>
      <c r="R13" s="43">
        <v>571977</v>
      </c>
      <c r="S13" s="43">
        <v>510774.58</v>
      </c>
      <c r="T13" s="43">
        <v>525039.35</v>
      </c>
      <c r="U13" s="29">
        <f t="shared" si="108"/>
        <v>0.89299845972827585</v>
      </c>
      <c r="V13" s="29">
        <f t="shared" si="133"/>
        <v>0.97283104590160729</v>
      </c>
      <c r="W13" s="43">
        <v>0</v>
      </c>
      <c r="X13" s="43">
        <v>0</v>
      </c>
      <c r="Y13" s="9"/>
      <c r="Z13" s="29" t="str">
        <f t="shared" si="109"/>
        <v xml:space="preserve"> </v>
      </c>
      <c r="AA13" s="29" t="str">
        <f t="shared" si="134"/>
        <v xml:space="preserve"> </v>
      </c>
      <c r="AB13" s="43">
        <v>205000</v>
      </c>
      <c r="AC13" s="43">
        <v>190649.77</v>
      </c>
      <c r="AD13" s="43">
        <v>204899.9</v>
      </c>
      <c r="AE13" s="29">
        <f t="shared" si="110"/>
        <v>0.92999887804878045</v>
      </c>
      <c r="AF13" s="29">
        <f t="shared" si="135"/>
        <v>0.93045321154378302</v>
      </c>
      <c r="AG13" s="43">
        <v>1189306.1499999999</v>
      </c>
      <c r="AH13" s="43">
        <v>1201799.6799999999</v>
      </c>
      <c r="AI13" s="43">
        <v>1034596.26</v>
      </c>
      <c r="AJ13" s="29">
        <f t="shared" si="111"/>
        <v>1.0105048897628253</v>
      </c>
      <c r="AK13" s="29">
        <f t="shared" si="136"/>
        <v>1.1616122408948202</v>
      </c>
      <c r="AL13" s="43"/>
      <c r="AM13" s="43"/>
      <c r="AN13" s="30"/>
      <c r="AO13" s="29" t="str">
        <f>IF(AM13&lt;=0," ",IF(AL13&lt;=0," ",IF(AM13/AL13*100&gt;200,"СВ.200",AM13/AL13)))</f>
        <v xml:space="preserve"> </v>
      </c>
      <c r="AP13" s="29" t="str">
        <f t="shared" si="137"/>
        <v xml:space="preserve"> </v>
      </c>
      <c r="AQ13" s="9">
        <f t="shared" ref="AQ13:AQ17" si="172">AV13+BA13+BF13+BK13+BP13+BU13+BZ13+CE13+CY13+DD13+DL13+CT13</f>
        <v>306220</v>
      </c>
      <c r="AR13" s="9">
        <f t="shared" ref="AR13:AR17" si="173">AW13+BB13+BG13+BL13+BQ13+BV13+CA13+CF13+CZ13+DE13+DM13+CU13+DI13</f>
        <v>291269.8</v>
      </c>
      <c r="AS13" s="9">
        <f t="shared" ref="AS13:AS17" si="174">AX13+BC13+BH13+BM13+BR13+BW13+CB13+CG13+DA13+DF13+DN13+CV13+DJ13</f>
        <v>670797.27</v>
      </c>
      <c r="AT13" s="29">
        <f t="shared" si="113"/>
        <v>0.95117823786819933</v>
      </c>
      <c r="AU13" s="29">
        <f t="shared" si="138"/>
        <v>0.43421434914307266</v>
      </c>
      <c r="AV13" s="43">
        <v>24000</v>
      </c>
      <c r="AW13" s="43">
        <v>18335.7</v>
      </c>
      <c r="AX13" s="43">
        <v>22968.28</v>
      </c>
      <c r="AY13" s="29">
        <f t="shared" si="114"/>
        <v>0.76398750000000004</v>
      </c>
      <c r="AZ13" s="29">
        <f t="shared" si="139"/>
        <v>0.79830531498222779</v>
      </c>
      <c r="BA13" s="43">
        <v>0</v>
      </c>
      <c r="BB13" s="43">
        <v>0</v>
      </c>
      <c r="BC13" s="30"/>
      <c r="BD13" s="29" t="str">
        <f t="shared" si="140"/>
        <v xml:space="preserve"> </v>
      </c>
      <c r="BE13" s="29" t="str">
        <f t="shared" si="141"/>
        <v xml:space="preserve"> </v>
      </c>
      <c r="BF13" s="43">
        <v>0</v>
      </c>
      <c r="BG13" s="43">
        <v>0</v>
      </c>
      <c r="BH13" s="9"/>
      <c r="BI13" s="29" t="str">
        <f t="shared" si="117"/>
        <v xml:space="preserve"> </v>
      </c>
      <c r="BJ13" s="29" t="str">
        <f>IF(BG13=0," ",IF(BG13/BH13*100&gt;200,"св.200",BG13/BH13))</f>
        <v xml:space="preserve"> </v>
      </c>
      <c r="BK13" s="43">
        <v>157000</v>
      </c>
      <c r="BL13" s="43">
        <v>159405.45000000001</v>
      </c>
      <c r="BM13" s="43">
        <v>147257.4</v>
      </c>
      <c r="BN13" s="29">
        <f t="shared" si="165"/>
        <v>1.015321337579618</v>
      </c>
      <c r="BO13" s="29">
        <f t="shared" si="143"/>
        <v>1.0824953448858938</v>
      </c>
      <c r="BP13" s="43"/>
      <c r="BQ13" s="43"/>
      <c r="BR13" s="30"/>
      <c r="BS13" s="29" t="str">
        <f t="shared" si="118"/>
        <v xml:space="preserve"> </v>
      </c>
      <c r="BT13" s="29" t="str">
        <f t="shared" ref="BT13:BT64" si="175">IF(BR13=0," ",IF(BQ13/BR13*100&gt;200,"св.200",BQ13/BR13))</f>
        <v xml:space="preserve"> </v>
      </c>
      <c r="BU13" s="43">
        <v>48300</v>
      </c>
      <c r="BV13" s="43">
        <v>48308.11</v>
      </c>
      <c r="BW13" s="9">
        <v>0</v>
      </c>
      <c r="BX13" s="29">
        <f t="shared" si="120"/>
        <v>1.0001679089026916</v>
      </c>
      <c r="BY13" s="29" t="str">
        <f t="shared" si="145"/>
        <v xml:space="preserve"> </v>
      </c>
      <c r="BZ13" s="43"/>
      <c r="CA13" s="43"/>
      <c r="CB13" s="9">
        <v>0</v>
      </c>
      <c r="CC13" s="29" t="str">
        <f t="shared" si="121"/>
        <v xml:space="preserve"> </v>
      </c>
      <c r="CD13" s="29" t="str">
        <f t="shared" si="146"/>
        <v xml:space="preserve"> </v>
      </c>
      <c r="CE13" s="43">
        <v>76920</v>
      </c>
      <c r="CF13" s="43">
        <v>65220.54</v>
      </c>
      <c r="CG13" s="43">
        <v>80404.2</v>
      </c>
      <c r="CH13" s="29">
        <f t="shared" si="147"/>
        <v>0.84790093603744154</v>
      </c>
      <c r="CI13" s="29">
        <f t="shared" si="161"/>
        <v>0.81115837232383392</v>
      </c>
      <c r="CJ13" s="43">
        <v>76920</v>
      </c>
      <c r="CK13" s="43">
        <v>65220.54</v>
      </c>
      <c r="CL13" s="43">
        <v>80404.2</v>
      </c>
      <c r="CM13" s="29">
        <f t="shared" si="148"/>
        <v>0.84790093603744154</v>
      </c>
      <c r="CN13" s="29">
        <f t="shared" si="149"/>
        <v>0.81115837232383392</v>
      </c>
      <c r="CO13" s="43"/>
      <c r="CP13" s="43"/>
      <c r="CQ13" s="30"/>
      <c r="CR13" s="29" t="str">
        <f t="shared" si="150"/>
        <v xml:space="preserve"> </v>
      </c>
      <c r="CS13" s="29" t="str">
        <f t="shared" si="151"/>
        <v xml:space="preserve"> </v>
      </c>
      <c r="CT13" s="43"/>
      <c r="CU13" s="43"/>
      <c r="CV13" s="30"/>
      <c r="CW13" s="29" t="str">
        <f t="shared" si="152"/>
        <v xml:space="preserve"> </v>
      </c>
      <c r="CX13" s="29" t="str">
        <f t="shared" si="153"/>
        <v xml:space="preserve"> </v>
      </c>
      <c r="CY13" s="43"/>
      <c r="CZ13" s="43"/>
      <c r="DA13" s="30"/>
      <c r="DB13" s="29" t="str">
        <f t="shared" si="124"/>
        <v xml:space="preserve"> </v>
      </c>
      <c r="DC13" s="29" t="str">
        <f t="shared" si="154"/>
        <v xml:space="preserve"> </v>
      </c>
      <c r="DD13" s="43">
        <v>0</v>
      </c>
      <c r="DE13" s="43">
        <v>0</v>
      </c>
      <c r="DF13" s="35">
        <v>420167.39</v>
      </c>
      <c r="DG13" s="29" t="str">
        <f t="shared" si="126"/>
        <v xml:space="preserve"> </v>
      </c>
      <c r="DH13" s="29">
        <f t="shared" si="155"/>
        <v>0</v>
      </c>
      <c r="DI13" s="43"/>
      <c r="DJ13" s="30"/>
      <c r="DK13" s="29" t="str">
        <f t="shared" si="156"/>
        <v xml:space="preserve"> </v>
      </c>
      <c r="DL13" s="43"/>
      <c r="DM13" s="43"/>
      <c r="DN13" s="9"/>
      <c r="DO13" s="29" t="str">
        <f t="shared" si="127"/>
        <v xml:space="preserve"> </v>
      </c>
      <c r="DP13" s="29" t="str">
        <f t="shared" si="157"/>
        <v xml:space="preserve"> </v>
      </c>
    </row>
    <row r="14" spans="1:120" s="19" customFormat="1" ht="15.75" customHeight="1" outlineLevel="1" x14ac:dyDescent="0.3">
      <c r="A14" s="18">
        <v>7</v>
      </c>
      <c r="B14" s="8" t="s">
        <v>70</v>
      </c>
      <c r="C14" s="28">
        <f t="shared" si="168"/>
        <v>12347398</v>
      </c>
      <c r="D14" s="28">
        <f t="shared" si="168"/>
        <v>12596496.369999999</v>
      </c>
      <c r="E14" s="28">
        <f t="shared" si="168"/>
        <v>11969213.450000001</v>
      </c>
      <c r="F14" s="29">
        <f t="shared" si="105"/>
        <v>1.0201741589604545</v>
      </c>
      <c r="G14" s="29">
        <f t="shared" si="129"/>
        <v>1.0524080318744753</v>
      </c>
      <c r="H14" s="17">
        <f t="shared" si="169"/>
        <v>11711500</v>
      </c>
      <c r="I14" s="24">
        <f t="shared" si="169"/>
        <v>11962477.289999999</v>
      </c>
      <c r="J14" s="17">
        <f t="shared" si="169"/>
        <v>11526701.57</v>
      </c>
      <c r="K14" s="29">
        <f t="shared" si="106"/>
        <v>1.0214299867651453</v>
      </c>
      <c r="L14" s="29">
        <f t="shared" si="131"/>
        <v>1.0378057605945288</v>
      </c>
      <c r="M14" s="43">
        <v>8619000</v>
      </c>
      <c r="N14" s="43">
        <v>8704719.0899999999</v>
      </c>
      <c r="O14" s="43">
        <v>8611700.7200000007</v>
      </c>
      <c r="P14" s="29">
        <f t="shared" si="107"/>
        <v>1.0099453637312914</v>
      </c>
      <c r="Q14" s="29">
        <f t="shared" si="132"/>
        <v>1.0108013937112297</v>
      </c>
      <c r="R14" s="43">
        <v>522500</v>
      </c>
      <c r="S14" s="43">
        <v>512920.7</v>
      </c>
      <c r="T14" s="43">
        <v>554715.44999999995</v>
      </c>
      <c r="U14" s="29">
        <f t="shared" si="108"/>
        <v>0.98166641148325362</v>
      </c>
      <c r="V14" s="29">
        <f t="shared" si="133"/>
        <v>0.92465551482296027</v>
      </c>
      <c r="W14" s="43">
        <v>0</v>
      </c>
      <c r="X14" s="43">
        <v>-113.89</v>
      </c>
      <c r="Y14" s="43"/>
      <c r="Z14" s="29" t="str">
        <f t="shared" si="109"/>
        <v xml:space="preserve"> </v>
      </c>
      <c r="AA14" s="29" t="str">
        <f t="shared" si="134"/>
        <v xml:space="preserve"> </v>
      </c>
      <c r="AB14" s="43">
        <v>350000</v>
      </c>
      <c r="AC14" s="43">
        <v>344120.77</v>
      </c>
      <c r="AD14" s="43">
        <v>277566.05</v>
      </c>
      <c r="AE14" s="29">
        <f t="shared" si="110"/>
        <v>0.98320220000000003</v>
      </c>
      <c r="AF14" s="29">
        <f t="shared" si="135"/>
        <v>1.2397797569263245</v>
      </c>
      <c r="AG14" s="43">
        <v>2220000</v>
      </c>
      <c r="AH14" s="43">
        <v>2400830.62</v>
      </c>
      <c r="AI14" s="43">
        <v>2082719.35</v>
      </c>
      <c r="AJ14" s="29">
        <f t="shared" si="111"/>
        <v>1.0814552342342343</v>
      </c>
      <c r="AK14" s="29">
        <f t="shared" si="136"/>
        <v>1.1527384234462508</v>
      </c>
      <c r="AL14" s="43"/>
      <c r="AM14" s="43"/>
      <c r="AN14" s="30"/>
      <c r="AO14" s="29" t="str">
        <f t="shared" ref="AO14:AO17" si="176">IF(AM14&lt;=0," ",IF(AL14&lt;=0," ",IF(AM14/AL14*100&gt;200,"СВ.200",AM14/AL14)))</f>
        <v xml:space="preserve"> </v>
      </c>
      <c r="AP14" s="29" t="str">
        <f t="shared" si="137"/>
        <v xml:space="preserve"> </v>
      </c>
      <c r="AQ14" s="9">
        <f t="shared" si="172"/>
        <v>635898</v>
      </c>
      <c r="AR14" s="9">
        <f t="shared" si="173"/>
        <v>634019.07999999996</v>
      </c>
      <c r="AS14" s="9">
        <f t="shared" si="174"/>
        <v>442511.88</v>
      </c>
      <c r="AT14" s="29">
        <f t="shared" si="113"/>
        <v>0.99704524939534322</v>
      </c>
      <c r="AU14" s="29">
        <f t="shared" si="138"/>
        <v>1.4327730139132082</v>
      </c>
      <c r="AV14" s="43">
        <v>421776</v>
      </c>
      <c r="AW14" s="43">
        <v>420166.40000000002</v>
      </c>
      <c r="AX14" s="43">
        <v>23898.3</v>
      </c>
      <c r="AY14" s="29">
        <f t="shared" si="114"/>
        <v>0.99618375630666522</v>
      </c>
      <c r="AZ14" s="29" t="str">
        <f t="shared" si="139"/>
        <v>св.200</v>
      </c>
      <c r="BA14" s="43">
        <v>0</v>
      </c>
      <c r="BB14" s="43">
        <v>0</v>
      </c>
      <c r="BC14" s="30"/>
      <c r="BD14" s="29" t="str">
        <f>IF(BB14&lt;=0," ",IF(BA14&lt;=0," ",IF(BB14/BA14*100&gt;200,"СВ.200",BB14/BA14)))</f>
        <v xml:space="preserve"> </v>
      </c>
      <c r="BE14" s="29" t="str">
        <f>IF(BC14=0," ",IF(BB14/BC14*100&gt;200,"св.200",BB14/BC14))</f>
        <v xml:space="preserve"> </v>
      </c>
      <c r="BF14" s="43">
        <v>0</v>
      </c>
      <c r="BG14" s="43">
        <v>0</v>
      </c>
      <c r="BH14" s="9"/>
      <c r="BI14" s="29" t="str">
        <f t="shared" si="117"/>
        <v xml:space="preserve"> </v>
      </c>
      <c r="BJ14" s="29" t="str">
        <f>IF(BG14=0," ",IF(BG14/BH14*100&gt;200,"св.200",BG14/BH14))</f>
        <v xml:space="preserve"> </v>
      </c>
      <c r="BK14" s="43">
        <v>200000</v>
      </c>
      <c r="BL14" s="43">
        <v>199933.32</v>
      </c>
      <c r="BM14" s="43">
        <v>239019.43</v>
      </c>
      <c r="BN14" s="29">
        <f t="shared" si="165"/>
        <v>0.99966660000000007</v>
      </c>
      <c r="BO14" s="29">
        <f t="shared" si="143"/>
        <v>0.83647308505421514</v>
      </c>
      <c r="BP14" s="43"/>
      <c r="BQ14" s="43"/>
      <c r="BR14" s="30"/>
      <c r="BS14" s="29" t="str">
        <f t="shared" si="118"/>
        <v xml:space="preserve"> </v>
      </c>
      <c r="BT14" s="29" t="str">
        <f t="shared" si="175"/>
        <v xml:space="preserve"> </v>
      </c>
      <c r="BU14" s="43">
        <v>0</v>
      </c>
      <c r="BV14" s="43">
        <v>0</v>
      </c>
      <c r="BW14" s="30">
        <v>37784.949999999997</v>
      </c>
      <c r="BX14" s="29" t="str">
        <f t="shared" si="120"/>
        <v xml:space="preserve"> </v>
      </c>
      <c r="BY14" s="29">
        <f t="shared" si="145"/>
        <v>0</v>
      </c>
      <c r="BZ14" s="43"/>
      <c r="CA14" s="43"/>
      <c r="CB14" s="9">
        <v>52000</v>
      </c>
      <c r="CC14" s="29" t="str">
        <f t="shared" si="121"/>
        <v xml:space="preserve"> </v>
      </c>
      <c r="CD14" s="29">
        <f t="shared" si="146"/>
        <v>0</v>
      </c>
      <c r="CE14" s="43">
        <v>13122</v>
      </c>
      <c r="CF14" s="43">
        <v>13122.34</v>
      </c>
      <c r="CG14" s="43">
        <v>89809.2</v>
      </c>
      <c r="CH14" s="29">
        <f t="shared" si="147"/>
        <v>1.000025910684347</v>
      </c>
      <c r="CI14" s="29">
        <f t="shared" si="161"/>
        <v>0.14611353847935402</v>
      </c>
      <c r="CJ14" s="43">
        <v>13122</v>
      </c>
      <c r="CK14" s="43">
        <v>13122.34</v>
      </c>
      <c r="CL14" s="43">
        <v>89809.2</v>
      </c>
      <c r="CM14" s="29">
        <f t="shared" si="148"/>
        <v>1.000025910684347</v>
      </c>
      <c r="CN14" s="29">
        <f t="shared" si="149"/>
        <v>0.14611353847935402</v>
      </c>
      <c r="CO14" s="43"/>
      <c r="CP14" s="43"/>
      <c r="CQ14" s="30"/>
      <c r="CR14" s="29" t="str">
        <f t="shared" si="150"/>
        <v xml:space="preserve"> </v>
      </c>
      <c r="CS14" s="29" t="str">
        <f t="shared" si="151"/>
        <v xml:space="preserve"> </v>
      </c>
      <c r="CT14" s="43"/>
      <c r="CU14" s="43"/>
      <c r="CV14" s="30"/>
      <c r="CW14" s="29" t="str">
        <f t="shared" si="152"/>
        <v xml:space="preserve"> </v>
      </c>
      <c r="CX14" s="29" t="str">
        <f t="shared" si="153"/>
        <v xml:space="preserve"> </v>
      </c>
      <c r="CY14" s="43"/>
      <c r="CZ14" s="43"/>
      <c r="DA14" s="30"/>
      <c r="DB14" s="29" t="str">
        <f t="shared" si="124"/>
        <v xml:space="preserve"> </v>
      </c>
      <c r="DC14" s="29" t="str">
        <f t="shared" si="154"/>
        <v xml:space="preserve"> </v>
      </c>
      <c r="DD14" s="43">
        <v>1000</v>
      </c>
      <c r="DE14" s="43">
        <v>797.02</v>
      </c>
      <c r="DF14" s="35"/>
      <c r="DG14" s="29">
        <f t="shared" si="126"/>
        <v>0.79701999999999995</v>
      </c>
      <c r="DH14" s="29" t="str">
        <f t="shared" si="155"/>
        <v xml:space="preserve"> </v>
      </c>
      <c r="DI14" s="43"/>
      <c r="DJ14" s="30"/>
      <c r="DK14" s="29" t="str">
        <f t="shared" si="156"/>
        <v xml:space="preserve"> </v>
      </c>
      <c r="DL14" s="43"/>
      <c r="DM14" s="43"/>
      <c r="DN14" s="9"/>
      <c r="DO14" s="29" t="str">
        <f t="shared" si="127"/>
        <v xml:space="preserve"> </v>
      </c>
      <c r="DP14" s="29" t="str">
        <f t="shared" si="157"/>
        <v xml:space="preserve"> </v>
      </c>
    </row>
    <row r="15" spans="1:120" s="19" customFormat="1" ht="14.25" customHeight="1" outlineLevel="1" x14ac:dyDescent="0.3">
      <c r="A15" s="18">
        <v>8</v>
      </c>
      <c r="B15" s="8" t="s">
        <v>164</v>
      </c>
      <c r="C15" s="28">
        <f t="shared" si="168"/>
        <v>1774054.7</v>
      </c>
      <c r="D15" s="28">
        <f t="shared" si="168"/>
        <v>1531111.54</v>
      </c>
      <c r="E15" s="28">
        <f t="shared" si="168"/>
        <v>1712976.52</v>
      </c>
      <c r="F15" s="29">
        <f t="shared" si="105"/>
        <v>0.86305768362159296</v>
      </c>
      <c r="G15" s="29">
        <f t="shared" si="129"/>
        <v>0.89383101409936427</v>
      </c>
      <c r="H15" s="17">
        <f t="shared" si="169"/>
        <v>1713000</v>
      </c>
      <c r="I15" s="24">
        <f t="shared" si="169"/>
        <v>1470051.8</v>
      </c>
      <c r="J15" s="17">
        <f t="shared" si="169"/>
        <v>1640070.48</v>
      </c>
      <c r="K15" s="29">
        <f t="shared" si="106"/>
        <v>0.85817384705195565</v>
      </c>
      <c r="L15" s="29">
        <f t="shared" si="131"/>
        <v>0.89633452825759052</v>
      </c>
      <c r="M15" s="43">
        <v>188000</v>
      </c>
      <c r="N15" s="43">
        <v>204113.94</v>
      </c>
      <c r="O15" s="43">
        <v>183858.43</v>
      </c>
      <c r="P15" s="29">
        <f t="shared" si="107"/>
        <v>1.0857124468085106</v>
      </c>
      <c r="Q15" s="29">
        <f t="shared" si="132"/>
        <v>1.1101690577908232</v>
      </c>
      <c r="R15" s="43"/>
      <c r="S15" s="43"/>
      <c r="T15" s="30"/>
      <c r="U15" s="29" t="str">
        <f t="shared" si="108"/>
        <v xml:space="preserve"> </v>
      </c>
      <c r="V15" s="29" t="str">
        <f t="shared" ref="V15:V17" si="177">IF(S15=0," ",IF(S15/T15*100&gt;200,"св.200",S15/T15))</f>
        <v xml:space="preserve"> </v>
      </c>
      <c r="W15" s="43">
        <v>25000</v>
      </c>
      <c r="X15" s="43">
        <v>9952.09</v>
      </c>
      <c r="Y15" s="43">
        <v>12807.32</v>
      </c>
      <c r="Z15" s="29">
        <f t="shared" si="109"/>
        <v>0.39808359999999998</v>
      </c>
      <c r="AA15" s="29">
        <f t="shared" si="134"/>
        <v>0.77706264854786167</v>
      </c>
      <c r="AB15" s="43">
        <v>200000</v>
      </c>
      <c r="AC15" s="43">
        <v>233984.47</v>
      </c>
      <c r="AD15" s="43">
        <v>249175.3</v>
      </c>
      <c r="AE15" s="29">
        <f t="shared" si="110"/>
        <v>1.16992235</v>
      </c>
      <c r="AF15" s="29">
        <f t="shared" si="135"/>
        <v>0.93903557054009767</v>
      </c>
      <c r="AG15" s="43">
        <v>1300000</v>
      </c>
      <c r="AH15" s="43">
        <v>1022001.3</v>
      </c>
      <c r="AI15" s="43">
        <v>1194229.43</v>
      </c>
      <c r="AJ15" s="29">
        <f t="shared" si="111"/>
        <v>0.78615484615384623</v>
      </c>
      <c r="AK15" s="29">
        <f t="shared" si="136"/>
        <v>0.85578304664623794</v>
      </c>
      <c r="AL15" s="43"/>
      <c r="AM15" s="43"/>
      <c r="AN15" s="30"/>
      <c r="AO15" s="29" t="str">
        <f t="shared" si="176"/>
        <v xml:space="preserve"> </v>
      </c>
      <c r="AP15" s="29" t="str">
        <f t="shared" si="137"/>
        <v xml:space="preserve"> </v>
      </c>
      <c r="AQ15" s="9">
        <f t="shared" si="172"/>
        <v>61054.700000000004</v>
      </c>
      <c r="AR15" s="9">
        <f t="shared" si="173"/>
        <v>61059.740000000005</v>
      </c>
      <c r="AS15" s="9">
        <f t="shared" si="174"/>
        <v>72906.040000000008</v>
      </c>
      <c r="AT15" s="29">
        <f t="shared" si="113"/>
        <v>1.0000825489274372</v>
      </c>
      <c r="AU15" s="29">
        <f t="shared" si="138"/>
        <v>0.83751277671918534</v>
      </c>
      <c r="AV15" s="43">
        <v>0</v>
      </c>
      <c r="AW15" s="43">
        <v>0</v>
      </c>
      <c r="AX15" s="9"/>
      <c r="AY15" s="29" t="str">
        <f t="shared" si="114"/>
        <v xml:space="preserve"> </v>
      </c>
      <c r="AZ15" s="29" t="str">
        <f t="shared" si="139"/>
        <v xml:space="preserve"> </v>
      </c>
      <c r="BA15" s="43">
        <v>0</v>
      </c>
      <c r="BB15" s="43">
        <v>0</v>
      </c>
      <c r="BC15" s="30"/>
      <c r="BD15" s="29" t="str">
        <f t="shared" si="140"/>
        <v xml:space="preserve"> </v>
      </c>
      <c r="BE15" s="29" t="str">
        <f t="shared" si="141"/>
        <v xml:space="preserve"> </v>
      </c>
      <c r="BF15" s="43">
        <v>59100</v>
      </c>
      <c r="BG15" s="43">
        <v>59105.04</v>
      </c>
      <c r="BH15" s="43">
        <v>59105.04</v>
      </c>
      <c r="BI15" s="29">
        <f t="shared" si="117"/>
        <v>1.0000852791878172</v>
      </c>
      <c r="BJ15" s="29">
        <f t="shared" si="142"/>
        <v>1</v>
      </c>
      <c r="BK15" s="43"/>
      <c r="BL15" s="43"/>
      <c r="BM15" s="30"/>
      <c r="BN15" s="29" t="str">
        <f t="shared" si="165"/>
        <v xml:space="preserve"> </v>
      </c>
      <c r="BO15" s="29" t="str">
        <f t="shared" si="143"/>
        <v xml:space="preserve"> </v>
      </c>
      <c r="BP15" s="43"/>
      <c r="BQ15" s="43"/>
      <c r="BR15" s="30"/>
      <c r="BS15" s="29" t="str">
        <f t="shared" si="118"/>
        <v xml:space="preserve"> </v>
      </c>
      <c r="BT15" s="29" t="str">
        <f t="shared" si="175"/>
        <v xml:space="preserve"> </v>
      </c>
      <c r="BU15" s="43">
        <v>61.72</v>
      </c>
      <c r="BV15" s="43">
        <v>61.72</v>
      </c>
      <c r="BW15" s="30"/>
      <c r="BX15" s="29">
        <f t="shared" si="120"/>
        <v>1</v>
      </c>
      <c r="BY15" s="29" t="str">
        <f t="shared" si="145"/>
        <v xml:space="preserve"> </v>
      </c>
      <c r="BZ15" s="43"/>
      <c r="CA15" s="43"/>
      <c r="CB15" s="30"/>
      <c r="CC15" s="29" t="str">
        <f t="shared" si="121"/>
        <v xml:space="preserve"> </v>
      </c>
      <c r="CD15" s="29" t="str">
        <f t="shared" si="146"/>
        <v xml:space="preserve"> </v>
      </c>
      <c r="CE15" s="43">
        <v>0</v>
      </c>
      <c r="CF15" s="43">
        <v>0</v>
      </c>
      <c r="CG15" s="43">
        <v>13801</v>
      </c>
      <c r="CH15" s="29" t="str">
        <f t="shared" si="147"/>
        <v xml:space="preserve"> </v>
      </c>
      <c r="CI15" s="29">
        <f t="shared" si="161"/>
        <v>0</v>
      </c>
      <c r="CJ15" s="43"/>
      <c r="CK15" s="43"/>
      <c r="CL15" s="30">
        <v>0</v>
      </c>
      <c r="CM15" s="29" t="str">
        <f t="shared" si="148"/>
        <v xml:space="preserve"> </v>
      </c>
      <c r="CN15" s="29" t="str">
        <f t="shared" si="149"/>
        <v xml:space="preserve"> </v>
      </c>
      <c r="CO15" s="43"/>
      <c r="CP15" s="43"/>
      <c r="CQ15" s="43">
        <v>13801</v>
      </c>
      <c r="CR15" s="29" t="str">
        <f t="shared" si="150"/>
        <v xml:space="preserve"> </v>
      </c>
      <c r="CS15" s="29">
        <f t="shared" si="151"/>
        <v>0</v>
      </c>
      <c r="CT15" s="43"/>
      <c r="CU15" s="43"/>
      <c r="CV15" s="30"/>
      <c r="CW15" s="29" t="str">
        <f t="shared" si="152"/>
        <v xml:space="preserve"> </v>
      </c>
      <c r="CX15" s="29" t="str">
        <f t="shared" si="153"/>
        <v xml:space="preserve"> </v>
      </c>
      <c r="CY15" s="43"/>
      <c r="CZ15" s="43"/>
      <c r="DA15" s="30"/>
      <c r="DB15" s="29" t="str">
        <f t="shared" si="124"/>
        <v xml:space="preserve"> </v>
      </c>
      <c r="DC15" s="29" t="str">
        <f t="shared" si="154"/>
        <v xml:space="preserve"> </v>
      </c>
      <c r="DD15" s="43">
        <v>1892.98</v>
      </c>
      <c r="DE15" s="43">
        <v>1892.98</v>
      </c>
      <c r="DF15" s="35"/>
      <c r="DG15" s="29">
        <f t="shared" si="126"/>
        <v>1</v>
      </c>
      <c r="DH15" s="29" t="str">
        <f t="shared" si="155"/>
        <v xml:space="preserve"> </v>
      </c>
      <c r="DI15" s="43"/>
      <c r="DJ15" s="30"/>
      <c r="DK15" s="29" t="str">
        <f t="shared" si="156"/>
        <v xml:space="preserve"> </v>
      </c>
      <c r="DL15" s="43"/>
      <c r="DM15" s="43"/>
      <c r="DN15" s="9"/>
      <c r="DO15" s="29" t="str">
        <f t="shared" si="127"/>
        <v xml:space="preserve"> </v>
      </c>
      <c r="DP15" s="29" t="str">
        <f t="shared" si="157"/>
        <v xml:space="preserve"> </v>
      </c>
    </row>
    <row r="16" spans="1:120" s="19" customFormat="1" ht="15.75" customHeight="1" outlineLevel="1" x14ac:dyDescent="0.3">
      <c r="A16" s="18">
        <v>9</v>
      </c>
      <c r="B16" s="8" t="s">
        <v>34</v>
      </c>
      <c r="C16" s="28">
        <f t="shared" si="168"/>
        <v>916632</v>
      </c>
      <c r="D16" s="28">
        <f t="shared" si="168"/>
        <v>1018569.27</v>
      </c>
      <c r="E16" s="28">
        <f t="shared" si="168"/>
        <v>791434.57</v>
      </c>
      <c r="F16" s="29">
        <f t="shared" si="105"/>
        <v>1.1112085002487366</v>
      </c>
      <c r="G16" s="29">
        <f t="shared" si="129"/>
        <v>1.2869911280221182</v>
      </c>
      <c r="H16" s="17">
        <f t="shared" si="169"/>
        <v>800882</v>
      </c>
      <c r="I16" s="24">
        <f t="shared" si="169"/>
        <v>902819.63</v>
      </c>
      <c r="J16" s="17">
        <f t="shared" si="169"/>
        <v>757448.92999999993</v>
      </c>
      <c r="K16" s="29">
        <f t="shared" si="106"/>
        <v>1.1272817094153695</v>
      </c>
      <c r="L16" s="29">
        <f t="shared" si="131"/>
        <v>1.1919214540312311</v>
      </c>
      <c r="M16" s="43">
        <v>94882</v>
      </c>
      <c r="N16" s="43">
        <v>115326.66</v>
      </c>
      <c r="O16" s="43">
        <v>91429.89</v>
      </c>
      <c r="P16" s="29">
        <f t="shared" si="107"/>
        <v>1.2154745894901036</v>
      </c>
      <c r="Q16" s="29">
        <f t="shared" si="132"/>
        <v>1.2613671524705981</v>
      </c>
      <c r="R16" s="43"/>
      <c r="S16" s="43"/>
      <c r="T16" s="30"/>
      <c r="U16" s="29" t="str">
        <f t="shared" si="108"/>
        <v xml:space="preserve"> </v>
      </c>
      <c r="V16" s="29" t="str">
        <f t="shared" si="177"/>
        <v xml:space="preserve"> </v>
      </c>
      <c r="W16" s="43">
        <v>0</v>
      </c>
      <c r="X16" s="43">
        <v>2016</v>
      </c>
      <c r="Y16" s="43">
        <v>0</v>
      </c>
      <c r="Z16" s="29" t="str">
        <f t="shared" si="109"/>
        <v xml:space="preserve"> </v>
      </c>
      <c r="AA16" s="29" t="str">
        <f>IF(Y16=0," ",IF(X16/Y16*100&gt;200,"св.200",X16/Y16))</f>
        <v xml:space="preserve"> </v>
      </c>
      <c r="AB16" s="43">
        <v>36000</v>
      </c>
      <c r="AC16" s="43">
        <v>62618.87</v>
      </c>
      <c r="AD16" s="43">
        <v>22182.58</v>
      </c>
      <c r="AE16" s="29">
        <f t="shared" si="110"/>
        <v>1.7394130555555556</v>
      </c>
      <c r="AF16" s="29" t="str">
        <f t="shared" si="135"/>
        <v>св.200</v>
      </c>
      <c r="AG16" s="43">
        <v>670000</v>
      </c>
      <c r="AH16" s="43">
        <v>722858.1</v>
      </c>
      <c r="AI16" s="43">
        <v>643836.46</v>
      </c>
      <c r="AJ16" s="29">
        <f t="shared" si="111"/>
        <v>1.0788926865671642</v>
      </c>
      <c r="AK16" s="29">
        <f t="shared" si="136"/>
        <v>1.1227355779136832</v>
      </c>
      <c r="AL16" s="43"/>
      <c r="AM16" s="43"/>
      <c r="AN16" s="30"/>
      <c r="AO16" s="29" t="str">
        <f t="shared" si="176"/>
        <v xml:space="preserve"> </v>
      </c>
      <c r="AP16" s="29" t="str">
        <f t="shared" si="137"/>
        <v xml:space="preserve"> </v>
      </c>
      <c r="AQ16" s="9">
        <f t="shared" si="172"/>
        <v>115750</v>
      </c>
      <c r="AR16" s="9">
        <f t="shared" si="173"/>
        <v>115749.64</v>
      </c>
      <c r="AS16" s="9">
        <f t="shared" si="174"/>
        <v>33985.64</v>
      </c>
      <c r="AT16" s="29">
        <f t="shared" si="113"/>
        <v>0.99999688984881208</v>
      </c>
      <c r="AU16" s="29" t="str">
        <f t="shared" si="138"/>
        <v>св.200</v>
      </c>
      <c r="AV16" s="43">
        <v>0</v>
      </c>
      <c r="AW16" s="43">
        <v>0</v>
      </c>
      <c r="AX16" s="9"/>
      <c r="AY16" s="29" t="str">
        <f t="shared" si="114"/>
        <v xml:space="preserve"> </v>
      </c>
      <c r="AZ16" s="29" t="str">
        <f t="shared" si="139"/>
        <v xml:space="preserve"> </v>
      </c>
      <c r="BA16" s="43">
        <v>0</v>
      </c>
      <c r="BB16" s="43">
        <v>0</v>
      </c>
      <c r="BC16" s="30"/>
      <c r="BD16" s="29" t="str">
        <f t="shared" si="140"/>
        <v xml:space="preserve"> </v>
      </c>
      <c r="BE16" s="29" t="str">
        <f t="shared" si="141"/>
        <v xml:space="preserve"> </v>
      </c>
      <c r="BF16" s="43">
        <v>15750</v>
      </c>
      <c r="BG16" s="43">
        <v>15749.64</v>
      </c>
      <c r="BH16" s="43">
        <v>15749.64</v>
      </c>
      <c r="BI16" s="29">
        <f t="shared" si="117"/>
        <v>0.99997714285714279</v>
      </c>
      <c r="BJ16" s="29">
        <f t="shared" si="142"/>
        <v>1</v>
      </c>
      <c r="BK16" s="43"/>
      <c r="BL16" s="43"/>
      <c r="BM16" s="30"/>
      <c r="BN16" s="29" t="str">
        <f t="shared" si="165"/>
        <v xml:space="preserve"> </v>
      </c>
      <c r="BO16" s="29" t="str">
        <f t="shared" si="143"/>
        <v xml:space="preserve"> </v>
      </c>
      <c r="BP16" s="43"/>
      <c r="BQ16" s="43"/>
      <c r="BR16" s="30"/>
      <c r="BS16" s="29" t="str">
        <f t="shared" si="118"/>
        <v xml:space="preserve"> </v>
      </c>
      <c r="BT16" s="29" t="str">
        <f t="shared" si="175"/>
        <v xml:space="preserve"> </v>
      </c>
      <c r="BU16" s="43">
        <v>100000</v>
      </c>
      <c r="BV16" s="43">
        <v>100000</v>
      </c>
      <c r="BW16" s="30"/>
      <c r="BX16" s="29">
        <f t="shared" si="120"/>
        <v>1</v>
      </c>
      <c r="BY16" s="29" t="str">
        <f t="shared" si="145"/>
        <v xml:space="preserve"> </v>
      </c>
      <c r="BZ16" s="43"/>
      <c r="CA16" s="43"/>
      <c r="CB16" s="30">
        <v>7000</v>
      </c>
      <c r="CC16" s="29" t="str">
        <f t="shared" si="121"/>
        <v xml:space="preserve"> </v>
      </c>
      <c r="CD16" s="29">
        <f t="shared" si="146"/>
        <v>0</v>
      </c>
      <c r="CE16" s="43">
        <v>0</v>
      </c>
      <c r="CF16" s="43">
        <v>0</v>
      </c>
      <c r="CG16" s="9">
        <v>11236</v>
      </c>
      <c r="CH16" s="29" t="str">
        <f t="shared" si="147"/>
        <v xml:space="preserve"> </v>
      </c>
      <c r="CI16" s="29">
        <f t="shared" si="161"/>
        <v>0</v>
      </c>
      <c r="CJ16" s="43"/>
      <c r="CK16" s="43"/>
      <c r="CL16" s="30">
        <v>0</v>
      </c>
      <c r="CM16" s="29" t="str">
        <f t="shared" si="148"/>
        <v xml:space="preserve"> </v>
      </c>
      <c r="CN16" s="29" t="str">
        <f t="shared" si="149"/>
        <v xml:space="preserve"> </v>
      </c>
      <c r="CO16" s="43"/>
      <c r="CP16" s="43"/>
      <c r="CQ16" s="30">
        <v>11236</v>
      </c>
      <c r="CR16" s="29" t="str">
        <f t="shared" si="150"/>
        <v xml:space="preserve"> </v>
      </c>
      <c r="CS16" s="29">
        <f t="shared" si="151"/>
        <v>0</v>
      </c>
      <c r="CT16" s="43"/>
      <c r="CU16" s="43"/>
      <c r="CV16" s="30"/>
      <c r="CW16" s="29" t="str">
        <f t="shared" si="152"/>
        <v xml:space="preserve"> </v>
      </c>
      <c r="CX16" s="29" t="str">
        <f t="shared" si="153"/>
        <v xml:space="preserve"> </v>
      </c>
      <c r="CY16" s="43"/>
      <c r="CZ16" s="43"/>
      <c r="DA16" s="30"/>
      <c r="DB16" s="29" t="str">
        <f t="shared" si="124"/>
        <v xml:space="preserve"> </v>
      </c>
      <c r="DC16" s="29" t="str">
        <f t="shared" si="154"/>
        <v xml:space="preserve"> </v>
      </c>
      <c r="DD16" s="43">
        <v>0</v>
      </c>
      <c r="DE16" s="43">
        <v>0</v>
      </c>
      <c r="DF16" s="35"/>
      <c r="DG16" s="29" t="str">
        <f t="shared" si="126"/>
        <v xml:space="preserve"> </v>
      </c>
      <c r="DH16" s="29" t="str">
        <f t="shared" si="155"/>
        <v xml:space="preserve"> </v>
      </c>
      <c r="DI16" s="43"/>
      <c r="DJ16" s="30"/>
      <c r="DK16" s="29" t="str">
        <f t="shared" si="156"/>
        <v xml:space="preserve"> </v>
      </c>
      <c r="DL16" s="43"/>
      <c r="DM16" s="43"/>
      <c r="DN16" s="9"/>
      <c r="DO16" s="29" t="str">
        <f t="shared" si="127"/>
        <v xml:space="preserve"> </v>
      </c>
      <c r="DP16" s="29" t="str">
        <f t="shared" si="157"/>
        <v xml:space="preserve"> </v>
      </c>
    </row>
    <row r="17" spans="1:120" s="19" customFormat="1" ht="15.75" customHeight="1" outlineLevel="1" x14ac:dyDescent="0.3">
      <c r="A17" s="18">
        <v>10</v>
      </c>
      <c r="B17" s="8" t="s">
        <v>79</v>
      </c>
      <c r="C17" s="28">
        <f t="shared" si="168"/>
        <v>1731950</v>
      </c>
      <c r="D17" s="28">
        <f t="shared" si="168"/>
        <v>1826974.44</v>
      </c>
      <c r="E17" s="28">
        <f t="shared" si="168"/>
        <v>1826807.68</v>
      </c>
      <c r="F17" s="29">
        <f t="shared" si="105"/>
        <v>1.0548655792603712</v>
      </c>
      <c r="G17" s="29">
        <f t="shared" si="129"/>
        <v>1.0000912849238732</v>
      </c>
      <c r="H17" s="17">
        <f t="shared" si="169"/>
        <v>1720650</v>
      </c>
      <c r="I17" s="24">
        <f t="shared" si="169"/>
        <v>1815719.28</v>
      </c>
      <c r="J17" s="17">
        <f t="shared" si="169"/>
        <v>1744774.79</v>
      </c>
      <c r="K17" s="29">
        <f t="shared" si="106"/>
        <v>1.055251957109232</v>
      </c>
      <c r="L17" s="29">
        <f t="shared" si="131"/>
        <v>1.0406611159254542</v>
      </c>
      <c r="M17" s="43">
        <v>314400</v>
      </c>
      <c r="N17" s="43">
        <v>348494.55</v>
      </c>
      <c r="O17" s="43">
        <v>289169.53000000003</v>
      </c>
      <c r="P17" s="29">
        <f t="shared" si="107"/>
        <v>1.1084432251908396</v>
      </c>
      <c r="Q17" s="29">
        <f t="shared" si="132"/>
        <v>1.2051565391415893</v>
      </c>
      <c r="R17" s="43"/>
      <c r="S17" s="43"/>
      <c r="T17" s="30"/>
      <c r="U17" s="29" t="str">
        <f t="shared" si="108"/>
        <v xml:space="preserve"> </v>
      </c>
      <c r="V17" s="29" t="str">
        <f t="shared" si="177"/>
        <v xml:space="preserve"> </v>
      </c>
      <c r="W17" s="43">
        <v>500</v>
      </c>
      <c r="X17" s="43">
        <v>0</v>
      </c>
      <c r="Y17" s="9">
        <v>46.5</v>
      </c>
      <c r="Z17" s="29" t="str">
        <f t="shared" si="109"/>
        <v xml:space="preserve"> </v>
      </c>
      <c r="AA17" s="29" t="str">
        <f>IF(X17=0," ",IF(X17/Y17*100&gt;200,"св.200",X17/Y17))</f>
        <v xml:space="preserve"> </v>
      </c>
      <c r="AB17" s="43">
        <v>101000</v>
      </c>
      <c r="AC17" s="43">
        <v>107489.26</v>
      </c>
      <c r="AD17" s="43">
        <v>59710.32</v>
      </c>
      <c r="AE17" s="29">
        <f t="shared" si="110"/>
        <v>1.0642500990099009</v>
      </c>
      <c r="AF17" s="29">
        <f>IF(AC17&lt;=0," ",IF(AC17/AD17*100&gt;200,"св.200",AC17/AD17))</f>
        <v>1.8001789305433298</v>
      </c>
      <c r="AG17" s="43">
        <v>1304750</v>
      </c>
      <c r="AH17" s="43">
        <v>1359735.47</v>
      </c>
      <c r="AI17" s="43">
        <v>1395848.44</v>
      </c>
      <c r="AJ17" s="29">
        <f t="shared" si="111"/>
        <v>1.0421425330523089</v>
      </c>
      <c r="AK17" s="29">
        <f t="shared" si="136"/>
        <v>0.97412830149382124</v>
      </c>
      <c r="AL17" s="43"/>
      <c r="AM17" s="43"/>
      <c r="AN17" s="30"/>
      <c r="AO17" s="29" t="str">
        <f t="shared" si="176"/>
        <v xml:space="preserve"> </v>
      </c>
      <c r="AP17" s="29" t="str">
        <f t="shared" si="137"/>
        <v xml:space="preserve"> </v>
      </c>
      <c r="AQ17" s="9">
        <f t="shared" si="172"/>
        <v>11300</v>
      </c>
      <c r="AR17" s="9">
        <f t="shared" si="173"/>
        <v>11255.16</v>
      </c>
      <c r="AS17" s="9">
        <f t="shared" si="174"/>
        <v>82032.89</v>
      </c>
      <c r="AT17" s="29">
        <f t="shared" si="113"/>
        <v>0.99603185840707964</v>
      </c>
      <c r="AU17" s="29">
        <f>IF(AR17=0," ",IF(AR17/AS17*100&gt;200,"св.200",AR17/AS17))</f>
        <v>0.13720301698501661</v>
      </c>
      <c r="AV17" s="43">
        <v>0</v>
      </c>
      <c r="AW17" s="43">
        <v>0</v>
      </c>
      <c r="AX17" s="9"/>
      <c r="AY17" s="29" t="str">
        <f t="shared" si="114"/>
        <v xml:space="preserve"> </v>
      </c>
      <c r="AZ17" s="29" t="str">
        <f t="shared" si="139"/>
        <v xml:space="preserve"> </v>
      </c>
      <c r="BA17" s="43">
        <v>11300</v>
      </c>
      <c r="BB17" s="43">
        <v>11255.16</v>
      </c>
      <c r="BC17" s="30">
        <v>3000</v>
      </c>
      <c r="BD17" s="29">
        <f t="shared" si="140"/>
        <v>0.99603185840707964</v>
      </c>
      <c r="BE17" s="29" t="str">
        <f t="shared" si="141"/>
        <v>св.200</v>
      </c>
      <c r="BF17" s="43">
        <v>0</v>
      </c>
      <c r="BG17" s="43">
        <v>0</v>
      </c>
      <c r="BH17" s="9"/>
      <c r="BI17" s="29" t="str">
        <f t="shared" si="117"/>
        <v xml:space="preserve"> </v>
      </c>
      <c r="BJ17" s="29" t="str">
        <f>IF(BG17=0," ",IF(BG17/BH17*100&gt;200,"св.200",BG17/BH17))</f>
        <v xml:space="preserve"> </v>
      </c>
      <c r="BK17" s="43"/>
      <c r="BL17" s="43"/>
      <c r="BM17" s="43"/>
      <c r="BN17" s="29" t="str">
        <f t="shared" si="165"/>
        <v xml:space="preserve"> </v>
      </c>
      <c r="BO17" s="29" t="str">
        <f t="shared" si="143"/>
        <v xml:space="preserve"> </v>
      </c>
      <c r="BP17" s="43"/>
      <c r="BQ17" s="43"/>
      <c r="BR17" s="30"/>
      <c r="BS17" s="29" t="str">
        <f t="shared" si="118"/>
        <v xml:space="preserve"> </v>
      </c>
      <c r="BT17" s="29" t="str">
        <f t="shared" si="175"/>
        <v xml:space="preserve"> </v>
      </c>
      <c r="BU17" s="43">
        <v>0</v>
      </c>
      <c r="BV17" s="43">
        <v>0</v>
      </c>
      <c r="BW17" s="30"/>
      <c r="BX17" s="29" t="str">
        <f t="shared" si="120"/>
        <v xml:space="preserve"> </v>
      </c>
      <c r="BY17" s="29" t="str">
        <f t="shared" si="145"/>
        <v xml:space="preserve"> </v>
      </c>
      <c r="BZ17" s="43"/>
      <c r="CA17" s="43"/>
      <c r="CB17" s="30"/>
      <c r="CC17" s="29" t="str">
        <f t="shared" si="121"/>
        <v xml:space="preserve"> </v>
      </c>
      <c r="CD17" s="29" t="str">
        <f t="shared" si="146"/>
        <v xml:space="preserve"> </v>
      </c>
      <c r="CE17" s="43">
        <v>0</v>
      </c>
      <c r="CF17" s="43">
        <v>0</v>
      </c>
      <c r="CG17" s="9">
        <v>59032.89</v>
      </c>
      <c r="CH17" s="29" t="str">
        <f t="shared" si="147"/>
        <v xml:space="preserve"> </v>
      </c>
      <c r="CI17" s="29">
        <f t="shared" si="161"/>
        <v>0</v>
      </c>
      <c r="CJ17" s="43"/>
      <c r="CK17" s="43"/>
      <c r="CL17" s="30">
        <v>0</v>
      </c>
      <c r="CM17" s="29" t="str">
        <f t="shared" si="148"/>
        <v xml:space="preserve"> </v>
      </c>
      <c r="CN17" s="29" t="str">
        <f t="shared" si="149"/>
        <v xml:space="preserve"> </v>
      </c>
      <c r="CO17" s="43"/>
      <c r="CP17" s="43"/>
      <c r="CQ17" s="30">
        <v>59032.89</v>
      </c>
      <c r="CR17" s="29" t="str">
        <f t="shared" si="150"/>
        <v xml:space="preserve"> </v>
      </c>
      <c r="CS17" s="29">
        <f t="shared" si="151"/>
        <v>0</v>
      </c>
      <c r="CT17" s="43"/>
      <c r="CU17" s="43"/>
      <c r="CV17" s="30"/>
      <c r="CW17" s="29" t="str">
        <f t="shared" si="152"/>
        <v xml:space="preserve"> </v>
      </c>
      <c r="CX17" s="29" t="str">
        <f t="shared" si="153"/>
        <v xml:space="preserve"> </v>
      </c>
      <c r="CY17" s="43"/>
      <c r="CZ17" s="43"/>
      <c r="DA17" s="30"/>
      <c r="DB17" s="29" t="str">
        <f t="shared" si="124"/>
        <v xml:space="preserve"> </v>
      </c>
      <c r="DC17" s="29" t="str">
        <f t="shared" si="154"/>
        <v xml:space="preserve"> </v>
      </c>
      <c r="DD17" s="43">
        <v>0</v>
      </c>
      <c r="DE17" s="43">
        <v>0</v>
      </c>
      <c r="DF17" s="35">
        <v>20000</v>
      </c>
      <c r="DG17" s="29" t="str">
        <f t="shared" si="126"/>
        <v xml:space="preserve"> </v>
      </c>
      <c r="DH17" s="29">
        <f t="shared" si="155"/>
        <v>0</v>
      </c>
      <c r="DI17" s="43"/>
      <c r="DJ17" s="30"/>
      <c r="DK17" s="29" t="str">
        <f t="shared" si="156"/>
        <v xml:space="preserve"> </v>
      </c>
      <c r="DL17" s="43"/>
      <c r="DM17" s="43"/>
      <c r="DN17" s="9"/>
      <c r="DO17" s="29" t="str">
        <f t="shared" si="127"/>
        <v xml:space="preserve"> </v>
      </c>
      <c r="DP17" s="29" t="str">
        <f t="shared" si="157"/>
        <v xml:space="preserve"> </v>
      </c>
    </row>
    <row r="18" spans="1:120" s="21" customFormat="1" ht="32.1" customHeight="1" x14ac:dyDescent="0.3">
      <c r="A18" s="20"/>
      <c r="B18" s="7" t="s">
        <v>138</v>
      </c>
      <c r="C18" s="75">
        <f>SUM(C19:C23)</f>
        <v>50777864.800000004</v>
      </c>
      <c r="D18" s="75">
        <f>SUM(D19:D23)</f>
        <v>52599468.599999994</v>
      </c>
      <c r="E18" s="34">
        <f>SUM(E19:E23)</f>
        <v>52362627.410000004</v>
      </c>
      <c r="F18" s="26">
        <f t="shared" si="105"/>
        <v>1.035873973968279</v>
      </c>
      <c r="G18" s="26">
        <f t="shared" si="129"/>
        <v>1.004523095988777</v>
      </c>
      <c r="H18" s="25">
        <f>SUM(H19:H23)</f>
        <v>45387403.640000001</v>
      </c>
      <c r="I18" s="25">
        <f>SUM(I19:I23)</f>
        <v>47180802.579999998</v>
      </c>
      <c r="J18" s="25">
        <f>SUM(J19:J23)</f>
        <v>48444369.25</v>
      </c>
      <c r="K18" s="26">
        <f t="shared" si="106"/>
        <v>1.0395131423296369</v>
      </c>
      <c r="L18" s="26">
        <f t="shared" si="131"/>
        <v>0.97391716128082317</v>
      </c>
      <c r="M18" s="25">
        <f>SUM(M19:M23)</f>
        <v>30745136.43</v>
      </c>
      <c r="N18" s="25">
        <f>SUM(N19:N23)</f>
        <v>32551316.489999998</v>
      </c>
      <c r="O18" s="25">
        <f>SUM(O19:O23)</f>
        <v>29130784.560000002</v>
      </c>
      <c r="P18" s="26">
        <f t="shared" si="107"/>
        <v>1.0587468546159253</v>
      </c>
      <c r="Q18" s="26">
        <f t="shared" si="132"/>
        <v>1.1174198354649463</v>
      </c>
      <c r="R18" s="25">
        <f>SUM(R19:R23)</f>
        <v>2645117.41</v>
      </c>
      <c r="S18" s="25">
        <f>SUM(S19:S23)</f>
        <v>2427252.23</v>
      </c>
      <c r="T18" s="25">
        <f>SUM(T19:T23)</f>
        <v>2693679.9699999997</v>
      </c>
      <c r="U18" s="26">
        <f t="shared" si="108"/>
        <v>0.9176349680447643</v>
      </c>
      <c r="V18" s="26">
        <f t="shared" si="133"/>
        <v>0.90109153909623507</v>
      </c>
      <c r="W18" s="25">
        <f>SUM(W19:W23)</f>
        <v>360825.27</v>
      </c>
      <c r="X18" s="25">
        <f>SUM(X19:X23)</f>
        <v>361789.51</v>
      </c>
      <c r="Y18" s="25">
        <f>SUM(Y19:Y23)</f>
        <v>3540679.98</v>
      </c>
      <c r="Z18" s="26">
        <f t="shared" si="109"/>
        <v>1.0026723183772577</v>
      </c>
      <c r="AA18" s="26">
        <f t="shared" si="134"/>
        <v>0.10218079918083983</v>
      </c>
      <c r="AB18" s="25">
        <f>SUM(AB19:AB23)</f>
        <v>1660059.67</v>
      </c>
      <c r="AC18" s="25">
        <f>SUM(AC19:AC23)</f>
        <v>1711806.71</v>
      </c>
      <c r="AD18" s="25">
        <f>SUM(AD19:AD23)</f>
        <v>1464626.98</v>
      </c>
      <c r="AE18" s="26">
        <f t="shared" si="110"/>
        <v>1.0311717951680617</v>
      </c>
      <c r="AF18" s="26">
        <f t="shared" si="135"/>
        <v>1.1687663366681937</v>
      </c>
      <c r="AG18" s="25">
        <f>SUM(AG19:AG23)</f>
        <v>9976264.8599999994</v>
      </c>
      <c r="AH18" s="25">
        <f>SUM(AH19:AH23)</f>
        <v>10128637.639999999</v>
      </c>
      <c r="AI18" s="25">
        <f>SUM(AI19:AI23)</f>
        <v>11614597.76</v>
      </c>
      <c r="AJ18" s="26">
        <f t="shared" si="111"/>
        <v>1.0152735299371352</v>
      </c>
      <c r="AK18" s="26">
        <f t="shared" si="136"/>
        <v>0.87206099163265371</v>
      </c>
      <c r="AL18" s="25">
        <f>SUM(AL19:AL23)</f>
        <v>0</v>
      </c>
      <c r="AM18" s="25">
        <f>SUM(AM19:AM23)</f>
        <v>0</v>
      </c>
      <c r="AN18" s="25">
        <f>SUM(AN19:AN23)</f>
        <v>0</v>
      </c>
      <c r="AO18" s="31">
        <f>SUM(AO19:AO23)</f>
        <v>0</v>
      </c>
      <c r="AP18" s="26" t="str">
        <f t="shared" si="137"/>
        <v xml:space="preserve"> </v>
      </c>
      <c r="AQ18" s="25">
        <f>SUM(AQ19:AQ23)</f>
        <v>5390461.1600000001</v>
      </c>
      <c r="AR18" s="25">
        <f t="shared" ref="AR18:AS18" si="178">SUM(AR19:AR23)</f>
        <v>5418666.0200000005</v>
      </c>
      <c r="AS18" s="25">
        <f t="shared" si="178"/>
        <v>3918258.1599999997</v>
      </c>
      <c r="AT18" s="26">
        <f t="shared" si="113"/>
        <v>1.0052323649429653</v>
      </c>
      <c r="AU18" s="26">
        <f t="shared" si="138"/>
        <v>1.3829272596984781</v>
      </c>
      <c r="AV18" s="25">
        <f>SUM(AV19:AV23)</f>
        <v>840390.35</v>
      </c>
      <c r="AW18" s="25">
        <f>SUM(AW19:AW23)</f>
        <v>848615.94000000006</v>
      </c>
      <c r="AX18" s="25">
        <f>SUM(AX19:AX23)</f>
        <v>1097626.19</v>
      </c>
      <c r="AY18" s="26">
        <f t="shared" si="114"/>
        <v>1.0097878206240709</v>
      </c>
      <c r="AZ18" s="26">
        <f t="shared" si="139"/>
        <v>0.77313747406118294</v>
      </c>
      <c r="BA18" s="25">
        <f>SUM(BA19:BA23)</f>
        <v>0</v>
      </c>
      <c r="BB18" s="25">
        <f>SUM(BB19:BB23)</f>
        <v>0</v>
      </c>
      <c r="BC18" s="27">
        <f t="shared" ref="BC18" si="179">SUM(BC19:BC23)</f>
        <v>0</v>
      </c>
      <c r="BD18" s="26" t="str">
        <f t="shared" si="140"/>
        <v xml:space="preserve"> </v>
      </c>
      <c r="BE18" s="26" t="str">
        <f t="shared" si="141"/>
        <v xml:space="preserve"> </v>
      </c>
      <c r="BF18" s="25">
        <f>SUM(BF19:BF23)</f>
        <v>0</v>
      </c>
      <c r="BG18" s="25">
        <f>SUM(BG19:BG23)</f>
        <v>0</v>
      </c>
      <c r="BH18" s="27">
        <f t="shared" ref="BH18" si="180">SUM(BH19:BH23)</f>
        <v>0</v>
      </c>
      <c r="BI18" s="26" t="str">
        <f t="shared" si="117"/>
        <v xml:space="preserve"> </v>
      </c>
      <c r="BJ18" s="26" t="str">
        <f t="shared" si="142"/>
        <v xml:space="preserve"> </v>
      </c>
      <c r="BK18" s="25">
        <f>SUM(BK19:BK23)</f>
        <v>0</v>
      </c>
      <c r="BL18" s="25">
        <f>SUM(BL19:BL23)</f>
        <v>0</v>
      </c>
      <c r="BM18" s="25">
        <f>SUM(BM19:BM23)</f>
        <v>0</v>
      </c>
      <c r="BN18" s="26" t="str">
        <f t="shared" ref="BN18:BN42" si="181">IF(BL18&lt;=0," ",IF(BK18&lt;=0," ",IF(BL18/BK18*100&gt;200,"СВ.200",BL18/BK18)))</f>
        <v xml:space="preserve"> </v>
      </c>
      <c r="BO18" s="26" t="str">
        <f t="shared" si="143"/>
        <v xml:space="preserve"> </v>
      </c>
      <c r="BP18" s="25">
        <f>SUM(BP19:BP23)</f>
        <v>750332.27999999991</v>
      </c>
      <c r="BQ18" s="25">
        <f>SUM(BQ19:BQ23)</f>
        <v>752158.41</v>
      </c>
      <c r="BR18" s="25">
        <f>SUM(BR19:BR23)</f>
        <v>843187.66999999993</v>
      </c>
      <c r="BS18" s="26">
        <f t="shared" si="118"/>
        <v>1.002433761746196</v>
      </c>
      <c r="BT18" s="26">
        <f t="shared" si="175"/>
        <v>0.89204151906063822</v>
      </c>
      <c r="BU18" s="25">
        <f>SUM(BU19:BU23)</f>
        <v>159535</v>
      </c>
      <c r="BV18" s="25">
        <f>SUM(BV19:BV23)</f>
        <v>159535</v>
      </c>
      <c r="BW18" s="25">
        <f>SUM(BW19:BW23)</f>
        <v>290781.86</v>
      </c>
      <c r="BX18" s="26">
        <f t="shared" si="120"/>
        <v>1</v>
      </c>
      <c r="BY18" s="26">
        <f t="shared" si="145"/>
        <v>0.54864151429528651</v>
      </c>
      <c r="BZ18" s="25">
        <f>SUM(BZ19:BZ23)</f>
        <v>297500</v>
      </c>
      <c r="CA18" s="25">
        <f>SUM(CA19:CA23)</f>
        <v>297500</v>
      </c>
      <c r="CB18" s="25">
        <f>SUM(CB19:CB23)</f>
        <v>0</v>
      </c>
      <c r="CC18" s="26">
        <f t="shared" ref="CC18:CC49" si="182">IF(CA18&lt;=0," ",IF(BZ18&lt;=0," ",IF(CA18/BZ18*100&gt;200,"СВ.200",CA18/BZ18)))</f>
        <v>1</v>
      </c>
      <c r="CD18" s="26" t="str">
        <f t="shared" si="146"/>
        <v xml:space="preserve"> </v>
      </c>
      <c r="CE18" s="25">
        <f>SUM(CE19:CE23)</f>
        <v>2416308.44</v>
      </c>
      <c r="CF18" s="25">
        <f>SUM(CF19:CF23)</f>
        <v>2420416.0300000003</v>
      </c>
      <c r="CG18" s="48">
        <f>SUM(CG19:CG23)</f>
        <v>613738.14999999991</v>
      </c>
      <c r="CH18" s="26">
        <f t="shared" si="147"/>
        <v>1.0016999443994825</v>
      </c>
      <c r="CI18" s="26" t="str">
        <f t="shared" si="161"/>
        <v>св.200</v>
      </c>
      <c r="CJ18" s="25">
        <f>SUM(CJ19:CJ23)</f>
        <v>2416308.44</v>
      </c>
      <c r="CK18" s="25">
        <f>SUM(CK19:CK23)</f>
        <v>2420416.0300000003</v>
      </c>
      <c r="CL18" s="27">
        <f>SUM(CL19:CL23)</f>
        <v>613738.14999999991</v>
      </c>
      <c r="CM18" s="26">
        <f t="shared" si="148"/>
        <v>1.0016999443994825</v>
      </c>
      <c r="CN18" s="26" t="str">
        <f t="shared" si="149"/>
        <v>св.200</v>
      </c>
      <c r="CO18" s="25">
        <f>SUM(CO19:CO23)</f>
        <v>0</v>
      </c>
      <c r="CP18" s="25">
        <f>SUM(CP19:CP23)</f>
        <v>0</v>
      </c>
      <c r="CQ18" s="27">
        <f t="shared" ref="CQ18" si="183">SUM(CQ19:CQ23)</f>
        <v>0</v>
      </c>
      <c r="CR18" s="26" t="str">
        <f t="shared" si="150"/>
        <v xml:space="preserve"> </v>
      </c>
      <c r="CS18" s="26" t="str">
        <f t="shared" si="151"/>
        <v xml:space="preserve"> </v>
      </c>
      <c r="CT18" s="25">
        <f>SUM(CT19:CT23)</f>
        <v>0</v>
      </c>
      <c r="CU18" s="25">
        <f>SUM(CU19:CU23)</f>
        <v>0</v>
      </c>
      <c r="CV18" s="27">
        <f t="shared" ref="CV18" si="184">SUM(CV19:CV23)</f>
        <v>0</v>
      </c>
      <c r="CW18" s="64" t="str">
        <f t="shared" si="152"/>
        <v xml:space="preserve"> </v>
      </c>
      <c r="CX18" s="64" t="str">
        <f t="shared" si="153"/>
        <v xml:space="preserve"> </v>
      </c>
      <c r="CY18" s="25">
        <f>SUM(CY19:CY23)</f>
        <v>689715.96</v>
      </c>
      <c r="CZ18" s="25">
        <f>SUM(CZ19:CZ23)</f>
        <v>703761.51</v>
      </c>
      <c r="DA18" s="25">
        <f>SUM(DA19:DA23)</f>
        <v>678801.52</v>
      </c>
      <c r="DB18" s="26">
        <f t="shared" si="124"/>
        <v>1.0203642525540515</v>
      </c>
      <c r="DC18" s="26">
        <f t="shared" si="154"/>
        <v>1.0367706748800445</v>
      </c>
      <c r="DD18" s="25">
        <f>SUM(DD19:DD23)</f>
        <v>400</v>
      </c>
      <c r="DE18" s="25">
        <f>SUM(DE19:DE23)</f>
        <v>400</v>
      </c>
      <c r="DF18" s="36">
        <f>SUM(DF19:DF23)</f>
        <v>48180.73</v>
      </c>
      <c r="DG18" s="26">
        <f t="shared" si="126"/>
        <v>1</v>
      </c>
      <c r="DH18" s="26">
        <f t="shared" si="155"/>
        <v>8.302074294017546E-3</v>
      </c>
      <c r="DI18" s="25">
        <f>SUM(DI19:DI23)</f>
        <v>0</v>
      </c>
      <c r="DJ18" s="25">
        <f>SUM(DJ19:DJ23)</f>
        <v>0</v>
      </c>
      <c r="DK18" s="26" t="str">
        <f>IF(DI18=0," ",IF(DI18/DJ18*100&gt;200,"св.200",DI18/DJ18))</f>
        <v xml:space="preserve"> </v>
      </c>
      <c r="DL18" s="25">
        <f>SUM(DL19:DL23)</f>
        <v>236279.13</v>
      </c>
      <c r="DM18" s="25">
        <f>SUM(DM19:DM23)</f>
        <v>236279.13</v>
      </c>
      <c r="DN18" s="25">
        <f>SUM(DN19:DN23)</f>
        <v>345942.04000000004</v>
      </c>
      <c r="DO18" s="26">
        <f t="shared" si="127"/>
        <v>1</v>
      </c>
      <c r="DP18" s="26">
        <f t="shared" si="157"/>
        <v>0.6830020716765155</v>
      </c>
    </row>
    <row r="19" spans="1:120" s="19" customFormat="1" ht="17.25" customHeight="1" outlineLevel="1" x14ac:dyDescent="0.3">
      <c r="A19" s="18">
        <v>11</v>
      </c>
      <c r="B19" s="8" t="s">
        <v>104</v>
      </c>
      <c r="C19" s="28">
        <f t="shared" ref="C19:E23" si="185">H19+AQ19</f>
        <v>31578430.510000002</v>
      </c>
      <c r="D19" s="28">
        <f t="shared" si="185"/>
        <v>33511806.079999998</v>
      </c>
      <c r="E19" s="28">
        <f t="shared" si="185"/>
        <v>29797915.949999999</v>
      </c>
      <c r="F19" s="29">
        <f t="shared" si="105"/>
        <v>1.0612245617902938</v>
      </c>
      <c r="G19" s="29">
        <f t="shared" si="129"/>
        <v>1.1246359019278998</v>
      </c>
      <c r="H19" s="17">
        <f t="shared" ref="H19:J23" si="186">W19++AG19+M19+AB19+AL19+R19</f>
        <v>27436190.800000001</v>
      </c>
      <c r="I19" s="24">
        <f t="shared" si="186"/>
        <v>29343663.609999999</v>
      </c>
      <c r="J19" s="17">
        <f t="shared" si="186"/>
        <v>27884085.699999999</v>
      </c>
      <c r="K19" s="29">
        <f t="shared" si="106"/>
        <v>1.0695239664975649</v>
      </c>
      <c r="L19" s="29">
        <f t="shared" si="131"/>
        <v>1.0523444779830096</v>
      </c>
      <c r="M19" s="43">
        <v>21600917.190000001</v>
      </c>
      <c r="N19" s="43">
        <v>23400338.449999999</v>
      </c>
      <c r="O19" s="43">
        <v>21786310.579999998</v>
      </c>
      <c r="P19" s="29">
        <f t="shared" si="107"/>
        <v>1.0833030025610684</v>
      </c>
      <c r="Q19" s="29">
        <f t="shared" si="132"/>
        <v>1.0740844974220505</v>
      </c>
      <c r="R19" s="43">
        <v>1347354.57</v>
      </c>
      <c r="S19" s="43">
        <v>1268352.01</v>
      </c>
      <c r="T19" s="43">
        <v>1369667.8</v>
      </c>
      <c r="U19" s="29">
        <f t="shared" si="108"/>
        <v>0.94136468472437806</v>
      </c>
      <c r="V19" s="29">
        <f t="shared" si="133"/>
        <v>0.92602893197898062</v>
      </c>
      <c r="W19" s="43">
        <v>175005.24</v>
      </c>
      <c r="X19" s="43">
        <v>176634.99</v>
      </c>
      <c r="Y19" s="43">
        <v>166885.57999999999</v>
      </c>
      <c r="Z19" s="29">
        <f t="shared" si="109"/>
        <v>1.0093125782976555</v>
      </c>
      <c r="AA19" s="29">
        <f t="shared" si="134"/>
        <v>1.0584197268571676</v>
      </c>
      <c r="AB19" s="43">
        <v>947032.57</v>
      </c>
      <c r="AC19" s="43">
        <v>985367.47</v>
      </c>
      <c r="AD19" s="43">
        <v>842140.48</v>
      </c>
      <c r="AE19" s="29">
        <f t="shared" si="110"/>
        <v>1.0404789668427137</v>
      </c>
      <c r="AF19" s="29">
        <f t="shared" si="135"/>
        <v>1.1700749380910891</v>
      </c>
      <c r="AG19" s="43">
        <v>3365881.23</v>
      </c>
      <c r="AH19" s="43">
        <v>3512970.69</v>
      </c>
      <c r="AI19" s="43">
        <v>3719081.26</v>
      </c>
      <c r="AJ19" s="29">
        <f t="shared" si="111"/>
        <v>1.0437001337685348</v>
      </c>
      <c r="AK19" s="29">
        <f t="shared" si="136"/>
        <v>0.94458024560614207</v>
      </c>
      <c r="AL19" s="43"/>
      <c r="AM19" s="43"/>
      <c r="AN19" s="30"/>
      <c r="AO19" s="29" t="str">
        <f t="shared" ref="AO19:AO50" si="187">IF(AM19&lt;=0," ",IF(AL19&lt;=0," ",IF(AM19/AL19*100&gt;200,"СВ.200",AM19/AL19)))</f>
        <v xml:space="preserve"> </v>
      </c>
      <c r="AP19" s="29" t="str">
        <f t="shared" si="137"/>
        <v xml:space="preserve"> </v>
      </c>
      <c r="AQ19" s="9">
        <f>AV19+BA19+BF19+BK19+BP19+BU19+BZ19+CE19+CY19+DD19+DL19+CT19</f>
        <v>4142239.71</v>
      </c>
      <c r="AR19" s="9">
        <f t="shared" ref="AR19" si="188">AW19+BB19+BG19+BL19+BQ19+BV19+CA19+CF19+CZ19+DE19+DM19+CU19+DI19</f>
        <v>4168142.4700000007</v>
      </c>
      <c r="AS19" s="9">
        <f t="shared" ref="AS19" si="189">AX19+BC19+BH19+BM19+BR19+BW19+CB19+CG19+DA19+DF19+DN19+CV19+DJ19</f>
        <v>1913830.2499999998</v>
      </c>
      <c r="AT19" s="29">
        <f t="shared" si="113"/>
        <v>1.006253322311953</v>
      </c>
      <c r="AU19" s="29" t="str">
        <f t="shared" si="138"/>
        <v>св.200</v>
      </c>
      <c r="AV19" s="43">
        <v>634590.35</v>
      </c>
      <c r="AW19" s="43">
        <v>642339.93000000005</v>
      </c>
      <c r="AX19" s="43">
        <v>748561.29</v>
      </c>
      <c r="AY19" s="29">
        <f t="shared" si="114"/>
        <v>1.0122119411365145</v>
      </c>
      <c r="AZ19" s="29">
        <f t="shared" si="139"/>
        <v>0.85809931475350543</v>
      </c>
      <c r="BA19" s="43"/>
      <c r="BB19" s="43"/>
      <c r="BC19" s="30"/>
      <c r="BD19" s="29" t="str">
        <f t="shared" si="140"/>
        <v xml:space="preserve"> </v>
      </c>
      <c r="BE19" s="29" t="str">
        <f t="shared" si="141"/>
        <v xml:space="preserve"> </v>
      </c>
      <c r="BF19" s="43"/>
      <c r="BG19" s="43"/>
      <c r="BH19" s="30"/>
      <c r="BI19" s="29" t="str">
        <f t="shared" si="117"/>
        <v xml:space="preserve"> </v>
      </c>
      <c r="BJ19" s="29" t="str">
        <f t="shared" si="142"/>
        <v xml:space="preserve"> </v>
      </c>
      <c r="BK19" s="43"/>
      <c r="BL19" s="43"/>
      <c r="BM19" s="30"/>
      <c r="BN19" s="29" t="str">
        <f t="shared" si="181"/>
        <v xml:space="preserve"> </v>
      </c>
      <c r="BO19" s="29" t="str">
        <f t="shared" si="143"/>
        <v xml:space="preserve"> </v>
      </c>
      <c r="BP19" s="43">
        <v>69113</v>
      </c>
      <c r="BQ19" s="43">
        <v>69113.039999999994</v>
      </c>
      <c r="BR19" s="43">
        <v>14864.19</v>
      </c>
      <c r="BS19" s="29">
        <f t="shared" si="118"/>
        <v>1.0000005787623167</v>
      </c>
      <c r="BT19" s="29" t="str">
        <f>IF(BQ19=0," ",IF(BQ19/BR19*100&gt;200,"св.200",BQ19/BR19))</f>
        <v>св.200</v>
      </c>
      <c r="BU19" s="43">
        <v>12655</v>
      </c>
      <c r="BV19" s="43">
        <v>12655</v>
      </c>
      <c r="BW19" s="9">
        <v>28120</v>
      </c>
      <c r="BX19" s="29">
        <f t="shared" si="120"/>
        <v>1</v>
      </c>
      <c r="BY19" s="29">
        <f t="shared" si="145"/>
        <v>0.45003556187766713</v>
      </c>
      <c r="BZ19" s="43">
        <v>297500</v>
      </c>
      <c r="CA19" s="43">
        <v>297500</v>
      </c>
      <c r="CB19" s="30"/>
      <c r="CC19" s="29">
        <f t="shared" si="182"/>
        <v>1</v>
      </c>
      <c r="CD19" s="29" t="str">
        <f t="shared" si="146"/>
        <v xml:space="preserve"> </v>
      </c>
      <c r="CE19" s="43">
        <v>2344106.4</v>
      </c>
      <c r="CF19" s="43">
        <v>2348213.9900000002</v>
      </c>
      <c r="CG19" s="43">
        <v>254963.86</v>
      </c>
      <c r="CH19" s="29">
        <f t="shared" si="147"/>
        <v>1.0017523052707848</v>
      </c>
      <c r="CI19" s="29" t="str">
        <f t="shared" si="161"/>
        <v>св.200</v>
      </c>
      <c r="CJ19" s="43">
        <v>2344106.4</v>
      </c>
      <c r="CK19" s="43">
        <v>2348213.9900000002</v>
      </c>
      <c r="CL19" s="43">
        <v>254963.86</v>
      </c>
      <c r="CM19" s="29">
        <f t="shared" si="148"/>
        <v>1.0017523052707848</v>
      </c>
      <c r="CN19" s="29" t="str">
        <f t="shared" si="149"/>
        <v>св.200</v>
      </c>
      <c r="CO19" s="43"/>
      <c r="CP19" s="43"/>
      <c r="CQ19" s="30"/>
      <c r="CR19" s="29" t="str">
        <f t="shared" si="150"/>
        <v xml:space="preserve"> </v>
      </c>
      <c r="CS19" s="29" t="str">
        <f t="shared" si="151"/>
        <v xml:space="preserve"> </v>
      </c>
      <c r="CT19" s="43"/>
      <c r="CU19" s="43"/>
      <c r="CV19" s="30"/>
      <c r="CW19" s="29" t="str">
        <f t="shared" si="152"/>
        <v xml:space="preserve"> </v>
      </c>
      <c r="CX19" s="29" t="str">
        <f t="shared" si="153"/>
        <v xml:space="preserve"> </v>
      </c>
      <c r="CY19" s="43">
        <v>689715.96</v>
      </c>
      <c r="CZ19" s="43">
        <v>703761.51</v>
      </c>
      <c r="DA19" s="43">
        <v>678801.52</v>
      </c>
      <c r="DB19" s="29">
        <f t="shared" si="124"/>
        <v>1.0203642525540515</v>
      </c>
      <c r="DC19" s="29">
        <f t="shared" si="154"/>
        <v>1.0367706748800445</v>
      </c>
      <c r="DD19" s="43">
        <v>400</v>
      </c>
      <c r="DE19" s="43">
        <v>400</v>
      </c>
      <c r="DF19" s="37">
        <v>42180.73</v>
      </c>
      <c r="DG19" s="29">
        <f t="shared" si="126"/>
        <v>1</v>
      </c>
      <c r="DH19" s="29">
        <f t="shared" si="155"/>
        <v>9.4830032576486926E-3</v>
      </c>
      <c r="DI19" s="43"/>
      <c r="DJ19" s="9"/>
      <c r="DK19" s="29" t="str">
        <f t="shared" si="156"/>
        <v xml:space="preserve"> </v>
      </c>
      <c r="DL19" s="43">
        <v>94159</v>
      </c>
      <c r="DM19" s="43">
        <v>94159</v>
      </c>
      <c r="DN19" s="30">
        <v>146338.66</v>
      </c>
      <c r="DO19" s="29">
        <f t="shared" si="127"/>
        <v>1</v>
      </c>
      <c r="DP19" s="29">
        <f t="shared" si="157"/>
        <v>0.64343215934873255</v>
      </c>
    </row>
    <row r="20" spans="1:120" s="19" customFormat="1" ht="17.25" customHeight="1" outlineLevel="1" x14ac:dyDescent="0.3">
      <c r="A20" s="18">
        <v>12</v>
      </c>
      <c r="B20" s="8" t="s">
        <v>40</v>
      </c>
      <c r="C20" s="28">
        <f t="shared" si="185"/>
        <v>11429917.490000002</v>
      </c>
      <c r="D20" s="28">
        <f t="shared" si="185"/>
        <v>11313375.800000001</v>
      </c>
      <c r="E20" s="28">
        <f t="shared" si="185"/>
        <v>11102815.359999999</v>
      </c>
      <c r="F20" s="29">
        <f t="shared" si="105"/>
        <v>0.98980380303690174</v>
      </c>
      <c r="G20" s="29">
        <f t="shared" si="129"/>
        <v>1.0189645989033183</v>
      </c>
      <c r="H20" s="17">
        <f t="shared" si="186"/>
        <v>10401145.110000001</v>
      </c>
      <c r="I20" s="24">
        <f t="shared" si="186"/>
        <v>10284127.41</v>
      </c>
      <c r="J20" s="17">
        <f t="shared" si="186"/>
        <v>9608896.3099999987</v>
      </c>
      <c r="K20" s="29">
        <f t="shared" si="106"/>
        <v>0.98874953682864242</v>
      </c>
      <c r="L20" s="29">
        <f t="shared" si="131"/>
        <v>1.0702714524348949</v>
      </c>
      <c r="M20" s="43">
        <v>6651713.8499999996</v>
      </c>
      <c r="N20" s="43">
        <v>6660203.5499999998</v>
      </c>
      <c r="O20" s="43">
        <v>5379900.9900000002</v>
      </c>
      <c r="P20" s="29">
        <f t="shared" si="107"/>
        <v>1.0012763176816453</v>
      </c>
      <c r="Q20" s="29">
        <f t="shared" si="132"/>
        <v>1.2379788331383399</v>
      </c>
      <c r="R20" s="43">
        <v>1297762.8400000001</v>
      </c>
      <c r="S20" s="43">
        <v>1158900.22</v>
      </c>
      <c r="T20" s="43">
        <v>1324012.17</v>
      </c>
      <c r="U20" s="29">
        <f t="shared" si="108"/>
        <v>0.8929984618761313</v>
      </c>
      <c r="V20" s="29">
        <f t="shared" si="133"/>
        <v>0.87529423539966411</v>
      </c>
      <c r="W20" s="43">
        <v>2048.12</v>
      </c>
      <c r="X20" s="43">
        <v>2048.12</v>
      </c>
      <c r="Y20" s="9">
        <v>318.93</v>
      </c>
      <c r="Z20" s="29">
        <f t="shared" si="109"/>
        <v>1</v>
      </c>
      <c r="AA20" s="29" t="str">
        <f>IF(X20=0," ",IF(X20/Y20*100&gt;200,"св.200",X20/Y20))</f>
        <v>св.200</v>
      </c>
      <c r="AB20" s="43">
        <v>477115.47</v>
      </c>
      <c r="AC20" s="43">
        <v>490462.37</v>
      </c>
      <c r="AD20" s="43">
        <v>442890.21</v>
      </c>
      <c r="AE20" s="29">
        <f t="shared" si="110"/>
        <v>1.0279741505761697</v>
      </c>
      <c r="AF20" s="29">
        <f t="shared" si="135"/>
        <v>1.1074129861664812</v>
      </c>
      <c r="AG20" s="43">
        <v>1972504.83</v>
      </c>
      <c r="AH20" s="43">
        <v>1972513.15</v>
      </c>
      <c r="AI20" s="43">
        <v>2461774.0099999998</v>
      </c>
      <c r="AJ20" s="29">
        <f t="shared" si="111"/>
        <v>1.0000042179871367</v>
      </c>
      <c r="AK20" s="29">
        <f t="shared" si="136"/>
        <v>0.80125679367294977</v>
      </c>
      <c r="AL20" s="43"/>
      <c r="AM20" s="43"/>
      <c r="AN20" s="30"/>
      <c r="AO20" s="29" t="str">
        <f t="shared" si="187"/>
        <v xml:space="preserve"> </v>
      </c>
      <c r="AP20" s="29" t="str">
        <f t="shared" si="137"/>
        <v xml:space="preserve"> </v>
      </c>
      <c r="AQ20" s="9">
        <f t="shared" ref="AQ20:AQ23" si="190">AV20+BA20+BF20+BK20+BP20+BU20+BZ20+CE20+CY20+DD20+DL20+CT20</f>
        <v>1028772.38</v>
      </c>
      <c r="AR20" s="9">
        <f t="shared" ref="AR20:AR23" si="191">AW20+BB20+BG20+BL20+BQ20+BV20+CA20+CF20+CZ20+DE20+DM20+CU20+DI20</f>
        <v>1029248.39</v>
      </c>
      <c r="AS20" s="9">
        <f t="shared" ref="AS20:AS23" si="192">AX20+BC20+BH20+BM20+BR20+BW20+CB20+CG20+DA20+DF20+DN20+CV20+DJ20</f>
        <v>1493919.0499999998</v>
      </c>
      <c r="AT20" s="29">
        <f t="shared" si="113"/>
        <v>1.0004626971031241</v>
      </c>
      <c r="AU20" s="29">
        <f t="shared" si="138"/>
        <v>0.68895860856717783</v>
      </c>
      <c r="AV20" s="43">
        <v>205800</v>
      </c>
      <c r="AW20" s="43">
        <v>206276.01</v>
      </c>
      <c r="AX20" s="43">
        <v>349064.9</v>
      </c>
      <c r="AY20" s="29">
        <f t="shared" si="114"/>
        <v>1.0023129737609331</v>
      </c>
      <c r="AZ20" s="29">
        <f t="shared" si="139"/>
        <v>0.59093884833450738</v>
      </c>
      <c r="BA20" s="43"/>
      <c r="BB20" s="43"/>
      <c r="BC20" s="30"/>
      <c r="BD20" s="29" t="str">
        <f t="shared" si="140"/>
        <v xml:space="preserve"> </v>
      </c>
      <c r="BE20" s="29" t="str">
        <f t="shared" si="141"/>
        <v xml:space="preserve"> </v>
      </c>
      <c r="BF20" s="43"/>
      <c r="BG20" s="43"/>
      <c r="BH20" s="30"/>
      <c r="BI20" s="29" t="str">
        <f t="shared" si="117"/>
        <v xml:space="preserve"> </v>
      </c>
      <c r="BJ20" s="29" t="str">
        <f t="shared" si="142"/>
        <v xml:space="preserve"> </v>
      </c>
      <c r="BK20" s="43"/>
      <c r="BL20" s="43"/>
      <c r="BM20" s="30"/>
      <c r="BN20" s="29" t="str">
        <f t="shared" si="181"/>
        <v xml:space="preserve"> </v>
      </c>
      <c r="BO20" s="29" t="str">
        <f t="shared" si="143"/>
        <v xml:space="preserve"> </v>
      </c>
      <c r="BP20" s="43">
        <v>650194.34</v>
      </c>
      <c r="BQ20" s="43">
        <v>650194.34</v>
      </c>
      <c r="BR20" s="43">
        <v>676864.48</v>
      </c>
      <c r="BS20" s="29">
        <f t="shared" si="118"/>
        <v>1</v>
      </c>
      <c r="BT20" s="29">
        <f t="shared" si="175"/>
        <v>0.9605975187233935</v>
      </c>
      <c r="BU20" s="43">
        <v>68920</v>
      </c>
      <c r="BV20" s="43">
        <v>68920</v>
      </c>
      <c r="BW20" s="43">
        <v>85612</v>
      </c>
      <c r="BX20" s="29">
        <f t="shared" si="120"/>
        <v>1</v>
      </c>
      <c r="BY20" s="29">
        <f t="shared" si="145"/>
        <v>0.80502733261692283</v>
      </c>
      <c r="BZ20" s="43"/>
      <c r="CA20" s="43"/>
      <c r="CB20" s="30"/>
      <c r="CC20" s="29" t="str">
        <f t="shared" si="182"/>
        <v xml:space="preserve"> </v>
      </c>
      <c r="CD20" s="29" t="str">
        <f t="shared" si="146"/>
        <v xml:space="preserve"> </v>
      </c>
      <c r="CE20" s="43">
        <v>72202.039999999994</v>
      </c>
      <c r="CF20" s="43">
        <v>72202.039999999994</v>
      </c>
      <c r="CG20" s="43">
        <v>358774.29</v>
      </c>
      <c r="CH20" s="29">
        <f t="shared" si="147"/>
        <v>1</v>
      </c>
      <c r="CI20" s="29">
        <f t="shared" si="161"/>
        <v>0.20124641595695164</v>
      </c>
      <c r="CJ20" s="43">
        <v>72202.039999999994</v>
      </c>
      <c r="CK20" s="43">
        <v>72202.039999999994</v>
      </c>
      <c r="CL20" s="43">
        <v>358774.29</v>
      </c>
      <c r="CM20" s="29">
        <f t="shared" si="148"/>
        <v>1</v>
      </c>
      <c r="CN20" s="29">
        <f t="shared" si="149"/>
        <v>0.20124641595695164</v>
      </c>
      <c r="CO20" s="43"/>
      <c r="CP20" s="43"/>
      <c r="CQ20" s="30"/>
      <c r="CR20" s="29" t="str">
        <f t="shared" si="150"/>
        <v xml:space="preserve"> </v>
      </c>
      <c r="CS20" s="29" t="str">
        <f t="shared" si="151"/>
        <v xml:space="preserve"> </v>
      </c>
      <c r="CT20" s="43"/>
      <c r="CU20" s="43"/>
      <c r="CV20" s="30"/>
      <c r="CW20" s="29" t="str">
        <f t="shared" si="152"/>
        <v xml:space="preserve"> </v>
      </c>
      <c r="CX20" s="29" t="str">
        <f t="shared" si="153"/>
        <v xml:space="preserve"> </v>
      </c>
      <c r="CY20" s="43"/>
      <c r="CZ20" s="43"/>
      <c r="DA20" s="30"/>
      <c r="DB20" s="29" t="str">
        <f t="shared" si="124"/>
        <v xml:space="preserve"> </v>
      </c>
      <c r="DC20" s="29" t="str">
        <f t="shared" si="154"/>
        <v xml:space="preserve"> </v>
      </c>
      <c r="DD20" s="43">
        <v>0</v>
      </c>
      <c r="DE20" s="43">
        <v>0</v>
      </c>
      <c r="DF20" s="35">
        <v>6000</v>
      </c>
      <c r="DG20" s="29" t="str">
        <f t="shared" si="126"/>
        <v xml:space="preserve"> </v>
      </c>
      <c r="DH20" s="29">
        <f t="shared" si="155"/>
        <v>0</v>
      </c>
      <c r="DI20" s="43"/>
      <c r="DJ20" s="43"/>
      <c r="DK20" s="29" t="str">
        <f t="shared" si="156"/>
        <v xml:space="preserve"> </v>
      </c>
      <c r="DL20" s="43">
        <v>31656</v>
      </c>
      <c r="DM20" s="43">
        <v>31656</v>
      </c>
      <c r="DN20" s="30">
        <v>17603.38</v>
      </c>
      <c r="DO20" s="29">
        <f t="shared" si="127"/>
        <v>1</v>
      </c>
      <c r="DP20" s="29">
        <f t="shared" si="157"/>
        <v>1.7982910100219389</v>
      </c>
    </row>
    <row r="21" spans="1:120" s="19" customFormat="1" ht="17.25" customHeight="1" outlineLevel="1" x14ac:dyDescent="0.3">
      <c r="A21" s="18">
        <v>13</v>
      </c>
      <c r="B21" s="8" t="s">
        <v>10</v>
      </c>
      <c r="C21" s="28">
        <f t="shared" si="185"/>
        <v>1529992.67</v>
      </c>
      <c r="D21" s="28">
        <f t="shared" si="185"/>
        <v>1541035.14</v>
      </c>
      <c r="E21" s="28">
        <f t="shared" si="185"/>
        <v>1447026.1800000002</v>
      </c>
      <c r="F21" s="29">
        <f t="shared" si="105"/>
        <v>1.007217335230763</v>
      </c>
      <c r="G21" s="29">
        <f t="shared" si="129"/>
        <v>1.0649670070240191</v>
      </c>
      <c r="H21" s="17">
        <f t="shared" si="186"/>
        <v>1473357.73</v>
      </c>
      <c r="I21" s="24">
        <f t="shared" si="186"/>
        <v>1482574.1099999999</v>
      </c>
      <c r="J21" s="17">
        <f t="shared" si="186"/>
        <v>1319768.32</v>
      </c>
      <c r="K21" s="29">
        <f t="shared" si="106"/>
        <v>1.006255357957093</v>
      </c>
      <c r="L21" s="29">
        <f t="shared" si="131"/>
        <v>1.1233593711356853</v>
      </c>
      <c r="M21" s="43">
        <v>214985.39</v>
      </c>
      <c r="N21" s="43">
        <v>217979.39</v>
      </c>
      <c r="O21" s="43">
        <v>153802.51</v>
      </c>
      <c r="P21" s="29">
        <f t="shared" si="107"/>
        <v>1.0139265277514904</v>
      </c>
      <c r="Q21" s="29">
        <f t="shared" si="132"/>
        <v>1.4172680926988772</v>
      </c>
      <c r="R21" s="43"/>
      <c r="S21" s="43"/>
      <c r="T21" s="43"/>
      <c r="U21" s="29" t="str">
        <f t="shared" si="108"/>
        <v xml:space="preserve"> </v>
      </c>
      <c r="V21" s="29" t="str">
        <f t="shared" ref="V21:V23" si="193">IF(S21=0," ",IF(S21/T21*100&gt;200,"св.200",S21/T21))</f>
        <v xml:space="preserve"> </v>
      </c>
      <c r="W21" s="43">
        <v>127471.91</v>
      </c>
      <c r="X21" s="43">
        <v>127471.91</v>
      </c>
      <c r="Y21" s="43">
        <v>128618.83</v>
      </c>
      <c r="Z21" s="29">
        <f t="shared" si="109"/>
        <v>1</v>
      </c>
      <c r="AA21" s="29">
        <f t="shared" si="134"/>
        <v>0.99108279868507587</v>
      </c>
      <c r="AB21" s="43">
        <v>53401.63</v>
      </c>
      <c r="AC21" s="43">
        <v>53563.1</v>
      </c>
      <c r="AD21" s="43">
        <v>46589.62</v>
      </c>
      <c r="AE21" s="29">
        <f t="shared" si="110"/>
        <v>1.0030236904753658</v>
      </c>
      <c r="AF21" s="29">
        <f t="shared" si="135"/>
        <v>1.1496788340407154</v>
      </c>
      <c r="AG21" s="43">
        <v>1077498.8</v>
      </c>
      <c r="AH21" s="43">
        <v>1083559.71</v>
      </c>
      <c r="AI21" s="43">
        <v>990757.36</v>
      </c>
      <c r="AJ21" s="29">
        <f t="shared" si="111"/>
        <v>1.0056249807424378</v>
      </c>
      <c r="AK21" s="29">
        <f t="shared" si="136"/>
        <v>1.0936680904394189</v>
      </c>
      <c r="AL21" s="43"/>
      <c r="AM21" s="43"/>
      <c r="AN21" s="30"/>
      <c r="AO21" s="29" t="str">
        <f t="shared" si="187"/>
        <v xml:space="preserve"> </v>
      </c>
      <c r="AP21" s="29" t="str">
        <f t="shared" si="137"/>
        <v xml:space="preserve"> </v>
      </c>
      <c r="AQ21" s="9">
        <f t="shared" si="190"/>
        <v>56634.94</v>
      </c>
      <c r="AR21" s="9">
        <f t="shared" si="191"/>
        <v>58461.03</v>
      </c>
      <c r="AS21" s="9">
        <f t="shared" si="192"/>
        <v>127257.86</v>
      </c>
      <c r="AT21" s="29">
        <f t="shared" si="113"/>
        <v>1.0322431700289609</v>
      </c>
      <c r="AU21" s="29">
        <f t="shared" si="138"/>
        <v>0.45939032763870147</v>
      </c>
      <c r="AV21" s="43"/>
      <c r="AW21" s="43"/>
      <c r="AX21" s="9"/>
      <c r="AY21" s="29" t="str">
        <f t="shared" si="114"/>
        <v xml:space="preserve"> </v>
      </c>
      <c r="AZ21" s="29" t="str">
        <f t="shared" si="139"/>
        <v xml:space="preserve"> </v>
      </c>
      <c r="BA21" s="43"/>
      <c r="BB21" s="43"/>
      <c r="BC21" s="30"/>
      <c r="BD21" s="29" t="str">
        <f t="shared" si="140"/>
        <v xml:space="preserve"> </v>
      </c>
      <c r="BE21" s="29" t="str">
        <f t="shared" si="141"/>
        <v xml:space="preserve"> </v>
      </c>
      <c r="BF21" s="43"/>
      <c r="BG21" s="43"/>
      <c r="BH21" s="30"/>
      <c r="BI21" s="29" t="str">
        <f t="shared" si="117"/>
        <v xml:space="preserve"> </v>
      </c>
      <c r="BJ21" s="29" t="str">
        <f t="shared" si="142"/>
        <v xml:space="preserve"> </v>
      </c>
      <c r="BK21" s="43"/>
      <c r="BL21" s="43"/>
      <c r="BM21" s="30"/>
      <c r="BN21" s="29" t="str">
        <f t="shared" si="181"/>
        <v xml:space="preserve"> </v>
      </c>
      <c r="BO21" s="29" t="str">
        <f t="shared" si="143"/>
        <v xml:space="preserve"> </v>
      </c>
      <c r="BP21" s="43">
        <v>31024.94</v>
      </c>
      <c r="BQ21" s="43">
        <v>32851.03</v>
      </c>
      <c r="BR21" s="43">
        <v>46459</v>
      </c>
      <c r="BS21" s="29">
        <f t="shared" si="118"/>
        <v>1.0588587761974722</v>
      </c>
      <c r="BT21" s="29">
        <f t="shared" si="175"/>
        <v>0.70709722551066534</v>
      </c>
      <c r="BU21" s="43">
        <v>25610</v>
      </c>
      <c r="BV21" s="43">
        <v>25610</v>
      </c>
      <c r="BW21" s="43">
        <v>80798.86</v>
      </c>
      <c r="BX21" s="29">
        <f t="shared" si="120"/>
        <v>1</v>
      </c>
      <c r="BY21" s="29">
        <f t="shared" si="145"/>
        <v>0.31695991750378655</v>
      </c>
      <c r="BZ21" s="43"/>
      <c r="CA21" s="43"/>
      <c r="CB21" s="30"/>
      <c r="CC21" s="29" t="str">
        <f t="shared" si="182"/>
        <v xml:space="preserve"> </v>
      </c>
      <c r="CD21" s="29" t="str">
        <f t="shared" si="146"/>
        <v xml:space="preserve"> </v>
      </c>
      <c r="CE21" s="43">
        <v>0</v>
      </c>
      <c r="CF21" s="43">
        <v>0</v>
      </c>
      <c r="CG21" s="9"/>
      <c r="CH21" s="29" t="str">
        <f t="shared" si="147"/>
        <v xml:space="preserve"> </v>
      </c>
      <c r="CI21" s="29" t="str">
        <f t="shared" si="161"/>
        <v xml:space="preserve"> </v>
      </c>
      <c r="CJ21" s="43"/>
      <c r="CK21" s="43"/>
      <c r="CL21" s="30"/>
      <c r="CM21" s="29" t="str">
        <f t="shared" si="148"/>
        <v xml:space="preserve"> </v>
      </c>
      <c r="CN21" s="29" t="str">
        <f t="shared" si="149"/>
        <v xml:space="preserve"> </v>
      </c>
      <c r="CO21" s="43"/>
      <c r="CP21" s="43"/>
      <c r="CQ21" s="30"/>
      <c r="CR21" s="29" t="str">
        <f t="shared" si="150"/>
        <v xml:space="preserve"> </v>
      </c>
      <c r="CS21" s="29" t="str">
        <f t="shared" si="151"/>
        <v xml:space="preserve"> </v>
      </c>
      <c r="CT21" s="43"/>
      <c r="CU21" s="43"/>
      <c r="CV21" s="30"/>
      <c r="CW21" s="29" t="str">
        <f t="shared" si="152"/>
        <v xml:space="preserve"> </v>
      </c>
      <c r="CX21" s="29" t="str">
        <f t="shared" si="153"/>
        <v xml:space="preserve"> </v>
      </c>
      <c r="CY21" s="43"/>
      <c r="CZ21" s="43"/>
      <c r="DA21" s="30"/>
      <c r="DB21" s="29" t="str">
        <f t="shared" si="124"/>
        <v xml:space="preserve"> </v>
      </c>
      <c r="DC21" s="29" t="str">
        <f t="shared" si="154"/>
        <v xml:space="preserve"> </v>
      </c>
      <c r="DD21" s="43">
        <v>0</v>
      </c>
      <c r="DE21" s="43">
        <v>0</v>
      </c>
      <c r="DF21" s="35"/>
      <c r="DG21" s="29" t="str">
        <f t="shared" si="126"/>
        <v xml:space="preserve"> </v>
      </c>
      <c r="DH21" s="29" t="str">
        <f t="shared" si="155"/>
        <v xml:space="preserve"> </v>
      </c>
      <c r="DI21" s="43"/>
      <c r="DJ21" s="43"/>
      <c r="DK21" s="29" t="str">
        <f t="shared" si="156"/>
        <v xml:space="preserve"> </v>
      </c>
      <c r="DL21" s="43"/>
      <c r="DM21" s="43"/>
      <c r="DN21" s="30"/>
      <c r="DO21" s="29" t="str">
        <f t="shared" si="127"/>
        <v xml:space="preserve"> </v>
      </c>
      <c r="DP21" s="29" t="str">
        <f t="shared" si="157"/>
        <v xml:space="preserve"> </v>
      </c>
    </row>
    <row r="22" spans="1:120" s="19" customFormat="1" ht="17.25" customHeight="1" outlineLevel="1" x14ac:dyDescent="0.3">
      <c r="A22" s="18">
        <v>14</v>
      </c>
      <c r="B22" s="8" t="s">
        <v>22</v>
      </c>
      <c r="C22" s="28">
        <f t="shared" si="185"/>
        <v>2771590</v>
      </c>
      <c r="D22" s="28">
        <f t="shared" si="185"/>
        <v>2770409.99</v>
      </c>
      <c r="E22" s="28">
        <f t="shared" si="185"/>
        <v>3126834.6000000006</v>
      </c>
      <c r="F22" s="29">
        <f t="shared" si="105"/>
        <v>0.99957424799483341</v>
      </c>
      <c r="G22" s="29">
        <f t="shared" si="129"/>
        <v>0.88601104452406909</v>
      </c>
      <c r="H22" s="17">
        <f t="shared" si="186"/>
        <v>2762590</v>
      </c>
      <c r="I22" s="24">
        <f t="shared" si="186"/>
        <v>2761409.99</v>
      </c>
      <c r="J22" s="17">
        <f t="shared" si="186"/>
        <v>2918433.6000000006</v>
      </c>
      <c r="K22" s="29">
        <f t="shared" si="106"/>
        <v>0.99957286097466513</v>
      </c>
      <c r="L22" s="29">
        <f t="shared" si="131"/>
        <v>0.94619592852823509</v>
      </c>
      <c r="M22" s="43">
        <v>991990</v>
      </c>
      <c r="N22" s="43">
        <v>992068.7</v>
      </c>
      <c r="O22" s="43">
        <v>561707.16</v>
      </c>
      <c r="P22" s="29">
        <f t="shared" si="107"/>
        <v>1.0000793354771722</v>
      </c>
      <c r="Q22" s="29">
        <f t="shared" si="132"/>
        <v>1.766167089627271</v>
      </c>
      <c r="R22" s="43"/>
      <c r="S22" s="43"/>
      <c r="T22" s="43"/>
      <c r="U22" s="29" t="str">
        <f t="shared" si="108"/>
        <v xml:space="preserve"> </v>
      </c>
      <c r="V22" s="29" t="str">
        <f t="shared" si="193"/>
        <v xml:space="preserve"> </v>
      </c>
      <c r="W22" s="43">
        <v>40000</v>
      </c>
      <c r="X22" s="43">
        <v>39402.99</v>
      </c>
      <c r="Y22" s="43">
        <v>6959.87</v>
      </c>
      <c r="Z22" s="29">
        <f t="shared" si="109"/>
        <v>0.98507475</v>
      </c>
      <c r="AA22" s="29" t="str">
        <f t="shared" si="134"/>
        <v>св.200</v>
      </c>
      <c r="AB22" s="43">
        <v>47600</v>
      </c>
      <c r="AC22" s="43">
        <v>47510.99</v>
      </c>
      <c r="AD22" s="43">
        <v>79843.929999999993</v>
      </c>
      <c r="AE22" s="29">
        <f t="shared" si="110"/>
        <v>0.99813004201680666</v>
      </c>
      <c r="AF22" s="29">
        <f t="shared" si="135"/>
        <v>0.59504823973469245</v>
      </c>
      <c r="AG22" s="43">
        <v>1683000</v>
      </c>
      <c r="AH22" s="43">
        <v>1682427.31</v>
      </c>
      <c r="AI22" s="43">
        <v>2269922.64</v>
      </c>
      <c r="AJ22" s="29">
        <f t="shared" si="111"/>
        <v>0.99965972073677956</v>
      </c>
      <c r="AK22" s="29">
        <f t="shared" si="136"/>
        <v>0.74118266426912238</v>
      </c>
      <c r="AL22" s="43"/>
      <c r="AM22" s="43"/>
      <c r="AN22" s="30"/>
      <c r="AO22" s="29" t="str">
        <f t="shared" si="187"/>
        <v xml:space="preserve"> </v>
      </c>
      <c r="AP22" s="29" t="str">
        <f t="shared" si="137"/>
        <v xml:space="preserve"> </v>
      </c>
      <c r="AQ22" s="9">
        <f t="shared" si="190"/>
        <v>9000</v>
      </c>
      <c r="AR22" s="9">
        <f t="shared" si="191"/>
        <v>9000</v>
      </c>
      <c r="AS22" s="9">
        <f t="shared" si="192"/>
        <v>208401</v>
      </c>
      <c r="AT22" s="29">
        <f t="shared" si="113"/>
        <v>1</v>
      </c>
      <c r="AU22" s="29">
        <f t="shared" si="138"/>
        <v>4.3185973195905968E-2</v>
      </c>
      <c r="AV22" s="43"/>
      <c r="AW22" s="43"/>
      <c r="AX22" s="9"/>
      <c r="AY22" s="29" t="str">
        <f t="shared" si="114"/>
        <v xml:space="preserve"> </v>
      </c>
      <c r="AZ22" s="29" t="str">
        <f t="shared" si="139"/>
        <v xml:space="preserve"> </v>
      </c>
      <c r="BA22" s="43"/>
      <c r="BB22" s="43"/>
      <c r="BC22" s="30"/>
      <c r="BD22" s="29" t="str">
        <f t="shared" si="140"/>
        <v xml:space="preserve"> </v>
      </c>
      <c r="BE22" s="29" t="str">
        <f t="shared" si="141"/>
        <v xml:space="preserve"> </v>
      </c>
      <c r="BF22" s="43"/>
      <c r="BG22" s="43"/>
      <c r="BH22" s="30"/>
      <c r="BI22" s="29" t="str">
        <f t="shared" si="117"/>
        <v xml:space="preserve"> </v>
      </c>
      <c r="BJ22" s="29" t="str">
        <f t="shared" si="142"/>
        <v xml:space="preserve"> </v>
      </c>
      <c r="BK22" s="43"/>
      <c r="BL22" s="43"/>
      <c r="BM22" s="30"/>
      <c r="BN22" s="29" t="str">
        <f t="shared" si="181"/>
        <v xml:space="preserve"> </v>
      </c>
      <c r="BO22" s="29" t="str">
        <f t="shared" si="143"/>
        <v xml:space="preserve"> </v>
      </c>
      <c r="BP22" s="43">
        <v>0</v>
      </c>
      <c r="BQ22" s="43">
        <v>0</v>
      </c>
      <c r="BR22" s="30">
        <v>0</v>
      </c>
      <c r="BS22" s="29" t="str">
        <f t="shared" si="118"/>
        <v xml:space="preserve"> </v>
      </c>
      <c r="BT22" s="29" t="str">
        <f t="shared" si="175"/>
        <v xml:space="preserve"> </v>
      </c>
      <c r="BU22" s="43">
        <v>9000</v>
      </c>
      <c r="BV22" s="43">
        <v>9000</v>
      </c>
      <c r="BW22" s="43">
        <v>26401</v>
      </c>
      <c r="BX22" s="29">
        <f t="shared" si="120"/>
        <v>1</v>
      </c>
      <c r="BY22" s="29">
        <f t="shared" si="145"/>
        <v>0.34089617817506912</v>
      </c>
      <c r="BZ22" s="43"/>
      <c r="CA22" s="43"/>
      <c r="CB22" s="30"/>
      <c r="CC22" s="29" t="str">
        <f t="shared" si="182"/>
        <v xml:space="preserve"> </v>
      </c>
      <c r="CD22" s="29" t="str">
        <f t="shared" si="146"/>
        <v xml:space="preserve"> </v>
      </c>
      <c r="CE22" s="43">
        <v>0</v>
      </c>
      <c r="CF22" s="43">
        <v>0</v>
      </c>
      <c r="CG22" s="9"/>
      <c r="CH22" s="29" t="str">
        <f t="shared" si="147"/>
        <v xml:space="preserve"> </v>
      </c>
      <c r="CI22" s="29" t="str">
        <f t="shared" si="161"/>
        <v xml:space="preserve"> </v>
      </c>
      <c r="CJ22" s="43"/>
      <c r="CK22" s="43"/>
      <c r="CL22" s="30"/>
      <c r="CM22" s="29" t="str">
        <f t="shared" si="148"/>
        <v xml:space="preserve"> </v>
      </c>
      <c r="CN22" s="29" t="str">
        <f t="shared" si="149"/>
        <v xml:space="preserve"> </v>
      </c>
      <c r="CO22" s="43"/>
      <c r="CP22" s="43"/>
      <c r="CQ22" s="30"/>
      <c r="CR22" s="29" t="str">
        <f t="shared" si="150"/>
        <v xml:space="preserve"> </v>
      </c>
      <c r="CS22" s="29" t="str">
        <f t="shared" si="151"/>
        <v xml:space="preserve"> </v>
      </c>
      <c r="CT22" s="43"/>
      <c r="CU22" s="43"/>
      <c r="CV22" s="30"/>
      <c r="CW22" s="29" t="str">
        <f t="shared" si="152"/>
        <v xml:space="preserve"> </v>
      </c>
      <c r="CX22" s="29" t="str">
        <f t="shared" si="153"/>
        <v xml:space="preserve"> </v>
      </c>
      <c r="CY22" s="43"/>
      <c r="CZ22" s="43"/>
      <c r="DA22" s="30"/>
      <c r="DB22" s="29" t="str">
        <f t="shared" si="124"/>
        <v xml:space="preserve"> </v>
      </c>
      <c r="DC22" s="29" t="str">
        <f t="shared" si="154"/>
        <v xml:space="preserve"> </v>
      </c>
      <c r="DD22" s="43">
        <v>0</v>
      </c>
      <c r="DE22" s="43">
        <v>0</v>
      </c>
      <c r="DF22" s="35"/>
      <c r="DG22" s="29" t="str">
        <f t="shared" si="126"/>
        <v xml:space="preserve"> </v>
      </c>
      <c r="DH22" s="29" t="str">
        <f t="shared" si="155"/>
        <v xml:space="preserve"> </v>
      </c>
      <c r="DI22" s="43"/>
      <c r="DJ22" s="30"/>
      <c r="DK22" s="29" t="str">
        <f>IF(DI22=0," ",IF(DI22/DJ22*100&gt;200,"св.200",DI22/DJ22))</f>
        <v xml:space="preserve"> </v>
      </c>
      <c r="DL22" s="43"/>
      <c r="DM22" s="43"/>
      <c r="DN22" s="30">
        <v>182000</v>
      </c>
      <c r="DO22" s="29" t="str">
        <f t="shared" si="127"/>
        <v xml:space="preserve"> </v>
      </c>
      <c r="DP22" s="29">
        <f t="shared" si="157"/>
        <v>0</v>
      </c>
    </row>
    <row r="23" spans="1:120" s="19" customFormat="1" ht="17.25" customHeight="1" outlineLevel="1" x14ac:dyDescent="0.3">
      <c r="A23" s="18">
        <v>15</v>
      </c>
      <c r="B23" s="8" t="s">
        <v>39</v>
      </c>
      <c r="C23" s="28">
        <f t="shared" si="185"/>
        <v>3467934.13</v>
      </c>
      <c r="D23" s="28">
        <f t="shared" si="185"/>
        <v>3462841.5899999994</v>
      </c>
      <c r="E23" s="28">
        <f t="shared" si="185"/>
        <v>6888035.3200000003</v>
      </c>
      <c r="F23" s="29">
        <f t="shared" si="105"/>
        <v>0.99853153496891811</v>
      </c>
      <c r="G23" s="29">
        <f t="shared" si="129"/>
        <v>0.50273284458129042</v>
      </c>
      <c r="H23" s="17">
        <f t="shared" si="186"/>
        <v>3314120</v>
      </c>
      <c r="I23" s="24">
        <f t="shared" si="186"/>
        <v>3309027.4599999995</v>
      </c>
      <c r="J23" s="17">
        <f t="shared" si="186"/>
        <v>6713185.3200000003</v>
      </c>
      <c r="K23" s="29">
        <f t="shared" si="106"/>
        <v>0.99846338092766695</v>
      </c>
      <c r="L23" s="29">
        <f t="shared" si="131"/>
        <v>0.49291466007078727</v>
      </c>
      <c r="M23" s="43">
        <v>1285530</v>
      </c>
      <c r="N23" s="43">
        <v>1280726.3999999999</v>
      </c>
      <c r="O23" s="43">
        <v>1249063.32</v>
      </c>
      <c r="P23" s="29">
        <f t="shared" si="107"/>
        <v>0.99626333107745435</v>
      </c>
      <c r="Q23" s="29">
        <f t="shared" si="132"/>
        <v>1.0253494594653534</v>
      </c>
      <c r="R23" s="43"/>
      <c r="S23" s="43"/>
      <c r="T23" s="30"/>
      <c r="U23" s="29" t="str">
        <f t="shared" si="108"/>
        <v xml:space="preserve"> </v>
      </c>
      <c r="V23" s="29" t="str">
        <f t="shared" si="193"/>
        <v xml:space="preserve"> </v>
      </c>
      <c r="W23" s="43">
        <v>16300</v>
      </c>
      <c r="X23" s="43">
        <v>16231.5</v>
      </c>
      <c r="Y23" s="43">
        <v>3237896.77</v>
      </c>
      <c r="Z23" s="29">
        <f t="shared" si="109"/>
        <v>0.99579754601226989</v>
      </c>
      <c r="AA23" s="29">
        <f t="shared" si="134"/>
        <v>5.012976371078069E-3</v>
      </c>
      <c r="AB23" s="43">
        <v>134910</v>
      </c>
      <c r="AC23" s="43">
        <v>134902.78</v>
      </c>
      <c r="AD23" s="43">
        <v>53162.74</v>
      </c>
      <c r="AE23" s="29">
        <f t="shared" si="110"/>
        <v>0.9999464828404121</v>
      </c>
      <c r="AF23" s="29" t="str">
        <f t="shared" si="135"/>
        <v>св.200</v>
      </c>
      <c r="AG23" s="43">
        <v>1877380</v>
      </c>
      <c r="AH23" s="43">
        <v>1877166.78</v>
      </c>
      <c r="AI23" s="43">
        <v>2173062.4900000002</v>
      </c>
      <c r="AJ23" s="29">
        <f t="shared" si="111"/>
        <v>0.99988642682887852</v>
      </c>
      <c r="AK23" s="29">
        <f t="shared" si="136"/>
        <v>0.86383469809927083</v>
      </c>
      <c r="AL23" s="43"/>
      <c r="AM23" s="43"/>
      <c r="AN23" s="30"/>
      <c r="AO23" s="29" t="str">
        <f t="shared" si="187"/>
        <v xml:space="preserve"> </v>
      </c>
      <c r="AP23" s="29" t="str">
        <f t="shared" si="137"/>
        <v xml:space="preserve"> </v>
      </c>
      <c r="AQ23" s="9">
        <f t="shared" si="190"/>
        <v>153814.13</v>
      </c>
      <c r="AR23" s="9">
        <f t="shared" si="191"/>
        <v>153814.13</v>
      </c>
      <c r="AS23" s="9">
        <f t="shared" si="192"/>
        <v>174850</v>
      </c>
      <c r="AT23" s="29">
        <f t="shared" si="113"/>
        <v>1</v>
      </c>
      <c r="AU23" s="29">
        <f t="shared" si="138"/>
        <v>0.87969190734915648</v>
      </c>
      <c r="AV23" s="43"/>
      <c r="AW23" s="43"/>
      <c r="AX23" s="9"/>
      <c r="AY23" s="29" t="str">
        <f t="shared" si="114"/>
        <v xml:space="preserve"> </v>
      </c>
      <c r="AZ23" s="29" t="str">
        <f t="shared" si="139"/>
        <v xml:space="preserve"> </v>
      </c>
      <c r="BA23" s="43"/>
      <c r="BB23" s="43"/>
      <c r="BC23" s="30"/>
      <c r="BD23" s="29" t="str">
        <f t="shared" si="140"/>
        <v xml:space="preserve"> </v>
      </c>
      <c r="BE23" s="29" t="str">
        <f t="shared" si="141"/>
        <v xml:space="preserve"> </v>
      </c>
      <c r="BF23" s="43"/>
      <c r="BG23" s="43"/>
      <c r="BH23" s="30"/>
      <c r="BI23" s="29" t="str">
        <f t="shared" si="117"/>
        <v xml:space="preserve"> </v>
      </c>
      <c r="BJ23" s="29" t="str">
        <f t="shared" si="142"/>
        <v xml:space="preserve"> </v>
      </c>
      <c r="BK23" s="43"/>
      <c r="BL23" s="43"/>
      <c r="BM23" s="30"/>
      <c r="BN23" s="29" t="str">
        <f t="shared" si="181"/>
        <v xml:space="preserve"> </v>
      </c>
      <c r="BO23" s="29" t="str">
        <f t="shared" si="143"/>
        <v xml:space="preserve"> </v>
      </c>
      <c r="BP23" s="43">
        <v>0</v>
      </c>
      <c r="BQ23" s="43">
        <v>0</v>
      </c>
      <c r="BR23" s="30">
        <v>105000</v>
      </c>
      <c r="BS23" s="29" t="str">
        <f t="shared" si="118"/>
        <v xml:space="preserve"> </v>
      </c>
      <c r="BT23" s="29">
        <f t="shared" si="175"/>
        <v>0</v>
      </c>
      <c r="BU23" s="43">
        <v>43350</v>
      </c>
      <c r="BV23" s="43">
        <v>43350</v>
      </c>
      <c r="BW23" s="43">
        <v>69850</v>
      </c>
      <c r="BX23" s="29">
        <f t="shared" si="120"/>
        <v>1</v>
      </c>
      <c r="BY23" s="29">
        <f t="shared" si="145"/>
        <v>0.62061560486757339</v>
      </c>
      <c r="BZ23" s="43"/>
      <c r="CA23" s="43"/>
      <c r="CB23" s="30"/>
      <c r="CC23" s="29" t="str">
        <f t="shared" si="182"/>
        <v xml:space="preserve"> </v>
      </c>
      <c r="CD23" s="29" t="str">
        <f t="shared" si="146"/>
        <v xml:space="preserve"> </v>
      </c>
      <c r="CE23" s="43">
        <v>0</v>
      </c>
      <c r="CF23" s="43">
        <v>0</v>
      </c>
      <c r="CG23" s="9"/>
      <c r="CH23" s="29" t="str">
        <f t="shared" si="147"/>
        <v xml:space="preserve"> </v>
      </c>
      <c r="CI23" s="29" t="str">
        <f t="shared" si="161"/>
        <v xml:space="preserve"> </v>
      </c>
      <c r="CJ23" s="43"/>
      <c r="CK23" s="43"/>
      <c r="CL23" s="30"/>
      <c r="CM23" s="29" t="str">
        <f t="shared" si="148"/>
        <v xml:space="preserve"> </v>
      </c>
      <c r="CN23" s="29" t="str">
        <f t="shared" si="149"/>
        <v xml:space="preserve"> </v>
      </c>
      <c r="CO23" s="43"/>
      <c r="CP23" s="43"/>
      <c r="CQ23" s="30"/>
      <c r="CR23" s="29" t="str">
        <f t="shared" si="150"/>
        <v xml:space="preserve"> </v>
      </c>
      <c r="CS23" s="29" t="str">
        <f t="shared" si="151"/>
        <v xml:space="preserve"> </v>
      </c>
      <c r="CT23" s="43"/>
      <c r="CU23" s="43"/>
      <c r="CV23" s="30"/>
      <c r="CW23" s="29" t="str">
        <f t="shared" si="152"/>
        <v xml:space="preserve"> </v>
      </c>
      <c r="CX23" s="29" t="str">
        <f t="shared" si="153"/>
        <v xml:space="preserve"> </v>
      </c>
      <c r="CY23" s="43"/>
      <c r="CZ23" s="43"/>
      <c r="DA23" s="30"/>
      <c r="DB23" s="29" t="str">
        <f t="shared" si="124"/>
        <v xml:space="preserve"> </v>
      </c>
      <c r="DC23" s="29" t="str">
        <f t="shared" si="154"/>
        <v xml:space="preserve"> </v>
      </c>
      <c r="DD23" s="43">
        <v>0</v>
      </c>
      <c r="DE23" s="43">
        <v>0</v>
      </c>
      <c r="DF23" s="35"/>
      <c r="DG23" s="29" t="str">
        <f t="shared" si="126"/>
        <v xml:space="preserve"> </v>
      </c>
      <c r="DH23" s="29" t="str">
        <f t="shared" si="155"/>
        <v xml:space="preserve"> </v>
      </c>
      <c r="DI23" s="43"/>
      <c r="DJ23" s="30"/>
      <c r="DK23" s="29" t="str">
        <f t="shared" si="156"/>
        <v xml:space="preserve"> </v>
      </c>
      <c r="DL23" s="43">
        <v>110464.13</v>
      </c>
      <c r="DM23" s="43">
        <v>110464.13</v>
      </c>
      <c r="DN23" s="30"/>
      <c r="DO23" s="29">
        <f t="shared" si="127"/>
        <v>1</v>
      </c>
      <c r="DP23" s="29" t="str">
        <f t="shared" si="157"/>
        <v xml:space="preserve"> </v>
      </c>
    </row>
    <row r="24" spans="1:120" s="21" customFormat="1" ht="32.1" customHeight="1" x14ac:dyDescent="0.3">
      <c r="A24" s="20"/>
      <c r="B24" s="7" t="s">
        <v>139</v>
      </c>
      <c r="C24" s="34">
        <f>SUM(C25:C29)</f>
        <v>50297775.060000002</v>
      </c>
      <c r="D24" s="34">
        <f>SUM(D25:D29)</f>
        <v>53246726.949999996</v>
      </c>
      <c r="E24" s="34">
        <f>SUM(E25:E29)</f>
        <v>50938221.809999995</v>
      </c>
      <c r="F24" s="26">
        <f t="shared" si="105"/>
        <v>1.0586298675534296</v>
      </c>
      <c r="G24" s="26">
        <f t="shared" si="129"/>
        <v>1.0453197041037425</v>
      </c>
      <c r="H24" s="25">
        <f>SUM(H25:H29)</f>
        <v>46263159.630000003</v>
      </c>
      <c r="I24" s="73">
        <f>SUM(I25:I29)</f>
        <v>49617839.920000002</v>
      </c>
      <c r="J24" s="25">
        <f>SUM(J25:J29)</f>
        <v>46603469.909999996</v>
      </c>
      <c r="K24" s="26">
        <f t="shared" si="106"/>
        <v>1.0725129955850359</v>
      </c>
      <c r="L24" s="26">
        <f t="shared" si="131"/>
        <v>1.0646812354492341</v>
      </c>
      <c r="M24" s="25">
        <f>SUM(M25:M29)</f>
        <v>34988540</v>
      </c>
      <c r="N24" s="25">
        <f>SUM(N25:N29)</f>
        <v>37793145.239999987</v>
      </c>
      <c r="O24" s="25">
        <f>SUM(O25:O29)</f>
        <v>36420470.950000003</v>
      </c>
      <c r="P24" s="26">
        <f t="shared" si="107"/>
        <v>1.0801578242475962</v>
      </c>
      <c r="Q24" s="26">
        <f t="shared" si="132"/>
        <v>1.0376896359161436</v>
      </c>
      <c r="R24" s="25">
        <f>SUM(R25:R29)</f>
        <v>1896300</v>
      </c>
      <c r="S24" s="25">
        <f>SUM(S25:S29)</f>
        <v>1871409.34</v>
      </c>
      <c r="T24" s="25">
        <f>SUM(T25:T29)</f>
        <v>2006563.31</v>
      </c>
      <c r="U24" s="26">
        <f t="shared" si="108"/>
        <v>0.98687409165216478</v>
      </c>
      <c r="V24" s="26">
        <f t="shared" si="133"/>
        <v>0.93264405397704597</v>
      </c>
      <c r="W24" s="25">
        <f>SUM(W25:W29)</f>
        <v>0</v>
      </c>
      <c r="X24" s="25">
        <f>SUM(X25:X29)</f>
        <v>0</v>
      </c>
      <c r="Y24" s="25">
        <f>SUM(Y25:Y29)</f>
        <v>10611.990000000002</v>
      </c>
      <c r="Z24" s="26" t="str">
        <f t="shared" si="109"/>
        <v xml:space="preserve"> </v>
      </c>
      <c r="AA24" s="26">
        <f t="shared" si="134"/>
        <v>0</v>
      </c>
      <c r="AB24" s="25">
        <f>SUM(AB25:AB29)</f>
        <v>2015313</v>
      </c>
      <c r="AC24" s="25">
        <f>SUM(AC25:AC29)</f>
        <v>2164221.27</v>
      </c>
      <c r="AD24" s="25">
        <f>SUM(AD25:AD29)</f>
        <v>2286831.2799999998</v>
      </c>
      <c r="AE24" s="26">
        <f t="shared" si="110"/>
        <v>1.0738884084010771</v>
      </c>
      <c r="AF24" s="26">
        <f t="shared" si="135"/>
        <v>0.94638432180269993</v>
      </c>
      <c r="AG24" s="25">
        <f>SUM(AG25:AG29)</f>
        <v>7357056.6299999999</v>
      </c>
      <c r="AH24" s="25">
        <f>SUM(AH25:AH29)</f>
        <v>7783294.0700000003</v>
      </c>
      <c r="AI24" s="25">
        <f>SUM(AI25:AI29)</f>
        <v>5865528.3800000008</v>
      </c>
      <c r="AJ24" s="26">
        <f t="shared" si="111"/>
        <v>1.0579358650390054</v>
      </c>
      <c r="AK24" s="26">
        <f t="shared" si="136"/>
        <v>1.3269553168541655</v>
      </c>
      <c r="AL24" s="25">
        <f>SUM(AL25:AL29)</f>
        <v>5950</v>
      </c>
      <c r="AM24" s="25">
        <f>SUM(AM25:AM29)</f>
        <v>5770</v>
      </c>
      <c r="AN24" s="25">
        <f>SUM(AN25:AN29)</f>
        <v>13464</v>
      </c>
      <c r="AO24" s="26">
        <f t="shared" si="187"/>
        <v>0.96974789915966386</v>
      </c>
      <c r="AP24" s="26">
        <f t="shared" si="137"/>
        <v>0.42855020796197268</v>
      </c>
      <c r="AQ24" s="25">
        <f>SUM(AQ25:AQ29)</f>
        <v>4034615.43</v>
      </c>
      <c r="AR24" s="25">
        <f t="shared" ref="AR24:AS24" si="194">SUM(AR25:AR29)</f>
        <v>3628887.0300000003</v>
      </c>
      <c r="AS24" s="25">
        <f t="shared" si="194"/>
        <v>4334751.8999999994</v>
      </c>
      <c r="AT24" s="26">
        <f t="shared" si="113"/>
        <v>0.8994381479376834</v>
      </c>
      <c r="AU24" s="26">
        <f t="shared" si="138"/>
        <v>0.83716141401310662</v>
      </c>
      <c r="AV24" s="25">
        <f>SUM(AV25:AV29)</f>
        <v>749119</v>
      </c>
      <c r="AW24" s="25">
        <f>SUM(AW25:AW29)</f>
        <v>822529.82</v>
      </c>
      <c r="AX24" s="25">
        <f>SUM(AX25:AX29)</f>
        <v>670150.72</v>
      </c>
      <c r="AY24" s="26">
        <f t="shared" si="114"/>
        <v>1.0979962062102282</v>
      </c>
      <c r="AZ24" s="26">
        <f t="shared" si="139"/>
        <v>1.227380342141541</v>
      </c>
      <c r="BA24" s="25">
        <f>SUM(BA25:BA29)</f>
        <v>7420</v>
      </c>
      <c r="BB24" s="25">
        <f>SUM(BB25:BB29)</f>
        <v>42418.32</v>
      </c>
      <c r="BC24" s="27">
        <f t="shared" ref="BC24" si="195">SUM(BC25:BC29)</f>
        <v>6469.23</v>
      </c>
      <c r="BD24" s="26" t="str">
        <f t="shared" si="140"/>
        <v>СВ.200</v>
      </c>
      <c r="BE24" s="26" t="str">
        <f t="shared" si="141"/>
        <v>св.200</v>
      </c>
      <c r="BF24" s="25">
        <f>SUM(BF25:BF29)</f>
        <v>336684</v>
      </c>
      <c r="BG24" s="25">
        <f>SUM(BG25:BG29)</f>
        <v>357987.14999999997</v>
      </c>
      <c r="BH24" s="27">
        <f>SUM(BH25:BH29)</f>
        <v>326821.16000000003</v>
      </c>
      <c r="BI24" s="26">
        <f t="shared" si="117"/>
        <v>1.0632734255266065</v>
      </c>
      <c r="BJ24" s="26">
        <f t="shared" si="142"/>
        <v>1.0953609919259815</v>
      </c>
      <c r="BK24" s="25">
        <f>SUM(BK25:BK29)</f>
        <v>0</v>
      </c>
      <c r="BL24" s="25">
        <f>SUM(BL25:BL29)</f>
        <v>0</v>
      </c>
      <c r="BM24" s="25">
        <f>SUM(BM25:BM29)</f>
        <v>0</v>
      </c>
      <c r="BN24" s="26" t="str">
        <f t="shared" si="181"/>
        <v xml:space="preserve"> </v>
      </c>
      <c r="BO24" s="26" t="str">
        <f t="shared" si="143"/>
        <v xml:space="preserve"> </v>
      </c>
      <c r="BP24" s="25">
        <f>SUM(BP25:BP29)</f>
        <v>907967</v>
      </c>
      <c r="BQ24" s="25">
        <f>SUM(BQ25:BQ29)</f>
        <v>921532.13</v>
      </c>
      <c r="BR24" s="25">
        <f>SUM(BR25:BR29)</f>
        <v>1080557.98</v>
      </c>
      <c r="BS24" s="26">
        <f t="shared" si="118"/>
        <v>1.0149401134622733</v>
      </c>
      <c r="BT24" s="26">
        <f t="shared" si="175"/>
        <v>0.85282987776370878</v>
      </c>
      <c r="BU24" s="25">
        <f>SUM(BU25:BU29)</f>
        <v>555546.76</v>
      </c>
      <c r="BV24" s="25">
        <f>SUM(BV25:BV29)</f>
        <v>321920.14</v>
      </c>
      <c r="BW24" s="25">
        <f>SUM(BW25:BW29)</f>
        <v>516587.58</v>
      </c>
      <c r="BX24" s="26">
        <f t="shared" si="120"/>
        <v>0.57946542609662599</v>
      </c>
      <c r="BY24" s="26">
        <f t="shared" si="145"/>
        <v>0.62316662742840234</v>
      </c>
      <c r="BZ24" s="25">
        <f>SUM(BZ25:BZ29)</f>
        <v>611774</v>
      </c>
      <c r="CA24" s="25">
        <f>SUM(CA25:CA29)</f>
        <v>204374</v>
      </c>
      <c r="CB24" s="25">
        <f t="shared" ref="CB24" si="196">SUM(CB25:CB29)</f>
        <v>381000</v>
      </c>
      <c r="CC24" s="26">
        <f t="shared" si="182"/>
        <v>0.33406780935443481</v>
      </c>
      <c r="CD24" s="26">
        <f t="shared" si="146"/>
        <v>0.53641469816272969</v>
      </c>
      <c r="CE24" s="25">
        <f>SUM(CE25:CE29)</f>
        <v>502033</v>
      </c>
      <c r="CF24" s="25">
        <f>SUM(CF25:CF29)</f>
        <v>598149.21</v>
      </c>
      <c r="CG24" s="48">
        <f t="shared" ref="CG24" si="197">SUM(CG25:CG29)</f>
        <v>756359.77</v>
      </c>
      <c r="CH24" s="26">
        <f t="shared" si="147"/>
        <v>1.1914539681654392</v>
      </c>
      <c r="CI24" s="26">
        <f t="shared" si="161"/>
        <v>0.79082631536576831</v>
      </c>
      <c r="CJ24" s="25">
        <f>SUM(CJ25:CJ29)</f>
        <v>404854.79</v>
      </c>
      <c r="CK24" s="25">
        <f>SUM(CK25:CK29)</f>
        <v>500971</v>
      </c>
      <c r="CL24" s="27">
        <f>SUM(CL25:CL29)</f>
        <v>604813.52</v>
      </c>
      <c r="CM24" s="26">
        <f t="shared" si="148"/>
        <v>1.237409096728237</v>
      </c>
      <c r="CN24" s="26">
        <f t="shared" si="149"/>
        <v>0.82830654976099072</v>
      </c>
      <c r="CO24" s="25">
        <f>SUM(CO25:CO29)</f>
        <v>97178.21</v>
      </c>
      <c r="CP24" s="25">
        <f>SUM(CP25:CP29)</f>
        <v>97178.21</v>
      </c>
      <c r="CQ24" s="27">
        <f t="shared" ref="CQ24" si="198">SUM(CQ25:CQ29)</f>
        <v>151546.25</v>
      </c>
      <c r="CR24" s="26">
        <f t="shared" si="150"/>
        <v>1</v>
      </c>
      <c r="CS24" s="26">
        <f t="shared" si="151"/>
        <v>0.64124457055189421</v>
      </c>
      <c r="CT24" s="25">
        <f>SUM(CT25:CT29)</f>
        <v>0</v>
      </c>
      <c r="CU24" s="25">
        <f>SUM(CU25:CU29)</f>
        <v>0</v>
      </c>
      <c r="CV24" s="27">
        <f t="shared" ref="CV24" si="199">SUM(CV25:CV29)</f>
        <v>0</v>
      </c>
      <c r="CW24" s="64" t="str">
        <f t="shared" si="152"/>
        <v xml:space="preserve"> </v>
      </c>
      <c r="CX24" s="64" t="str">
        <f t="shared" si="153"/>
        <v xml:space="preserve"> </v>
      </c>
      <c r="CY24" s="25">
        <f>SUM(CY25:CY29)</f>
        <v>0</v>
      </c>
      <c r="CZ24" s="25">
        <f>SUM(CZ25:CZ29)</f>
        <v>0</v>
      </c>
      <c r="DA24" s="25">
        <f>SUM(DA25:DA29)</f>
        <v>0</v>
      </c>
      <c r="DB24" s="26" t="str">
        <f t="shared" si="124"/>
        <v xml:space="preserve"> </v>
      </c>
      <c r="DC24" s="26" t="str">
        <f t="shared" si="154"/>
        <v xml:space="preserve"> </v>
      </c>
      <c r="DD24" s="25">
        <f>SUM(DD25:DD29)</f>
        <v>261280.43</v>
      </c>
      <c r="DE24" s="25">
        <f>SUM(DE25:DE29)</f>
        <v>261738.26</v>
      </c>
      <c r="DF24" s="36">
        <f>SUM(DF25:DF29)</f>
        <v>220933.07</v>
      </c>
      <c r="DG24" s="26">
        <f t="shared" si="126"/>
        <v>1.0017522552301372</v>
      </c>
      <c r="DH24" s="26">
        <f t="shared" si="155"/>
        <v>1.1846948037249472</v>
      </c>
      <c r="DI24" s="25">
        <f>SUM(DI25:DI29)</f>
        <v>-881</v>
      </c>
      <c r="DJ24" s="25">
        <f>SUM(DJ25:DJ29)</f>
        <v>881</v>
      </c>
      <c r="DK24" s="26" t="str">
        <f>IF(DI24&lt;=0," ",IF(DI24/DJ24*100&gt;200,"св.200",DI24/DJ24))</f>
        <v xml:space="preserve"> </v>
      </c>
      <c r="DL24" s="25">
        <f>SUM(DL25:DL29)</f>
        <v>3672.24</v>
      </c>
      <c r="DM24" s="25">
        <f>SUM(DM25:DM29)</f>
        <v>0</v>
      </c>
      <c r="DN24" s="25">
        <f>SUM(DN25:DN29)</f>
        <v>374991.39</v>
      </c>
      <c r="DO24" s="26" t="str">
        <f t="shared" si="127"/>
        <v xml:space="preserve"> </v>
      </c>
      <c r="DP24" s="26">
        <f t="shared" si="157"/>
        <v>0</v>
      </c>
    </row>
    <row r="25" spans="1:120" s="19" customFormat="1" ht="16.5" customHeight="1" outlineLevel="1" x14ac:dyDescent="0.3">
      <c r="A25" s="18">
        <v>16</v>
      </c>
      <c r="B25" s="8" t="s">
        <v>61</v>
      </c>
      <c r="C25" s="28">
        <f>H25+AQ25</f>
        <v>43660309.43</v>
      </c>
      <c r="D25" s="28">
        <f t="shared" ref="C25:E29" si="200">I25+AR25</f>
        <v>46684643.089999996</v>
      </c>
      <c r="E25" s="28">
        <f t="shared" si="200"/>
        <v>45308277.889999993</v>
      </c>
      <c r="F25" s="29">
        <f t="shared" si="105"/>
        <v>1.069269634124991</v>
      </c>
      <c r="G25" s="29">
        <f t="shared" si="129"/>
        <v>1.0303777866671862</v>
      </c>
      <c r="H25" s="17">
        <f t="shared" ref="H25:I29" si="201">W25++AG25+M25+AB25+AL25+R25</f>
        <v>40398113</v>
      </c>
      <c r="I25" s="24">
        <f t="shared" si="201"/>
        <v>43406638.469999999</v>
      </c>
      <c r="J25" s="17">
        <f>Y25++AI25+O25+AD25+AN25+T25</f>
        <v>41492786.909999996</v>
      </c>
      <c r="K25" s="29">
        <f t="shared" si="106"/>
        <v>1.0744719306567612</v>
      </c>
      <c r="L25" s="29">
        <f t="shared" si="131"/>
        <v>1.0461249220051487</v>
      </c>
      <c r="M25" s="43">
        <v>34367900</v>
      </c>
      <c r="N25" s="43">
        <v>37202208.049999997</v>
      </c>
      <c r="O25" s="43">
        <v>35788613.649999999</v>
      </c>
      <c r="P25" s="29">
        <f t="shared" si="107"/>
        <v>1.0824696315457156</v>
      </c>
      <c r="Q25" s="29">
        <f t="shared" si="132"/>
        <v>1.039498439750264</v>
      </c>
      <c r="R25" s="43">
        <v>1896300</v>
      </c>
      <c r="S25" s="43">
        <v>1871409.34</v>
      </c>
      <c r="T25" s="43">
        <v>2006563.31</v>
      </c>
      <c r="U25" s="29">
        <f t="shared" si="108"/>
        <v>0.98687409165216478</v>
      </c>
      <c r="V25" s="29">
        <f t="shared" ref="V25:V29" si="202">IF(S25=0," ",IF(S25/T25*100&gt;200,"св.200",S25/T25))</f>
        <v>0.93264405397704597</v>
      </c>
      <c r="W25" s="43"/>
      <c r="X25" s="43"/>
      <c r="Y25" s="9">
        <v>1.61</v>
      </c>
      <c r="Z25" s="29" t="str">
        <f t="shared" si="109"/>
        <v xml:space="preserve"> </v>
      </c>
      <c r="AA25" s="29">
        <f t="shared" si="134"/>
        <v>0</v>
      </c>
      <c r="AB25" s="43">
        <v>1656313</v>
      </c>
      <c r="AC25" s="43">
        <v>1770168.47</v>
      </c>
      <c r="AD25" s="43">
        <v>1911769.33</v>
      </c>
      <c r="AE25" s="29">
        <f t="shared" si="110"/>
        <v>1.0687403105572437</v>
      </c>
      <c r="AF25" s="29">
        <f t="shared" si="135"/>
        <v>0.92593203699946369</v>
      </c>
      <c r="AG25" s="43">
        <v>2477600</v>
      </c>
      <c r="AH25" s="43">
        <v>2562852.61</v>
      </c>
      <c r="AI25" s="43">
        <v>1785839.01</v>
      </c>
      <c r="AJ25" s="29">
        <f t="shared" si="111"/>
        <v>1.0344093517920567</v>
      </c>
      <c r="AK25" s="29">
        <f t="shared" si="136"/>
        <v>1.4350972263731656</v>
      </c>
      <c r="AL25" s="43">
        <v>0</v>
      </c>
      <c r="AM25" s="43">
        <v>0</v>
      </c>
      <c r="AN25" s="9"/>
      <c r="AO25" s="29" t="str">
        <f t="shared" si="187"/>
        <v xml:space="preserve"> </v>
      </c>
      <c r="AP25" s="29" t="str">
        <f t="shared" si="137"/>
        <v xml:space="preserve"> </v>
      </c>
      <c r="AQ25" s="9">
        <f>AV25+BA25+BF25+BK25++BP25+BU25+BZ25+CE25+CY25+DD25+DL25+CT25+100000-881</f>
        <v>3262196.43</v>
      </c>
      <c r="AR25" s="9">
        <f>AW25+BB25+BG25+BL25+BQ25+BV25+CA25+CF25+CZ25+DE25+DM25+CU25+DI25+100000-881</f>
        <v>3278004.62</v>
      </c>
      <c r="AS25" s="9">
        <f>AX25+BC25+BH25+BM25+BR25+BW25+CB25+CG25+DA25+DF25+DN25+CV25+DJ25</f>
        <v>3815490.98</v>
      </c>
      <c r="AT25" s="29">
        <f t="shared" si="113"/>
        <v>1.0048458731223613</v>
      </c>
      <c r="AU25" s="29">
        <f t="shared" si="138"/>
        <v>0.85913048600628594</v>
      </c>
      <c r="AV25" s="43">
        <v>749119</v>
      </c>
      <c r="AW25" s="43">
        <v>822529.82</v>
      </c>
      <c r="AX25" s="43">
        <v>670150.72</v>
      </c>
      <c r="AY25" s="29">
        <f t="shared" si="114"/>
        <v>1.0979962062102282</v>
      </c>
      <c r="AZ25" s="29">
        <f t="shared" si="139"/>
        <v>1.227380342141541</v>
      </c>
      <c r="BA25" s="43">
        <v>5420</v>
      </c>
      <c r="BB25" s="43">
        <v>6293</v>
      </c>
      <c r="BC25" s="30">
        <v>1213</v>
      </c>
      <c r="BD25" s="29">
        <f t="shared" si="140"/>
        <v>1.161070110701107</v>
      </c>
      <c r="BE25" s="29" t="str">
        <f t="shared" ref="BE25:BE31" si="203">IF(BC25=0," ",IF(BB25/BC25*100&gt;200,"св.200",BB25/BC25))</f>
        <v>св.200</v>
      </c>
      <c r="BF25" s="43">
        <v>330000</v>
      </c>
      <c r="BG25" s="43">
        <v>351585.36</v>
      </c>
      <c r="BH25" s="43">
        <v>325127.88</v>
      </c>
      <c r="BI25" s="29">
        <f t="shared" si="117"/>
        <v>1.0654101818181818</v>
      </c>
      <c r="BJ25" s="29">
        <f t="shared" si="142"/>
        <v>1.0813756113440656</v>
      </c>
      <c r="BK25" s="43"/>
      <c r="BL25" s="43"/>
      <c r="BM25" s="30"/>
      <c r="BN25" s="29" t="str">
        <f t="shared" si="181"/>
        <v xml:space="preserve"> </v>
      </c>
      <c r="BO25" s="29" t="str">
        <f t="shared" si="143"/>
        <v xml:space="preserve"> </v>
      </c>
      <c r="BP25" s="43">
        <v>907967</v>
      </c>
      <c r="BQ25" s="43">
        <v>921532.13</v>
      </c>
      <c r="BR25" s="30">
        <v>1080557.98</v>
      </c>
      <c r="BS25" s="29">
        <f t="shared" si="118"/>
        <v>1.0149401134622733</v>
      </c>
      <c r="BT25" s="29">
        <f t="shared" si="175"/>
        <v>0.85282987776370878</v>
      </c>
      <c r="BU25" s="43">
        <v>407760</v>
      </c>
      <c r="BV25" s="43">
        <v>218440.84</v>
      </c>
      <c r="BW25" s="43">
        <v>382267.56</v>
      </c>
      <c r="BX25" s="29">
        <f t="shared" si="120"/>
        <v>0.53570933882676086</v>
      </c>
      <c r="BY25" s="29">
        <f t="shared" si="145"/>
        <v>0.57143441625023061</v>
      </c>
      <c r="BZ25" s="43">
        <v>6248</v>
      </c>
      <c r="CA25" s="43">
        <v>6248</v>
      </c>
      <c r="CB25" s="30">
        <v>381000</v>
      </c>
      <c r="CC25" s="29">
        <f t="shared" si="182"/>
        <v>1</v>
      </c>
      <c r="CD25" s="29">
        <f>IF(CB25=0," ",IF(CA25/CB25*100&gt;200,"св.200",CA25/CB25))</f>
        <v>1.6398950131233596E-2</v>
      </c>
      <c r="CE25" s="43">
        <v>502033</v>
      </c>
      <c r="CF25" s="43">
        <v>598149.21</v>
      </c>
      <c r="CG25" s="43">
        <v>756359.77</v>
      </c>
      <c r="CH25" s="29">
        <f t="shared" si="147"/>
        <v>1.1914539681654392</v>
      </c>
      <c r="CI25" s="29">
        <f t="shared" si="161"/>
        <v>0.79082631536576831</v>
      </c>
      <c r="CJ25" s="43">
        <v>404854.79</v>
      </c>
      <c r="CK25" s="43">
        <v>500971</v>
      </c>
      <c r="CL25" s="43">
        <v>604813.52</v>
      </c>
      <c r="CM25" s="29">
        <f t="shared" si="148"/>
        <v>1.237409096728237</v>
      </c>
      <c r="CN25" s="29">
        <f t="shared" si="149"/>
        <v>0.82830654976099072</v>
      </c>
      <c r="CO25" s="43">
        <v>97178.21</v>
      </c>
      <c r="CP25" s="43">
        <v>97178.21</v>
      </c>
      <c r="CQ25" s="30">
        <v>151546.25</v>
      </c>
      <c r="CR25" s="29">
        <f t="shared" si="150"/>
        <v>1</v>
      </c>
      <c r="CS25" s="29">
        <f t="shared" si="151"/>
        <v>0.64124457055189421</v>
      </c>
      <c r="CT25" s="43"/>
      <c r="CU25" s="43"/>
      <c r="CV25" s="30"/>
      <c r="CW25" s="29" t="str">
        <f t="shared" si="152"/>
        <v xml:space="preserve"> </v>
      </c>
      <c r="CX25" s="29" t="str">
        <f t="shared" si="153"/>
        <v xml:space="preserve"> </v>
      </c>
      <c r="CY25" s="43"/>
      <c r="CZ25" s="43"/>
      <c r="DA25" s="9"/>
      <c r="DB25" s="29" t="str">
        <f t="shared" si="124"/>
        <v xml:space="preserve"> </v>
      </c>
      <c r="DC25" s="29" t="str">
        <f t="shared" si="154"/>
        <v xml:space="preserve"> </v>
      </c>
      <c r="DD25" s="43">
        <v>254530.43</v>
      </c>
      <c r="DE25" s="43">
        <v>254988.26</v>
      </c>
      <c r="DF25" s="43">
        <v>217933.07</v>
      </c>
      <c r="DG25" s="29">
        <f t="shared" si="126"/>
        <v>1.0017987240268287</v>
      </c>
      <c r="DH25" s="29">
        <f t="shared" si="155"/>
        <v>1.1700301381520481</v>
      </c>
      <c r="DI25" s="43">
        <v>-881</v>
      </c>
      <c r="DJ25" s="30">
        <v>881</v>
      </c>
      <c r="DK25" s="29">
        <f t="shared" si="156"/>
        <v>-1</v>
      </c>
      <c r="DL25" s="43"/>
      <c r="DM25" s="43"/>
      <c r="DN25" s="43"/>
      <c r="DO25" s="29" t="str">
        <f t="shared" si="127"/>
        <v xml:space="preserve"> </v>
      </c>
      <c r="DP25" s="29" t="str">
        <f t="shared" si="157"/>
        <v xml:space="preserve"> </v>
      </c>
    </row>
    <row r="26" spans="1:120" s="19" customFormat="1" ht="15.75" customHeight="1" outlineLevel="1" x14ac:dyDescent="0.3">
      <c r="A26" s="18">
        <v>17</v>
      </c>
      <c r="B26" s="8" t="s">
        <v>67</v>
      </c>
      <c r="C26" s="28">
        <f t="shared" si="200"/>
        <v>2032400</v>
      </c>
      <c r="D26" s="28">
        <f t="shared" si="200"/>
        <v>1532198.2799999998</v>
      </c>
      <c r="E26" s="28">
        <f t="shared" si="200"/>
        <v>1457359.19</v>
      </c>
      <c r="F26" s="29">
        <f t="shared" si="105"/>
        <v>0.75388618382208217</v>
      </c>
      <c r="G26" s="29">
        <f t="shared" si="129"/>
        <v>1.051352535815141</v>
      </c>
      <c r="H26" s="17">
        <f t="shared" si="201"/>
        <v>1471000</v>
      </c>
      <c r="I26" s="24">
        <f t="shared" si="201"/>
        <v>1380055.66</v>
      </c>
      <c r="J26" s="17">
        <f>Y26++AI26+O26+AD26+AN26+T26</f>
        <v>1349704.25</v>
      </c>
      <c r="K26" s="29">
        <f t="shared" si="106"/>
        <v>0.93817515975526844</v>
      </c>
      <c r="L26" s="29">
        <f t="shared" si="131"/>
        <v>1.0224874523437264</v>
      </c>
      <c r="M26" s="43">
        <v>200000</v>
      </c>
      <c r="N26" s="43">
        <v>186025.66</v>
      </c>
      <c r="O26" s="43">
        <v>189392.09</v>
      </c>
      <c r="P26" s="29">
        <f t="shared" si="107"/>
        <v>0.93012830000000002</v>
      </c>
      <c r="Q26" s="29">
        <f t="shared" si="132"/>
        <v>0.98222507603142251</v>
      </c>
      <c r="R26" s="43"/>
      <c r="S26" s="43"/>
      <c r="T26" s="30"/>
      <c r="U26" s="29" t="str">
        <f t="shared" si="108"/>
        <v xml:space="preserve"> </v>
      </c>
      <c r="V26" s="29" t="str">
        <f t="shared" si="202"/>
        <v xml:space="preserve"> </v>
      </c>
      <c r="W26" s="43"/>
      <c r="X26" s="43"/>
      <c r="Y26" s="9">
        <v>24.6</v>
      </c>
      <c r="Z26" s="29" t="str">
        <f t="shared" si="109"/>
        <v xml:space="preserve"> </v>
      </c>
      <c r="AA26" s="29">
        <f t="shared" si="134"/>
        <v>0</v>
      </c>
      <c r="AB26" s="43">
        <v>120000</v>
      </c>
      <c r="AC26" s="43">
        <v>128923.06</v>
      </c>
      <c r="AD26" s="43">
        <v>113375.5</v>
      </c>
      <c r="AE26" s="29">
        <f t="shared" si="110"/>
        <v>1.0743588333333334</v>
      </c>
      <c r="AF26" s="29">
        <f t="shared" si="135"/>
        <v>1.1371333312752756</v>
      </c>
      <c r="AG26" s="43">
        <v>1150000</v>
      </c>
      <c r="AH26" s="43">
        <v>1064386.94</v>
      </c>
      <c r="AI26" s="43">
        <v>1044662.06</v>
      </c>
      <c r="AJ26" s="29">
        <f t="shared" si="111"/>
        <v>0.92555386086956515</v>
      </c>
      <c r="AK26" s="29">
        <f t="shared" si="136"/>
        <v>1.0188815893246854</v>
      </c>
      <c r="AL26" s="43">
        <v>1000</v>
      </c>
      <c r="AM26" s="43">
        <v>720</v>
      </c>
      <c r="AN26" s="43">
        <v>2250</v>
      </c>
      <c r="AO26" s="29">
        <f t="shared" si="187"/>
        <v>0.72</v>
      </c>
      <c r="AP26" s="29">
        <f t="shared" si="137"/>
        <v>0.32</v>
      </c>
      <c r="AQ26" s="9">
        <f>AV26+BA26+BF26+BK26++BP26+BU26+BZ26+CE26+CY26+DD26+DL26+CT26</f>
        <v>561400</v>
      </c>
      <c r="AR26" s="9">
        <f t="shared" ref="AR26:AR29" si="204">AW26+BB26+BG26+BL26+BQ26+BV26+CA26+CF26+CZ26+DE26+DM26+CU26+DI26</f>
        <v>152142.62</v>
      </c>
      <c r="AS26" s="9">
        <f t="shared" ref="AS26:AS29" si="205">AX26+BC26+BH26+BM26+BR26+BW26+CB26+CG26+DA26+DF26+DN26+CV26+DJ26</f>
        <v>107654.94</v>
      </c>
      <c r="AT26" s="29">
        <f t="shared" si="113"/>
        <v>0.27100573566084785</v>
      </c>
      <c r="AU26" s="29">
        <f t="shared" si="138"/>
        <v>1.4132432752273141</v>
      </c>
      <c r="AV26" s="43"/>
      <c r="AW26" s="43"/>
      <c r="AX26" s="9"/>
      <c r="AY26" s="29" t="str">
        <f t="shared" si="114"/>
        <v xml:space="preserve"> </v>
      </c>
      <c r="AZ26" s="29" t="str">
        <f t="shared" si="139"/>
        <v xml:space="preserve"> </v>
      </c>
      <c r="BA26" s="43">
        <v>0</v>
      </c>
      <c r="BB26" s="43">
        <v>0</v>
      </c>
      <c r="BC26" s="30">
        <v>2866.21</v>
      </c>
      <c r="BD26" s="29" t="str">
        <f t="shared" si="140"/>
        <v xml:space="preserve"> </v>
      </c>
      <c r="BE26" s="29">
        <f t="shared" si="203"/>
        <v>0</v>
      </c>
      <c r="BF26" s="43">
        <v>0</v>
      </c>
      <c r="BG26" s="43">
        <v>0</v>
      </c>
      <c r="BH26" s="30"/>
      <c r="BI26" s="29" t="str">
        <f t="shared" si="117"/>
        <v xml:space="preserve"> </v>
      </c>
      <c r="BJ26" s="29" t="str">
        <f t="shared" si="142"/>
        <v xml:space="preserve"> </v>
      </c>
      <c r="BK26" s="43"/>
      <c r="BL26" s="43"/>
      <c r="BM26" s="30"/>
      <c r="BN26" s="29" t="str">
        <f t="shared" si="181"/>
        <v xml:space="preserve"> </v>
      </c>
      <c r="BO26" s="29" t="str">
        <f t="shared" si="143"/>
        <v xml:space="preserve"> </v>
      </c>
      <c r="BP26" s="43"/>
      <c r="BQ26" s="43"/>
      <c r="BR26" s="30"/>
      <c r="BS26" s="29" t="str">
        <f t="shared" si="118"/>
        <v xml:space="preserve"> </v>
      </c>
      <c r="BT26" s="29" t="str">
        <f t="shared" si="175"/>
        <v xml:space="preserve"> </v>
      </c>
      <c r="BU26" s="43">
        <v>45000</v>
      </c>
      <c r="BV26" s="43">
        <v>43142.62</v>
      </c>
      <c r="BW26" s="43">
        <v>47400</v>
      </c>
      <c r="BX26" s="29">
        <f>IF(BV26&lt;=0," ",IF(BU26&lt;=0," ",IF(BV26/BU26*100&gt;200,"СВ.200",BV26/BU26)))</f>
        <v>0.95872488888888896</v>
      </c>
      <c r="BY26" s="29">
        <f t="shared" si="145"/>
        <v>0.91018185654008443</v>
      </c>
      <c r="BZ26" s="43">
        <v>516400</v>
      </c>
      <c r="CA26" s="43">
        <v>109000</v>
      </c>
      <c r="CB26" s="43"/>
      <c r="CC26" s="29">
        <f t="shared" si="182"/>
        <v>0.21107668474051122</v>
      </c>
      <c r="CD26" s="29" t="str">
        <f t="shared" si="146"/>
        <v xml:space="preserve"> </v>
      </c>
      <c r="CE26" s="43"/>
      <c r="CF26" s="43"/>
      <c r="CG26" s="9"/>
      <c r="CH26" s="29" t="str">
        <f t="shared" si="147"/>
        <v xml:space="preserve"> </v>
      </c>
      <c r="CI26" s="29" t="str">
        <f t="shared" si="161"/>
        <v xml:space="preserve"> </v>
      </c>
      <c r="CJ26" s="43"/>
      <c r="CK26" s="43"/>
      <c r="CL26" s="30"/>
      <c r="CM26" s="29" t="str">
        <f t="shared" si="148"/>
        <v xml:space="preserve"> </v>
      </c>
      <c r="CN26" s="29" t="str">
        <f t="shared" si="149"/>
        <v xml:space="preserve"> </v>
      </c>
      <c r="CO26" s="43"/>
      <c r="CP26" s="43"/>
      <c r="CQ26" s="30"/>
      <c r="CR26" s="29" t="str">
        <f t="shared" si="150"/>
        <v xml:space="preserve"> </v>
      </c>
      <c r="CS26" s="29" t="str">
        <f t="shared" si="151"/>
        <v xml:space="preserve"> </v>
      </c>
      <c r="CT26" s="43"/>
      <c r="CU26" s="43"/>
      <c r="CV26" s="30"/>
      <c r="CW26" s="29" t="str">
        <f t="shared" si="152"/>
        <v xml:space="preserve"> </v>
      </c>
      <c r="CX26" s="29" t="str">
        <f t="shared" si="153"/>
        <v xml:space="preserve"> </v>
      </c>
      <c r="CY26" s="43"/>
      <c r="CZ26" s="43"/>
      <c r="DA26" s="30"/>
      <c r="DB26" s="29" t="str">
        <f t="shared" si="124"/>
        <v xml:space="preserve"> </v>
      </c>
      <c r="DC26" s="29" t="str">
        <f t="shared" si="154"/>
        <v xml:space="preserve"> </v>
      </c>
      <c r="DD26" s="43">
        <v>0</v>
      </c>
      <c r="DE26" s="43">
        <v>0</v>
      </c>
      <c r="DF26" s="30"/>
      <c r="DG26" s="29" t="str">
        <f t="shared" si="126"/>
        <v xml:space="preserve"> </v>
      </c>
      <c r="DH26" s="29" t="str">
        <f t="shared" si="155"/>
        <v xml:space="preserve"> </v>
      </c>
      <c r="DI26" s="43">
        <v>0</v>
      </c>
      <c r="DJ26" s="43"/>
      <c r="DK26" s="29" t="str">
        <f t="shared" si="156"/>
        <v xml:space="preserve"> </v>
      </c>
      <c r="DL26" s="43"/>
      <c r="DM26" s="43"/>
      <c r="DN26" s="43">
        <v>57388.73</v>
      </c>
      <c r="DO26" s="29" t="str">
        <f t="shared" si="127"/>
        <v xml:space="preserve"> </v>
      </c>
      <c r="DP26" s="29">
        <f t="shared" si="157"/>
        <v>0</v>
      </c>
    </row>
    <row r="27" spans="1:120" s="19" customFormat="1" ht="15.75" customHeight="1" outlineLevel="1" x14ac:dyDescent="0.3">
      <c r="A27" s="18">
        <v>18</v>
      </c>
      <c r="B27" s="8" t="s">
        <v>38</v>
      </c>
      <c r="C27" s="28">
        <f t="shared" si="200"/>
        <v>497100</v>
      </c>
      <c r="D27" s="28">
        <f t="shared" si="200"/>
        <v>564100.05000000005</v>
      </c>
      <c r="E27" s="28">
        <f t="shared" si="200"/>
        <v>465732.98999999993</v>
      </c>
      <c r="F27" s="29">
        <f t="shared" si="105"/>
        <v>1.1347818346409173</v>
      </c>
      <c r="G27" s="29">
        <f t="shared" si="129"/>
        <v>1.2112091307940203</v>
      </c>
      <c r="H27" s="17">
        <f t="shared" si="201"/>
        <v>496600</v>
      </c>
      <c r="I27" s="24">
        <f t="shared" si="201"/>
        <v>563600.13</v>
      </c>
      <c r="J27" s="17">
        <f>Y27++AI27+O27+AD27+AN27+T27</f>
        <v>463311.47999999992</v>
      </c>
      <c r="K27" s="29">
        <f t="shared" si="106"/>
        <v>1.1349177003624649</v>
      </c>
      <c r="L27" s="29">
        <f t="shared" si="131"/>
        <v>1.2164605332032785</v>
      </c>
      <c r="M27" s="43">
        <v>80000</v>
      </c>
      <c r="N27" s="43">
        <v>62161.66</v>
      </c>
      <c r="O27" s="43">
        <v>71909.899999999994</v>
      </c>
      <c r="P27" s="29">
        <f t="shared" si="107"/>
        <v>0.77702075000000004</v>
      </c>
      <c r="Q27" s="29">
        <f t="shared" si="132"/>
        <v>0.86443813716887397</v>
      </c>
      <c r="R27" s="43"/>
      <c r="S27" s="43"/>
      <c r="T27" s="30"/>
      <c r="U27" s="29" t="str">
        <f t="shared" si="108"/>
        <v xml:space="preserve"> </v>
      </c>
      <c r="V27" s="29" t="str">
        <f t="shared" si="202"/>
        <v xml:space="preserve"> </v>
      </c>
      <c r="W27" s="43"/>
      <c r="X27" s="43"/>
      <c r="Y27" s="43">
        <v>-1334.76</v>
      </c>
      <c r="Z27" s="29" t="str">
        <f t="shared" si="109"/>
        <v xml:space="preserve"> </v>
      </c>
      <c r="AA27" s="29">
        <f t="shared" si="134"/>
        <v>0</v>
      </c>
      <c r="AB27" s="43">
        <v>14000</v>
      </c>
      <c r="AC27" s="43">
        <v>14748.94</v>
      </c>
      <c r="AD27" s="43">
        <v>11388.18</v>
      </c>
      <c r="AE27" s="29">
        <f t="shared" si="110"/>
        <v>1.0534957142857144</v>
      </c>
      <c r="AF27" s="29">
        <f>IF(AC27&lt;=0," ",IF(AC27/AD27*100&gt;200,"св.200",AC27/AD27))</f>
        <v>1.2951094907175686</v>
      </c>
      <c r="AG27" s="43">
        <v>401400</v>
      </c>
      <c r="AH27" s="43">
        <v>485489.53</v>
      </c>
      <c r="AI27" s="43">
        <v>378308.16</v>
      </c>
      <c r="AJ27" s="29">
        <f t="shared" si="111"/>
        <v>1.2094906078724466</v>
      </c>
      <c r="AK27" s="29">
        <f t="shared" si="136"/>
        <v>1.2833176265613728</v>
      </c>
      <c r="AL27" s="43">
        <v>1200</v>
      </c>
      <c r="AM27" s="43">
        <v>1200</v>
      </c>
      <c r="AN27" s="43">
        <v>3040</v>
      </c>
      <c r="AO27" s="29">
        <f t="shared" si="187"/>
        <v>1</v>
      </c>
      <c r="AP27" s="29">
        <f t="shared" si="137"/>
        <v>0.39473684210526316</v>
      </c>
      <c r="AQ27" s="9">
        <f t="shared" ref="AQ26:AQ29" si="206">AV27+BA27+BF27+BK27++BP27+BU27+BZ27+CE27+CY27+DD27+DL27+CT27</f>
        <v>500</v>
      </c>
      <c r="AR27" s="9">
        <f t="shared" si="204"/>
        <v>499.92</v>
      </c>
      <c r="AS27" s="9">
        <f t="shared" si="205"/>
        <v>2421.5100000000002</v>
      </c>
      <c r="AT27" s="29">
        <f t="shared" si="113"/>
        <v>0.99984000000000006</v>
      </c>
      <c r="AU27" s="29">
        <f t="shared" si="138"/>
        <v>0.20644969461203957</v>
      </c>
      <c r="AV27" s="43"/>
      <c r="AW27" s="43"/>
      <c r="AX27" s="9"/>
      <c r="AY27" s="29" t="str">
        <f t="shared" si="114"/>
        <v xml:space="preserve"> </v>
      </c>
      <c r="AZ27" s="29" t="str">
        <f t="shared" si="139"/>
        <v xml:space="preserve"> </v>
      </c>
      <c r="BA27" s="43">
        <v>0</v>
      </c>
      <c r="BB27" s="43">
        <v>0</v>
      </c>
      <c r="BC27" s="30">
        <v>0</v>
      </c>
      <c r="BD27" s="29" t="str">
        <f t="shared" si="140"/>
        <v xml:space="preserve"> </v>
      </c>
      <c r="BE27" s="29" t="str">
        <f t="shared" si="203"/>
        <v xml:space="preserve"> </v>
      </c>
      <c r="BF27" s="43">
        <v>0</v>
      </c>
      <c r="BG27" s="43">
        <v>0</v>
      </c>
      <c r="BH27" s="30"/>
      <c r="BI27" s="29" t="str">
        <f t="shared" si="117"/>
        <v xml:space="preserve"> </v>
      </c>
      <c r="BJ27" s="29" t="str">
        <f t="shared" si="142"/>
        <v xml:space="preserve"> </v>
      </c>
      <c r="BK27" s="43"/>
      <c r="BL27" s="43"/>
      <c r="BM27" s="30"/>
      <c r="BN27" s="29" t="str">
        <f t="shared" si="181"/>
        <v xml:space="preserve"> </v>
      </c>
      <c r="BO27" s="29" t="str">
        <f t="shared" si="143"/>
        <v xml:space="preserve"> </v>
      </c>
      <c r="BP27" s="43"/>
      <c r="BQ27" s="43"/>
      <c r="BR27" s="43"/>
      <c r="BS27" s="29" t="str">
        <f t="shared" si="118"/>
        <v xml:space="preserve"> </v>
      </c>
      <c r="BT27" s="29" t="str">
        <f t="shared" si="175"/>
        <v xml:space="preserve"> </v>
      </c>
      <c r="BU27" s="43">
        <v>500</v>
      </c>
      <c r="BV27" s="43">
        <v>499.92</v>
      </c>
      <c r="BW27" s="43">
        <v>2421.5100000000002</v>
      </c>
      <c r="BX27" s="29">
        <f>IF(BV27&lt;=0," ",IF(BU27&lt;=0," ",IF(BV27/BU27*100&gt;200,"СВ.200",BV27/BU27)))</f>
        <v>0.99984000000000006</v>
      </c>
      <c r="BY27" s="29">
        <f t="shared" si="145"/>
        <v>0.20644969461203957</v>
      </c>
      <c r="BZ27" s="43">
        <v>0</v>
      </c>
      <c r="CA27" s="43">
        <v>0</v>
      </c>
      <c r="CB27" s="30"/>
      <c r="CC27" s="29" t="str">
        <f t="shared" si="182"/>
        <v xml:space="preserve"> </v>
      </c>
      <c r="CD27" s="29" t="str">
        <f t="shared" si="146"/>
        <v xml:space="preserve"> </v>
      </c>
      <c r="CE27" s="43"/>
      <c r="CF27" s="43"/>
      <c r="CG27" s="9"/>
      <c r="CH27" s="29" t="str">
        <f t="shared" si="147"/>
        <v xml:space="preserve"> </v>
      </c>
      <c r="CI27" s="29" t="str">
        <f t="shared" si="161"/>
        <v xml:space="preserve"> </v>
      </c>
      <c r="CJ27" s="43"/>
      <c r="CK27" s="43"/>
      <c r="CL27" s="30"/>
      <c r="CM27" s="29" t="str">
        <f t="shared" si="148"/>
        <v xml:space="preserve"> </v>
      </c>
      <c r="CN27" s="29" t="str">
        <f t="shared" si="149"/>
        <v xml:space="preserve"> </v>
      </c>
      <c r="CO27" s="43"/>
      <c r="CP27" s="43"/>
      <c r="CQ27" s="30"/>
      <c r="CR27" s="29" t="str">
        <f t="shared" si="150"/>
        <v xml:space="preserve"> </v>
      </c>
      <c r="CS27" s="29" t="str">
        <f t="shared" si="151"/>
        <v xml:space="preserve"> </v>
      </c>
      <c r="CT27" s="43"/>
      <c r="CU27" s="43"/>
      <c r="CV27" s="30"/>
      <c r="CW27" s="29" t="str">
        <f t="shared" si="152"/>
        <v xml:space="preserve"> </v>
      </c>
      <c r="CX27" s="29" t="str">
        <f t="shared" si="153"/>
        <v xml:space="preserve"> </v>
      </c>
      <c r="CY27" s="43"/>
      <c r="CZ27" s="43"/>
      <c r="DA27" s="30"/>
      <c r="DB27" s="29" t="str">
        <f t="shared" si="124"/>
        <v xml:space="preserve"> </v>
      </c>
      <c r="DC27" s="29" t="str">
        <f t="shared" si="154"/>
        <v xml:space="preserve"> </v>
      </c>
      <c r="DD27" s="43">
        <v>0</v>
      </c>
      <c r="DE27" s="43">
        <v>0</v>
      </c>
      <c r="DF27" s="30"/>
      <c r="DG27" s="29" t="str">
        <f t="shared" si="126"/>
        <v xml:space="preserve"> </v>
      </c>
      <c r="DH27" s="29" t="str">
        <f t="shared" si="155"/>
        <v xml:space="preserve"> </v>
      </c>
      <c r="DI27" s="43">
        <v>0</v>
      </c>
      <c r="DJ27" s="30"/>
      <c r="DK27" s="29" t="str">
        <f t="shared" si="156"/>
        <v xml:space="preserve"> </v>
      </c>
      <c r="DL27" s="43"/>
      <c r="DM27" s="43"/>
      <c r="DN27" s="43"/>
      <c r="DO27" s="29" t="str">
        <f t="shared" si="127"/>
        <v xml:space="preserve"> </v>
      </c>
      <c r="DP27" s="29" t="str">
        <f>IF(DM27=0," ",IF(DM27/DN27*100&gt;200,"св.200",DM27/DN27))</f>
        <v xml:space="preserve"> </v>
      </c>
    </row>
    <row r="28" spans="1:120" s="19" customFormat="1" ht="16.5" customHeight="1" outlineLevel="1" x14ac:dyDescent="0.3">
      <c r="A28" s="18">
        <v>19</v>
      </c>
      <c r="B28" s="8" t="s">
        <v>109</v>
      </c>
      <c r="C28" s="28">
        <f t="shared" si="200"/>
        <v>2324303</v>
      </c>
      <c r="D28" s="28">
        <f t="shared" si="200"/>
        <v>2388987.7599999998</v>
      </c>
      <c r="E28" s="28">
        <f t="shared" si="200"/>
        <v>1588899.0000000005</v>
      </c>
      <c r="F28" s="29">
        <f t="shared" si="105"/>
        <v>1.0278297450891729</v>
      </c>
      <c r="G28" s="29">
        <f t="shared" si="129"/>
        <v>1.5035491620298074</v>
      </c>
      <c r="H28" s="17">
        <f t="shared" si="201"/>
        <v>2186000</v>
      </c>
      <c r="I28" s="24">
        <f t="shared" si="201"/>
        <v>2262963.8899999997</v>
      </c>
      <c r="J28" s="17">
        <f>Y28++AI28+O28+AD28+AN28+T28</f>
        <v>1434886.3800000004</v>
      </c>
      <c r="K28" s="29">
        <f t="shared" si="106"/>
        <v>1.0352076349496797</v>
      </c>
      <c r="L28" s="29">
        <f t="shared" si="131"/>
        <v>1.5771031919614424</v>
      </c>
      <c r="M28" s="43">
        <v>254000</v>
      </c>
      <c r="N28" s="43">
        <v>247083.01</v>
      </c>
      <c r="O28" s="43">
        <v>277851.78000000003</v>
      </c>
      <c r="P28" s="29">
        <f t="shared" si="107"/>
        <v>0.9727677559055119</v>
      </c>
      <c r="Q28" s="29">
        <f t="shared" si="132"/>
        <v>0.88926192950788363</v>
      </c>
      <c r="R28" s="43"/>
      <c r="S28" s="43"/>
      <c r="T28" s="30"/>
      <c r="U28" s="29" t="str">
        <f>IF(S28&lt;=0," ",IF(R28&lt;=0," ",IF(S28/R28*100&gt;200,"СВ.200",S28/R28)))</f>
        <v xml:space="preserve"> </v>
      </c>
      <c r="V28" s="29" t="str">
        <f t="shared" si="202"/>
        <v xml:space="preserve"> </v>
      </c>
      <c r="W28" s="43"/>
      <c r="X28" s="43"/>
      <c r="Y28" s="43">
        <v>11920.54</v>
      </c>
      <c r="Z28" s="29" t="str">
        <f t="shared" si="109"/>
        <v xml:space="preserve"> </v>
      </c>
      <c r="AA28" s="29">
        <f t="shared" si="134"/>
        <v>0</v>
      </c>
      <c r="AB28" s="43">
        <v>110000</v>
      </c>
      <c r="AC28" s="43">
        <v>111768.92</v>
      </c>
      <c r="AD28" s="43">
        <v>108126.37</v>
      </c>
      <c r="AE28" s="29">
        <f t="shared" si="110"/>
        <v>1.0160810909090909</v>
      </c>
      <c r="AF28" s="29">
        <f t="shared" si="135"/>
        <v>1.0336878968562433</v>
      </c>
      <c r="AG28" s="43">
        <v>1820000</v>
      </c>
      <c r="AH28" s="43">
        <v>1902011.96</v>
      </c>
      <c r="AI28" s="43">
        <f>1034276.05-1532.36</f>
        <v>1032743.6900000001</v>
      </c>
      <c r="AJ28" s="29">
        <f t="shared" si="111"/>
        <v>1.0450615164835164</v>
      </c>
      <c r="AK28" s="29">
        <f t="shared" si="136"/>
        <v>1.8417076554590228</v>
      </c>
      <c r="AL28" s="43">
        <v>2000</v>
      </c>
      <c r="AM28" s="43">
        <v>2100</v>
      </c>
      <c r="AN28" s="43">
        <v>4244</v>
      </c>
      <c r="AO28" s="29">
        <f t="shared" si="187"/>
        <v>1.05</v>
      </c>
      <c r="AP28" s="29">
        <f t="shared" si="137"/>
        <v>0.49481621112158342</v>
      </c>
      <c r="AQ28" s="9">
        <f>AV28+BA28+BF28+BK28++BP28+BU28+BZ28+CE28+CY28+DD28+DL28+CT28</f>
        <v>138303</v>
      </c>
      <c r="AR28" s="9">
        <f t="shared" si="204"/>
        <v>126023.87</v>
      </c>
      <c r="AS28" s="9">
        <f t="shared" si="205"/>
        <v>154012.62</v>
      </c>
      <c r="AT28" s="29">
        <f t="shared" si="113"/>
        <v>0.91121573646269416</v>
      </c>
      <c r="AU28" s="29">
        <f t="shared" si="138"/>
        <v>0.81826976256880768</v>
      </c>
      <c r="AV28" s="43"/>
      <c r="AW28" s="43"/>
      <c r="AX28" s="9"/>
      <c r="AY28" s="29" t="str">
        <f t="shared" si="114"/>
        <v xml:space="preserve"> </v>
      </c>
      <c r="AZ28" s="29" t="str">
        <f t="shared" si="139"/>
        <v xml:space="preserve"> </v>
      </c>
      <c r="BA28" s="43">
        <v>2000</v>
      </c>
      <c r="BB28" s="43">
        <v>36125.32</v>
      </c>
      <c r="BC28" s="30">
        <v>2390.02</v>
      </c>
      <c r="BD28" s="29" t="str">
        <f t="shared" si="140"/>
        <v>СВ.200</v>
      </c>
      <c r="BE28" s="29" t="str">
        <f t="shared" si="203"/>
        <v>св.200</v>
      </c>
      <c r="BF28" s="43">
        <v>6684</v>
      </c>
      <c r="BG28" s="43">
        <v>6401.79</v>
      </c>
      <c r="BH28" s="30">
        <v>1693.28</v>
      </c>
      <c r="BI28" s="29">
        <f t="shared" si="117"/>
        <v>0.95777827648114899</v>
      </c>
      <c r="BJ28" s="29" t="str">
        <f t="shared" si="142"/>
        <v>св.200</v>
      </c>
      <c r="BK28" s="43"/>
      <c r="BL28" s="43"/>
      <c r="BM28" s="30"/>
      <c r="BN28" s="29" t="str">
        <f t="shared" si="181"/>
        <v xml:space="preserve"> </v>
      </c>
      <c r="BO28" s="29" t="str">
        <f t="shared" si="143"/>
        <v xml:space="preserve"> </v>
      </c>
      <c r="BP28" s="43"/>
      <c r="BQ28" s="43"/>
      <c r="BR28" s="30"/>
      <c r="BS28" s="29" t="str">
        <f t="shared" si="118"/>
        <v xml:space="preserve"> </v>
      </c>
      <c r="BT28" s="29" t="str">
        <f t="shared" si="175"/>
        <v xml:space="preserve"> </v>
      </c>
      <c r="BU28" s="43">
        <v>90986.76</v>
      </c>
      <c r="BV28" s="43">
        <v>48536.76</v>
      </c>
      <c r="BW28" s="43">
        <v>26352.05</v>
      </c>
      <c r="BX28" s="29">
        <f>IF(BV28&lt;=0," ",IF(BU28&lt;=0," ",IF(BV28/BU28*100&gt;200,"СВ.200",BV28/BU28)))</f>
        <v>0.53344860285166773</v>
      </c>
      <c r="BY28" s="29">
        <f t="shared" si="145"/>
        <v>1.8418589825080023</v>
      </c>
      <c r="BZ28" s="43">
        <v>34960</v>
      </c>
      <c r="CA28" s="43">
        <v>34960</v>
      </c>
      <c r="CB28" s="30"/>
      <c r="CC28" s="29">
        <f t="shared" si="182"/>
        <v>1</v>
      </c>
      <c r="CD28" s="29" t="str">
        <f t="shared" si="146"/>
        <v xml:space="preserve"> </v>
      </c>
      <c r="CE28" s="43"/>
      <c r="CF28" s="43"/>
      <c r="CG28" s="9"/>
      <c r="CH28" s="29" t="str">
        <f t="shared" si="147"/>
        <v xml:space="preserve"> </v>
      </c>
      <c r="CI28" s="29" t="str">
        <f t="shared" si="161"/>
        <v xml:space="preserve"> </v>
      </c>
      <c r="CJ28" s="43"/>
      <c r="CK28" s="43"/>
      <c r="CL28" s="30"/>
      <c r="CM28" s="29" t="str">
        <f t="shared" si="148"/>
        <v xml:space="preserve"> </v>
      </c>
      <c r="CN28" s="29" t="str">
        <f t="shared" si="149"/>
        <v xml:space="preserve"> </v>
      </c>
      <c r="CO28" s="43"/>
      <c r="CP28" s="43"/>
      <c r="CQ28" s="30"/>
      <c r="CR28" s="29" t="str">
        <f t="shared" si="150"/>
        <v xml:space="preserve"> </v>
      </c>
      <c r="CS28" s="29" t="str">
        <f t="shared" si="151"/>
        <v xml:space="preserve"> </v>
      </c>
      <c r="CT28" s="43"/>
      <c r="CU28" s="43"/>
      <c r="CV28" s="30"/>
      <c r="CW28" s="29" t="str">
        <f t="shared" si="152"/>
        <v xml:space="preserve"> </v>
      </c>
      <c r="CX28" s="29" t="str">
        <f t="shared" si="153"/>
        <v xml:space="preserve"> </v>
      </c>
      <c r="CY28" s="43"/>
      <c r="CZ28" s="43"/>
      <c r="DA28" s="30"/>
      <c r="DB28" s="29" t="str">
        <f t="shared" si="124"/>
        <v xml:space="preserve"> </v>
      </c>
      <c r="DC28" s="29" t="str">
        <f t="shared" si="154"/>
        <v xml:space="preserve"> </v>
      </c>
      <c r="DD28" s="43">
        <v>0</v>
      </c>
      <c r="DE28" s="43">
        <v>0</v>
      </c>
      <c r="DF28" s="30"/>
      <c r="DG28" s="29" t="str">
        <f t="shared" si="126"/>
        <v xml:space="preserve"> </v>
      </c>
      <c r="DH28" s="29" t="str">
        <f t="shared" si="155"/>
        <v xml:space="preserve"> </v>
      </c>
      <c r="DI28" s="43">
        <v>0</v>
      </c>
      <c r="DJ28" s="30"/>
      <c r="DK28" s="29" t="str">
        <f>IF(DI28=0," ",IF(DI28/DJ28*100&gt;200,"св.200",DI28/DJ28))</f>
        <v xml:space="preserve"> </v>
      </c>
      <c r="DL28" s="43">
        <v>3672.24</v>
      </c>
      <c r="DM28" s="43">
        <v>0</v>
      </c>
      <c r="DN28" s="43">
        <v>123577.27</v>
      </c>
      <c r="DO28" s="29" t="str">
        <f t="shared" si="127"/>
        <v xml:space="preserve"> </v>
      </c>
      <c r="DP28" s="29">
        <f t="shared" si="157"/>
        <v>0</v>
      </c>
    </row>
    <row r="29" spans="1:120" s="19" customFormat="1" ht="15.75" customHeight="1" outlineLevel="1" x14ac:dyDescent="0.3">
      <c r="A29" s="18">
        <v>20</v>
      </c>
      <c r="B29" s="8" t="s">
        <v>86</v>
      </c>
      <c r="C29" s="28">
        <f t="shared" si="200"/>
        <v>1783662.63</v>
      </c>
      <c r="D29" s="28">
        <f t="shared" si="200"/>
        <v>2076797.77</v>
      </c>
      <c r="E29" s="28">
        <f t="shared" si="200"/>
        <v>2117952.7399999998</v>
      </c>
      <c r="F29" s="29">
        <f t="shared" si="105"/>
        <v>1.1643444982642261</v>
      </c>
      <c r="G29" s="29">
        <f t="shared" si="129"/>
        <v>0.9805685135353871</v>
      </c>
      <c r="H29" s="17">
        <f t="shared" si="201"/>
        <v>1711446.63</v>
      </c>
      <c r="I29" s="24">
        <f t="shared" si="201"/>
        <v>2004581.77</v>
      </c>
      <c r="J29" s="17">
        <f>Y29++AI29+O29+AD29+AN29+T29</f>
        <v>1862780.89</v>
      </c>
      <c r="K29" s="29">
        <f t="shared" si="106"/>
        <v>1.1712791593156489</v>
      </c>
      <c r="L29" s="29">
        <f t="shared" si="131"/>
        <v>1.0761232202677364</v>
      </c>
      <c r="M29" s="43">
        <v>86640</v>
      </c>
      <c r="N29" s="43">
        <v>95666.86</v>
      </c>
      <c r="O29" s="43">
        <v>92703.53</v>
      </c>
      <c r="P29" s="29">
        <f t="shared" si="107"/>
        <v>1.104188134810711</v>
      </c>
      <c r="Q29" s="29">
        <f t="shared" si="132"/>
        <v>1.0319656651693847</v>
      </c>
      <c r="R29" s="43"/>
      <c r="S29" s="43"/>
      <c r="T29" s="30"/>
      <c r="U29" s="29" t="str">
        <f t="shared" si="108"/>
        <v xml:space="preserve"> </v>
      </c>
      <c r="V29" s="29" t="str">
        <f t="shared" si="202"/>
        <v xml:space="preserve"> </v>
      </c>
      <c r="W29" s="43"/>
      <c r="X29" s="43"/>
      <c r="Y29" s="9">
        <v>0</v>
      </c>
      <c r="Z29" s="29" t="str">
        <f t="shared" si="109"/>
        <v xml:space="preserve"> </v>
      </c>
      <c r="AA29" s="29" t="str">
        <f t="shared" si="134"/>
        <v xml:space="preserve"> </v>
      </c>
      <c r="AB29" s="43">
        <v>115000</v>
      </c>
      <c r="AC29" s="43">
        <v>138611.88</v>
      </c>
      <c r="AD29" s="43">
        <v>142171.9</v>
      </c>
      <c r="AE29" s="29">
        <f t="shared" si="110"/>
        <v>1.205320695652174</v>
      </c>
      <c r="AF29" s="29">
        <f t="shared" si="135"/>
        <v>0.97495974943009134</v>
      </c>
      <c r="AG29" s="43">
        <v>1508056.63</v>
      </c>
      <c r="AH29" s="43">
        <v>1768553.03</v>
      </c>
      <c r="AI29" s="43">
        <v>1623975.46</v>
      </c>
      <c r="AJ29" s="29">
        <f t="shared" si="111"/>
        <v>1.1727364840403907</v>
      </c>
      <c r="AK29" s="29">
        <f t="shared" si="136"/>
        <v>1.0890269425622972</v>
      </c>
      <c r="AL29" s="43">
        <v>1750</v>
      </c>
      <c r="AM29" s="43">
        <v>1750</v>
      </c>
      <c r="AN29" s="43">
        <v>3930</v>
      </c>
      <c r="AO29" s="29">
        <f t="shared" si="187"/>
        <v>1</v>
      </c>
      <c r="AP29" s="29">
        <f t="shared" si="137"/>
        <v>0.44529262086513993</v>
      </c>
      <c r="AQ29" s="9">
        <f>AV29+BA29+BF29+BK29++BP29+BU29+BZ29+CE29+CY29+DD29+DL29+CT29</f>
        <v>72216</v>
      </c>
      <c r="AR29" s="9">
        <f>AW29+BB29+BG29+BL29+BQ29+BV29+CA29+CF29+CZ29+DE29+DM29+CU29+DI29</f>
        <v>72216</v>
      </c>
      <c r="AS29" s="9">
        <f t="shared" si="205"/>
        <v>255171.85</v>
      </c>
      <c r="AT29" s="29">
        <f t="shared" si="113"/>
        <v>1</v>
      </c>
      <c r="AU29" s="29">
        <f t="shared" si="138"/>
        <v>0.2830092739461661</v>
      </c>
      <c r="AV29" s="43"/>
      <c r="AW29" s="43"/>
      <c r="AX29" s="9"/>
      <c r="AY29" s="29" t="str">
        <f t="shared" si="114"/>
        <v xml:space="preserve"> </v>
      </c>
      <c r="AZ29" s="29" t="str">
        <f t="shared" si="139"/>
        <v xml:space="preserve"> </v>
      </c>
      <c r="BA29" s="43">
        <v>0</v>
      </c>
      <c r="BB29" s="43">
        <v>0</v>
      </c>
      <c r="BC29" s="30">
        <v>0</v>
      </c>
      <c r="BD29" s="29" t="str">
        <f t="shared" si="140"/>
        <v xml:space="preserve"> </v>
      </c>
      <c r="BE29" s="29" t="str">
        <f t="shared" si="203"/>
        <v xml:space="preserve"> </v>
      </c>
      <c r="BF29" s="43">
        <v>0</v>
      </c>
      <c r="BG29" s="43">
        <v>0</v>
      </c>
      <c r="BH29" s="30"/>
      <c r="BI29" s="29" t="str">
        <f t="shared" si="117"/>
        <v xml:space="preserve"> </v>
      </c>
      <c r="BJ29" s="29" t="str">
        <f t="shared" si="142"/>
        <v xml:space="preserve"> </v>
      </c>
      <c r="BK29" s="43"/>
      <c r="BL29" s="43"/>
      <c r="BM29" s="30"/>
      <c r="BN29" s="29" t="str">
        <f t="shared" si="181"/>
        <v xml:space="preserve"> </v>
      </c>
      <c r="BO29" s="29" t="str">
        <f t="shared" si="143"/>
        <v xml:space="preserve"> </v>
      </c>
      <c r="BP29" s="43"/>
      <c r="BQ29" s="43"/>
      <c r="BR29" s="30"/>
      <c r="BS29" s="29" t="str">
        <f t="shared" si="118"/>
        <v xml:space="preserve"> </v>
      </c>
      <c r="BT29" s="29" t="str">
        <f t="shared" si="175"/>
        <v xml:space="preserve"> </v>
      </c>
      <c r="BU29" s="43">
        <v>11300</v>
      </c>
      <c r="BV29" s="43">
        <v>11300</v>
      </c>
      <c r="BW29" s="43">
        <v>58146.46</v>
      </c>
      <c r="BX29" s="29">
        <f>IF(BV29&lt;=0," ",IF(BU29&lt;=0," ",IF(BV29/BU29*100&gt;200,"СВ.200",BV29/BU29)))</f>
        <v>1</v>
      </c>
      <c r="BY29" s="29">
        <f t="shared" si="145"/>
        <v>0.19433685214886684</v>
      </c>
      <c r="BZ29" s="43">
        <v>54166</v>
      </c>
      <c r="CA29" s="43">
        <v>54166</v>
      </c>
      <c r="CB29" s="30"/>
      <c r="CC29" s="29">
        <f t="shared" si="182"/>
        <v>1</v>
      </c>
      <c r="CD29" s="29" t="str">
        <f t="shared" si="146"/>
        <v xml:space="preserve"> </v>
      </c>
      <c r="CE29" s="43"/>
      <c r="CF29" s="43"/>
      <c r="CG29" s="9"/>
      <c r="CH29" s="29" t="str">
        <f t="shared" si="147"/>
        <v xml:space="preserve"> </v>
      </c>
      <c r="CI29" s="29" t="str">
        <f t="shared" si="161"/>
        <v xml:space="preserve"> </v>
      </c>
      <c r="CJ29" s="43"/>
      <c r="CK29" s="43"/>
      <c r="CL29" s="30"/>
      <c r="CM29" s="29" t="str">
        <f t="shared" si="148"/>
        <v xml:space="preserve"> </v>
      </c>
      <c r="CN29" s="29" t="str">
        <f t="shared" si="149"/>
        <v xml:space="preserve"> </v>
      </c>
      <c r="CO29" s="43"/>
      <c r="CP29" s="43"/>
      <c r="CQ29" s="30"/>
      <c r="CR29" s="29" t="str">
        <f t="shared" si="150"/>
        <v xml:space="preserve"> </v>
      </c>
      <c r="CS29" s="29" t="str">
        <f t="shared" si="151"/>
        <v xml:space="preserve"> </v>
      </c>
      <c r="CT29" s="43"/>
      <c r="CU29" s="43"/>
      <c r="CV29" s="30"/>
      <c r="CW29" s="29" t="str">
        <f t="shared" si="152"/>
        <v xml:space="preserve"> </v>
      </c>
      <c r="CX29" s="29" t="str">
        <f t="shared" si="153"/>
        <v xml:space="preserve"> </v>
      </c>
      <c r="CY29" s="43"/>
      <c r="CZ29" s="43"/>
      <c r="DA29" s="30"/>
      <c r="DB29" s="29" t="str">
        <f t="shared" si="124"/>
        <v xml:space="preserve"> </v>
      </c>
      <c r="DC29" s="29" t="str">
        <f t="shared" si="154"/>
        <v xml:space="preserve"> </v>
      </c>
      <c r="DD29" s="43">
        <v>6750</v>
      </c>
      <c r="DE29" s="43">
        <v>6750</v>
      </c>
      <c r="DF29" s="43">
        <v>3000</v>
      </c>
      <c r="DG29" s="29">
        <f t="shared" si="126"/>
        <v>1</v>
      </c>
      <c r="DH29" s="29" t="str">
        <f t="shared" si="155"/>
        <v>св.200</v>
      </c>
      <c r="DI29" s="43">
        <v>0</v>
      </c>
      <c r="DJ29" s="30"/>
      <c r="DK29" s="29" t="str">
        <f t="shared" si="156"/>
        <v xml:space="preserve"> </v>
      </c>
      <c r="DL29" s="43"/>
      <c r="DM29" s="43"/>
      <c r="DN29" s="43">
        <v>194025.39</v>
      </c>
      <c r="DO29" s="29" t="str">
        <f t="shared" si="127"/>
        <v xml:space="preserve"> </v>
      </c>
      <c r="DP29" s="29">
        <f t="shared" si="157"/>
        <v>0</v>
      </c>
    </row>
    <row r="30" spans="1:120" s="21" customFormat="1" ht="32.1" customHeight="1" x14ac:dyDescent="0.3">
      <c r="A30" s="71"/>
      <c r="B30" s="7" t="s">
        <v>140</v>
      </c>
      <c r="C30" s="34">
        <f>SUM(C31:C41)</f>
        <v>91974437.780000001</v>
      </c>
      <c r="D30" s="34">
        <f>SUM(D31:D41)</f>
        <v>98288639.499999985</v>
      </c>
      <c r="E30" s="34">
        <f>SUM(E31:E41)</f>
        <v>95878515.140000001</v>
      </c>
      <c r="F30" s="26">
        <f t="shared" si="105"/>
        <v>1.0686517022817075</v>
      </c>
      <c r="G30" s="26">
        <f t="shared" si="129"/>
        <v>1.0251372724794576</v>
      </c>
      <c r="H30" s="25">
        <f t="shared" ref="H30" si="207">SUM(H31:H41)</f>
        <v>85672350</v>
      </c>
      <c r="I30" s="61">
        <f>SUM(I31:I41)</f>
        <v>92112337.550000012</v>
      </c>
      <c r="J30" s="25">
        <f>SUM(J31:J41)</f>
        <v>90162166.530000001</v>
      </c>
      <c r="K30" s="26">
        <f t="shared" si="106"/>
        <v>1.0751699649887041</v>
      </c>
      <c r="L30" s="26">
        <f t="shared" si="131"/>
        <v>1.0216295935984538</v>
      </c>
      <c r="M30" s="25">
        <f>SUM(M31:M41)</f>
        <v>25935250</v>
      </c>
      <c r="N30" s="25">
        <f>SUM(N31:N41)</f>
        <v>26494217.359999996</v>
      </c>
      <c r="O30" s="25">
        <f>SUM(O31:O41)</f>
        <v>23088377.599999994</v>
      </c>
      <c r="P30" s="26">
        <f t="shared" si="107"/>
        <v>1.0215524184266584</v>
      </c>
      <c r="Q30" s="26">
        <f t="shared" si="132"/>
        <v>1.147513169569784</v>
      </c>
      <c r="R30" s="25">
        <f>SUM(R31:R41)</f>
        <v>0</v>
      </c>
      <c r="S30" s="25">
        <f>SUM(S31:S41)</f>
        <v>0</v>
      </c>
      <c r="T30" s="25">
        <f>SUM(T31:T41)</f>
        <v>0</v>
      </c>
      <c r="U30" s="26" t="str">
        <f t="shared" si="108"/>
        <v xml:space="preserve"> </v>
      </c>
      <c r="V30" s="26" t="str">
        <f t="shared" si="133"/>
        <v xml:space="preserve"> </v>
      </c>
      <c r="W30" s="25">
        <f>SUM(W31:W41)</f>
        <v>36700</v>
      </c>
      <c r="X30" s="25">
        <f>SUM(X31:X41)</f>
        <v>36586.58</v>
      </c>
      <c r="Y30" s="25">
        <f>SUM(Y31:Y41)</f>
        <v>44651.099999999991</v>
      </c>
      <c r="Z30" s="26">
        <f t="shared" si="109"/>
        <v>0.99690953678474115</v>
      </c>
      <c r="AA30" s="26">
        <f t="shared" si="134"/>
        <v>0.8193881001811828</v>
      </c>
      <c r="AB30" s="25">
        <f>SUM(AB31:AB41)</f>
        <v>2339000</v>
      </c>
      <c r="AC30" s="25">
        <f>SUM(AC31:AC41)</f>
        <v>2616866.37</v>
      </c>
      <c r="AD30" s="25">
        <f>SUM(AD31:AD41)</f>
        <v>9107204.9199999999</v>
      </c>
      <c r="AE30" s="26">
        <f t="shared" si="110"/>
        <v>1.1187970799486961</v>
      </c>
      <c r="AF30" s="26">
        <f t="shared" si="135"/>
        <v>0.2873402314966248</v>
      </c>
      <c r="AG30" s="25">
        <f>SUM(AG31:AG41)</f>
        <v>57331000</v>
      </c>
      <c r="AH30" s="25">
        <f>SUM(AH31:AH41)</f>
        <v>62935397.239999995</v>
      </c>
      <c r="AI30" s="25">
        <f>SUM(AI31:AI41)</f>
        <v>57883702.910000004</v>
      </c>
      <c r="AJ30" s="26">
        <f t="shared" si="111"/>
        <v>1.0977550930561126</v>
      </c>
      <c r="AK30" s="26">
        <f t="shared" si="136"/>
        <v>1.0872731714806596</v>
      </c>
      <c r="AL30" s="25">
        <f>SUM(AL31:AL41)</f>
        <v>30400</v>
      </c>
      <c r="AM30" s="25">
        <f>SUM(AM31:AM41)</f>
        <v>29270</v>
      </c>
      <c r="AN30" s="25">
        <f>SUM(AN31:AN41)</f>
        <v>38230</v>
      </c>
      <c r="AO30" s="26">
        <f t="shared" si="187"/>
        <v>0.96282894736842106</v>
      </c>
      <c r="AP30" s="26">
        <f t="shared" si="137"/>
        <v>0.76562908710436828</v>
      </c>
      <c r="AQ30" s="25">
        <f>SUM(AQ31:AQ41)</f>
        <v>6302087.7800000003</v>
      </c>
      <c r="AR30" s="25">
        <f t="shared" ref="AR30:AS30" si="208">SUM(AR31:AR41)</f>
        <v>6176301.9500000011</v>
      </c>
      <c r="AS30" s="25">
        <f t="shared" si="208"/>
        <v>5716348.6099999994</v>
      </c>
      <c r="AT30" s="26">
        <f t="shared" si="113"/>
        <v>0.98004060965332995</v>
      </c>
      <c r="AU30" s="26">
        <f t="shared" si="138"/>
        <v>1.080462786890809</v>
      </c>
      <c r="AV30" s="25">
        <f>SUM(AV31:AV41)</f>
        <v>0</v>
      </c>
      <c r="AW30" s="25">
        <f>SUM(AW31:AW41)</f>
        <v>0</v>
      </c>
      <c r="AX30" s="25">
        <f>SUM(AX31:AX41)</f>
        <v>0</v>
      </c>
      <c r="AY30" s="26" t="str">
        <f t="shared" si="114"/>
        <v xml:space="preserve"> </v>
      </c>
      <c r="AZ30" s="26" t="str">
        <f t="shared" si="139"/>
        <v xml:space="preserve"> </v>
      </c>
      <c r="BA30" s="25">
        <f>SUM(BA31:BA41)</f>
        <v>7746.18</v>
      </c>
      <c r="BB30" s="25">
        <f>SUM(BB31:BB41)</f>
        <v>9769.26</v>
      </c>
      <c r="BC30" s="27">
        <f t="shared" ref="BC30" si="209">SUM(BC31:BC41)</f>
        <v>5516.11</v>
      </c>
      <c r="BD30" s="26">
        <f t="shared" si="140"/>
        <v>1.2611713128277422</v>
      </c>
      <c r="BE30" s="26">
        <f t="shared" si="203"/>
        <v>1.7710415492076845</v>
      </c>
      <c r="BF30" s="25">
        <f>SUM(BF31:BF41)</f>
        <v>23216</v>
      </c>
      <c r="BG30" s="25">
        <f>SUM(BG31:BG41)</f>
        <v>22612</v>
      </c>
      <c r="BH30" s="27">
        <f>SUM(BH31:BH41)</f>
        <v>118819.2</v>
      </c>
      <c r="BI30" s="26">
        <f t="shared" si="117"/>
        <v>0.97398345968297728</v>
      </c>
      <c r="BJ30" s="26">
        <f t="shared" si="142"/>
        <v>0.19030594382052732</v>
      </c>
      <c r="BK30" s="25">
        <f>SUM(BK31:BK41)</f>
        <v>147045</v>
      </c>
      <c r="BL30" s="25">
        <f>SUM(BL31:BL41)</f>
        <v>154256.35999999999</v>
      </c>
      <c r="BM30" s="25">
        <f>SUM(BM31:BM41)</f>
        <v>137772.6</v>
      </c>
      <c r="BN30" s="26">
        <f t="shared" si="181"/>
        <v>1.0490418579346457</v>
      </c>
      <c r="BO30" s="26">
        <f t="shared" si="143"/>
        <v>1.1196446898730226</v>
      </c>
      <c r="BP30" s="25">
        <f>SUM(BP31:BP41)</f>
        <v>3320000</v>
      </c>
      <c r="BQ30" s="25">
        <f>SUM(BQ31:BQ41)</f>
        <v>3235687.54</v>
      </c>
      <c r="BR30" s="25">
        <f>SUM(BR31:BR41)</f>
        <v>3127187.5999999996</v>
      </c>
      <c r="BS30" s="26">
        <f t="shared" si="118"/>
        <v>0.97460468072289153</v>
      </c>
      <c r="BT30" s="26">
        <f t="shared" si="175"/>
        <v>1.0346956927048445</v>
      </c>
      <c r="BU30" s="25">
        <f>SUM(BU31:BU41)</f>
        <v>1062027.49</v>
      </c>
      <c r="BV30" s="25">
        <f>SUM(BV31:BV41)</f>
        <v>1038993.38</v>
      </c>
      <c r="BW30" s="25">
        <f>SUM(BW31:BW41)</f>
        <v>529000.53999999992</v>
      </c>
      <c r="BX30" s="26">
        <f t="shared" si="120"/>
        <v>0.97831119230256458</v>
      </c>
      <c r="BY30" s="26">
        <f t="shared" si="145"/>
        <v>1.9640686567163053</v>
      </c>
      <c r="BZ30" s="25">
        <f>SUM(BZ31:BZ41)</f>
        <v>691711.6</v>
      </c>
      <c r="CA30" s="25">
        <f>SUM(CA31:CA41)</f>
        <v>554661.6</v>
      </c>
      <c r="CB30" s="25">
        <f>SUM(CB31:CB41)</f>
        <v>850236</v>
      </c>
      <c r="CC30" s="26">
        <f t="shared" si="182"/>
        <v>0.80186829308630936</v>
      </c>
      <c r="CD30" s="26">
        <f t="shared" si="146"/>
        <v>0.65236193245169571</v>
      </c>
      <c r="CE30" s="25">
        <f>SUM(CE31:CE41)</f>
        <v>1019513.0399999999</v>
      </c>
      <c r="CF30" s="25">
        <f>SUM(CF31:CF41)</f>
        <v>1106213.04</v>
      </c>
      <c r="CG30" s="48">
        <f>SUM(CG31:CG41)</f>
        <v>597321.34</v>
      </c>
      <c r="CH30" s="26">
        <f t="shared" si="147"/>
        <v>1.0850405993826231</v>
      </c>
      <c r="CI30" s="26">
        <f t="shared" si="161"/>
        <v>1.8519563355965152</v>
      </c>
      <c r="CJ30" s="25">
        <f>SUM(CJ31:CJ41)</f>
        <v>0</v>
      </c>
      <c r="CK30" s="25">
        <f>SUM(CK31:CK41)</f>
        <v>0</v>
      </c>
      <c r="CL30" s="27">
        <f>SUM(CL31:CL41)</f>
        <v>0</v>
      </c>
      <c r="CM30" s="26" t="str">
        <f t="shared" si="148"/>
        <v xml:space="preserve"> </v>
      </c>
      <c r="CN30" s="26" t="str">
        <f t="shared" si="149"/>
        <v xml:space="preserve"> </v>
      </c>
      <c r="CO30" s="25">
        <f>SUM(CO31:CO41)</f>
        <v>1019513.0399999999</v>
      </c>
      <c r="CP30" s="25">
        <f>SUM(CP31:CP41)</f>
        <v>1106213.04</v>
      </c>
      <c r="CQ30" s="27">
        <f t="shared" ref="CQ30" si="210">SUM(CQ31:CQ41)</f>
        <v>597321.34</v>
      </c>
      <c r="CR30" s="26">
        <f t="shared" si="150"/>
        <v>1.0850405993826231</v>
      </c>
      <c r="CS30" s="26">
        <f t="shared" si="151"/>
        <v>1.8519563355965152</v>
      </c>
      <c r="CT30" s="25">
        <f>SUM(CT31:CT41)</f>
        <v>0</v>
      </c>
      <c r="CU30" s="25">
        <f>SUM(CU31:CU41)</f>
        <v>0</v>
      </c>
      <c r="CV30" s="27">
        <f t="shared" ref="CV30" si="211">SUM(CV31:CV41)</f>
        <v>0</v>
      </c>
      <c r="CW30" s="64" t="str">
        <f t="shared" si="152"/>
        <v xml:space="preserve"> </v>
      </c>
      <c r="CX30" s="64" t="str">
        <f t="shared" si="153"/>
        <v xml:space="preserve"> </v>
      </c>
      <c r="CY30" s="25">
        <f>SUM(CY31:CY41)</f>
        <v>0</v>
      </c>
      <c r="CZ30" s="25">
        <f>SUM(CZ31:CZ41)</f>
        <v>0</v>
      </c>
      <c r="DA30" s="25">
        <f>SUM(DA31:DA41)</f>
        <v>0</v>
      </c>
      <c r="DB30" s="26" t="str">
        <f t="shared" si="124"/>
        <v xml:space="preserve"> </v>
      </c>
      <c r="DC30" s="26" t="str">
        <f t="shared" si="154"/>
        <v xml:space="preserve"> </v>
      </c>
      <c r="DD30" s="25">
        <f>SUM(DD31:DD41)</f>
        <v>30828.47</v>
      </c>
      <c r="DE30" s="25">
        <f>SUM(DE31:DE41)</f>
        <v>54998.41</v>
      </c>
      <c r="DF30" s="36">
        <f>SUM(DF31:DF41)</f>
        <v>289595.22000000003</v>
      </c>
      <c r="DG30" s="26">
        <f t="shared" si="126"/>
        <v>1.7840136082004718</v>
      </c>
      <c r="DH30" s="26">
        <f t="shared" si="155"/>
        <v>0.1899147713833122</v>
      </c>
      <c r="DI30" s="25">
        <f>SUM(DI31:DI41)</f>
        <v>-889.64</v>
      </c>
      <c r="DJ30" s="25">
        <f>SUM(DJ31:DJ41)</f>
        <v>900</v>
      </c>
      <c r="DK30" s="26">
        <f t="shared" si="156"/>
        <v>-0.98848888888888886</v>
      </c>
      <c r="DL30" s="25">
        <f>SUM(DL31:DL41)</f>
        <v>0</v>
      </c>
      <c r="DM30" s="25">
        <f>SUM(DM31:DM41)</f>
        <v>0</v>
      </c>
      <c r="DN30" s="25">
        <f>SUM(DN31:DN41)</f>
        <v>60000</v>
      </c>
      <c r="DO30" s="26" t="str">
        <f t="shared" si="127"/>
        <v xml:space="preserve"> </v>
      </c>
      <c r="DP30" s="26">
        <f t="shared" si="157"/>
        <v>0</v>
      </c>
    </row>
    <row r="31" spans="1:120" s="41" customFormat="1" ht="16.5" customHeight="1" outlineLevel="1" x14ac:dyDescent="0.3">
      <c r="A31" s="18">
        <f>A29+1</f>
        <v>21</v>
      </c>
      <c r="B31" s="8" t="s">
        <v>73</v>
      </c>
      <c r="C31" s="28">
        <f t="shared" ref="C31:C41" si="212">H31+AQ31</f>
        <v>3714860</v>
      </c>
      <c r="D31" s="28">
        <f t="shared" ref="D31:D41" si="213">I31+AR31</f>
        <v>3889848.6499999994</v>
      </c>
      <c r="E31" s="28">
        <f t="shared" ref="E31:E41" si="214">J31+AS31</f>
        <v>3476842.6399999997</v>
      </c>
      <c r="F31" s="29">
        <f t="shared" si="105"/>
        <v>1.0471050456813984</v>
      </c>
      <c r="G31" s="29">
        <f t="shared" si="129"/>
        <v>1.1187876624752853</v>
      </c>
      <c r="H31" s="17">
        <f>W31++AG31+M31+AB31+AL31+R31</f>
        <v>2953700</v>
      </c>
      <c r="I31" s="24">
        <f>X31++AH31+N31+AC31+AM31+S31</f>
        <v>3039176.4999999995</v>
      </c>
      <c r="J31" s="17">
        <f>Y31++AI31+O31+AD31+AN31+T31</f>
        <v>2765147.8</v>
      </c>
      <c r="K31" s="29">
        <f t="shared" ref="K31:K41" si="215">IF(I31&lt;=0," ",IF(I31/H31*100&gt;200,"СВ.200",I31/H31))</f>
        <v>1.0289387886379793</v>
      </c>
      <c r="L31" s="29">
        <f t="shared" ref="L31:L41" si="216">IF(J31=0," ",IF(I31/J31*100&gt;200,"св.200",I31/J31))</f>
        <v>1.0991009232851856</v>
      </c>
      <c r="M31" s="43">
        <v>301500</v>
      </c>
      <c r="N31" s="43">
        <v>316302.99</v>
      </c>
      <c r="O31" s="43">
        <v>244138.84</v>
      </c>
      <c r="P31" s="29">
        <f t="shared" si="107"/>
        <v>1.0490978109452735</v>
      </c>
      <c r="Q31" s="29">
        <f t="shared" si="132"/>
        <v>1.2955865195394556</v>
      </c>
      <c r="R31" s="43"/>
      <c r="S31" s="43"/>
      <c r="T31" s="30"/>
      <c r="U31" s="29" t="str">
        <f t="shared" si="108"/>
        <v xml:space="preserve"> </v>
      </c>
      <c r="V31" s="29" t="str">
        <f t="shared" ref="V31:V41" si="217">IF(S31=0," ",IF(S31/T31*100&gt;200,"св.200",S31/T31))</f>
        <v xml:space="preserve"> </v>
      </c>
      <c r="W31" s="43">
        <v>22100</v>
      </c>
      <c r="X31" s="43">
        <v>22140.36</v>
      </c>
      <c r="Y31" s="43">
        <v>17275.8</v>
      </c>
      <c r="Z31" s="29">
        <f t="shared" si="109"/>
        <v>1.0018262443438914</v>
      </c>
      <c r="AA31" s="29">
        <f t="shared" ref="AA31:AA37" si="218">IF(X31=0," ",IF(X31/Y31*100&gt;200,"св.200",X31/Y31))</f>
        <v>1.2815823290383079</v>
      </c>
      <c r="AB31" s="43">
        <v>180000</v>
      </c>
      <c r="AC31" s="43">
        <v>222796.15</v>
      </c>
      <c r="AD31" s="43">
        <v>193902.56</v>
      </c>
      <c r="AE31" s="29">
        <f t="shared" si="110"/>
        <v>1.2377563888888889</v>
      </c>
      <c r="AF31" s="29">
        <f t="shared" si="135"/>
        <v>1.1490108743278067</v>
      </c>
      <c r="AG31" s="43">
        <v>2450000</v>
      </c>
      <c r="AH31" s="43">
        <v>2477837</v>
      </c>
      <c r="AI31" s="43">
        <v>2308630.6</v>
      </c>
      <c r="AJ31" s="29">
        <f t="shared" si="111"/>
        <v>1.0113620408163266</v>
      </c>
      <c r="AK31" s="29">
        <f t="shared" si="136"/>
        <v>1.0732929728991722</v>
      </c>
      <c r="AL31" s="43">
        <v>100</v>
      </c>
      <c r="AM31" s="43">
        <v>100</v>
      </c>
      <c r="AN31" s="43">
        <v>1200</v>
      </c>
      <c r="AO31" s="29">
        <f t="shared" si="187"/>
        <v>1</v>
      </c>
      <c r="AP31" s="29">
        <f t="shared" si="137"/>
        <v>8.3333333333333329E-2</v>
      </c>
      <c r="AQ31" s="9">
        <f>AV31+BA31+BF31+BK31+BP31+BU31+BZ31+CE31+CY31+DD31+DL31+CT31</f>
        <v>761160</v>
      </c>
      <c r="AR31" s="9">
        <f t="shared" ref="AR31" si="219">AW31+BB31+BG31+BL31+BQ31+BV31+CA31+CF31+CZ31+DE31+DM31+CU31+DI31</f>
        <v>850672.15</v>
      </c>
      <c r="AS31" s="9">
        <f t="shared" ref="AS31" si="220">AX31+BC31+BH31+BM31+BR31+BW31+CB31+CG31+DA31+DF31+DN31+CV31+DJ31</f>
        <v>711694.84000000008</v>
      </c>
      <c r="AT31" s="29">
        <f t="shared" si="113"/>
        <v>1.1175996505333965</v>
      </c>
      <c r="AU31" s="29">
        <f t="shared" si="138"/>
        <v>1.1952765457734664</v>
      </c>
      <c r="AV31" s="43"/>
      <c r="AW31" s="43"/>
      <c r="AX31" s="9"/>
      <c r="AY31" s="29" t="str">
        <f t="shared" si="114"/>
        <v xml:space="preserve"> </v>
      </c>
      <c r="AZ31" s="29" t="str">
        <f t="shared" si="139"/>
        <v xml:space="preserve"> </v>
      </c>
      <c r="BA31" s="43">
        <v>0</v>
      </c>
      <c r="BB31" s="43">
        <v>0</v>
      </c>
      <c r="BC31" s="30">
        <v>0</v>
      </c>
      <c r="BD31" s="29" t="str">
        <f t="shared" si="140"/>
        <v xml:space="preserve"> </v>
      </c>
      <c r="BE31" s="29" t="str">
        <f t="shared" si="203"/>
        <v xml:space="preserve"> </v>
      </c>
      <c r="BF31" s="43"/>
      <c r="BG31" s="43"/>
      <c r="BH31" s="9"/>
      <c r="BI31" s="29" t="str">
        <f t="shared" si="117"/>
        <v xml:space="preserve"> </v>
      </c>
      <c r="BJ31" s="29" t="str">
        <f t="shared" si="142"/>
        <v xml:space="preserve"> </v>
      </c>
      <c r="BK31" s="43">
        <v>0</v>
      </c>
      <c r="BL31" s="43">
        <v>0</v>
      </c>
      <c r="BM31" s="30"/>
      <c r="BN31" s="29" t="str">
        <f t="shared" si="181"/>
        <v xml:space="preserve"> </v>
      </c>
      <c r="BO31" s="29" t="str">
        <f t="shared" si="143"/>
        <v xml:space="preserve"> </v>
      </c>
      <c r="BP31" s="43">
        <v>75000</v>
      </c>
      <c r="BQ31" s="43">
        <v>77812.149999999994</v>
      </c>
      <c r="BR31" s="43">
        <v>76154.039999999994</v>
      </c>
      <c r="BS31" s="29">
        <f t="shared" si="118"/>
        <v>1.0374953333333332</v>
      </c>
      <c r="BT31" s="29">
        <f t="shared" si="175"/>
        <v>1.0217731061937094</v>
      </c>
      <c r="BU31" s="43">
        <v>0</v>
      </c>
      <c r="BV31" s="43">
        <v>0</v>
      </c>
      <c r="BW31" s="9">
        <v>0</v>
      </c>
      <c r="BX31" s="29" t="str">
        <f t="shared" si="120"/>
        <v xml:space="preserve"> </v>
      </c>
      <c r="BY31" s="29" t="str">
        <f t="shared" si="145"/>
        <v xml:space="preserve"> </v>
      </c>
      <c r="BZ31" s="43"/>
      <c r="CA31" s="43"/>
      <c r="CB31" s="30"/>
      <c r="CC31" s="29" t="str">
        <f t="shared" si="182"/>
        <v xml:space="preserve"> </v>
      </c>
      <c r="CD31" s="29" t="str">
        <f t="shared" si="146"/>
        <v xml:space="preserve"> </v>
      </c>
      <c r="CE31" s="43">
        <v>686160</v>
      </c>
      <c r="CF31" s="43">
        <v>772860</v>
      </c>
      <c r="CG31" s="43">
        <v>582120</v>
      </c>
      <c r="CH31" s="47">
        <f t="shared" si="147"/>
        <v>1.1263553690101433</v>
      </c>
      <c r="CI31" s="29">
        <f t="shared" si="161"/>
        <v>1.3276643990929706</v>
      </c>
      <c r="CJ31" s="43"/>
      <c r="CK31" s="43"/>
      <c r="CL31" s="30"/>
      <c r="CM31" s="29" t="str">
        <f t="shared" si="148"/>
        <v xml:space="preserve"> </v>
      </c>
      <c r="CN31" s="29" t="str">
        <f t="shared" si="149"/>
        <v xml:space="preserve"> </v>
      </c>
      <c r="CO31" s="43">
        <v>686160</v>
      </c>
      <c r="CP31" s="43">
        <v>772860</v>
      </c>
      <c r="CQ31" s="43">
        <v>582120</v>
      </c>
      <c r="CR31" s="29">
        <f t="shared" si="150"/>
        <v>1.1263553690101433</v>
      </c>
      <c r="CS31" s="29">
        <f t="shared" si="151"/>
        <v>1.3276643990929706</v>
      </c>
      <c r="CT31" s="43"/>
      <c r="CU31" s="43"/>
      <c r="CV31" s="30"/>
      <c r="CW31" s="29" t="str">
        <f t="shared" si="152"/>
        <v xml:space="preserve"> </v>
      </c>
      <c r="CX31" s="29" t="str">
        <f t="shared" si="153"/>
        <v xml:space="preserve"> </v>
      </c>
      <c r="CY31" s="43"/>
      <c r="CZ31" s="43"/>
      <c r="DA31" s="30"/>
      <c r="DB31" s="29" t="str">
        <f t="shared" si="124"/>
        <v xml:space="preserve"> </v>
      </c>
      <c r="DC31" s="29" t="str">
        <f t="shared" si="154"/>
        <v xml:space="preserve"> </v>
      </c>
      <c r="DD31" s="43">
        <v>0</v>
      </c>
      <c r="DE31" s="43">
        <v>0</v>
      </c>
      <c r="DF31" s="35">
        <v>23420.799999999999</v>
      </c>
      <c r="DG31" s="29" t="str">
        <f t="shared" si="126"/>
        <v xml:space="preserve"> </v>
      </c>
      <c r="DH31" s="29">
        <f t="shared" si="155"/>
        <v>0</v>
      </c>
      <c r="DI31" s="43">
        <v>0</v>
      </c>
      <c r="DJ31" s="30"/>
      <c r="DK31" s="29" t="str">
        <f t="shared" si="156"/>
        <v xml:space="preserve"> </v>
      </c>
      <c r="DL31" s="43"/>
      <c r="DM31" s="43"/>
      <c r="DN31" s="9">
        <v>30000</v>
      </c>
      <c r="DO31" s="29" t="str">
        <f t="shared" si="127"/>
        <v xml:space="preserve"> </v>
      </c>
      <c r="DP31" s="29">
        <f t="shared" si="157"/>
        <v>0</v>
      </c>
    </row>
    <row r="32" spans="1:120" s="41" customFormat="1" ht="15.75" customHeight="1" outlineLevel="1" x14ac:dyDescent="0.3">
      <c r="A32" s="18">
        <v>22</v>
      </c>
      <c r="B32" s="8" t="s">
        <v>35</v>
      </c>
      <c r="C32" s="28">
        <f t="shared" si="212"/>
        <v>10159900</v>
      </c>
      <c r="D32" s="28">
        <f t="shared" si="213"/>
        <v>10720507.17</v>
      </c>
      <c r="E32" s="28">
        <f t="shared" si="214"/>
        <v>9658079.8699999992</v>
      </c>
      <c r="F32" s="29">
        <f t="shared" si="105"/>
        <v>1.0551784141576197</v>
      </c>
      <c r="G32" s="29">
        <f t="shared" si="129"/>
        <v>1.1100039877802337</v>
      </c>
      <c r="H32" s="17">
        <f t="shared" ref="H32:H41" si="221">W32++AG32+M32+AB32+AL32+R32</f>
        <v>10011000</v>
      </c>
      <c r="I32" s="24">
        <f t="shared" ref="I32:I41" si="222">X32++AH32+N32+AC32+AM32+S32</f>
        <v>10570170.77</v>
      </c>
      <c r="J32" s="17">
        <f>Y32++AI32+O32+AD32+AN32+T32</f>
        <v>9488891.5999999996</v>
      </c>
      <c r="K32" s="29">
        <f t="shared" si="215"/>
        <v>1.0558556358006193</v>
      </c>
      <c r="L32" s="29">
        <f t="shared" si="216"/>
        <v>1.1139521047958858</v>
      </c>
      <c r="M32" s="43">
        <v>1755000</v>
      </c>
      <c r="N32" s="43">
        <v>1810696.89</v>
      </c>
      <c r="O32" s="43">
        <v>1449520.7</v>
      </c>
      <c r="P32" s="29">
        <f t="shared" si="107"/>
        <v>1.0317361196581196</v>
      </c>
      <c r="Q32" s="29">
        <f t="shared" si="132"/>
        <v>1.2491693909579904</v>
      </c>
      <c r="R32" s="43"/>
      <c r="S32" s="43"/>
      <c r="T32" s="30"/>
      <c r="U32" s="29" t="str">
        <f t="shared" si="108"/>
        <v xml:space="preserve"> </v>
      </c>
      <c r="V32" s="29" t="str">
        <f t="shared" si="217"/>
        <v xml:space="preserve"> </v>
      </c>
      <c r="W32" s="43">
        <v>3000</v>
      </c>
      <c r="X32" s="43">
        <v>2860.86</v>
      </c>
      <c r="Y32" s="43">
        <v>8506.7999999999993</v>
      </c>
      <c r="Z32" s="29">
        <f t="shared" si="109"/>
        <v>0.95362000000000002</v>
      </c>
      <c r="AA32" s="29">
        <f t="shared" si="218"/>
        <v>0.33630272252786009</v>
      </c>
      <c r="AB32" s="43">
        <v>650000</v>
      </c>
      <c r="AC32" s="43">
        <v>669666.77</v>
      </c>
      <c r="AD32" s="43">
        <v>348296.84</v>
      </c>
      <c r="AE32" s="29">
        <f t="shared" si="110"/>
        <v>1.0302565692307692</v>
      </c>
      <c r="AF32" s="29">
        <f t="shared" si="135"/>
        <v>1.9226897665795646</v>
      </c>
      <c r="AG32" s="43">
        <v>7600000</v>
      </c>
      <c r="AH32" s="43">
        <v>8083946.25</v>
      </c>
      <c r="AI32" s="43">
        <v>7680467.2599999998</v>
      </c>
      <c r="AJ32" s="29">
        <f t="shared" si="111"/>
        <v>1.0636771381578947</v>
      </c>
      <c r="AK32" s="29">
        <f t="shared" si="136"/>
        <v>1.052533130647054</v>
      </c>
      <c r="AL32" s="43">
        <v>3000</v>
      </c>
      <c r="AM32" s="43">
        <v>3000</v>
      </c>
      <c r="AN32" s="43">
        <v>2100</v>
      </c>
      <c r="AO32" s="29">
        <f t="shared" si="187"/>
        <v>1</v>
      </c>
      <c r="AP32" s="29">
        <f t="shared" si="137"/>
        <v>1.4285714285714286</v>
      </c>
      <c r="AQ32" s="9">
        <f t="shared" ref="AQ32:AQ41" si="223">AV32+BA32+BF32+BK32+BP32+BU32+BZ32+CE32+CY32+DD32+DL32+CT32</f>
        <v>148900</v>
      </c>
      <c r="AR32" s="9">
        <f t="shared" ref="AR32:AR41" si="224">AW32+BB32+BG32+BL32+BQ32+BV32+CA32+CF32+CZ32+DE32+DM32+CU32+DI32</f>
        <v>150336.4</v>
      </c>
      <c r="AS32" s="9">
        <f>AX32+BC32+BH32+BM32+BR32+BW32+CB32+CG32+DA32+DF32+DN32+CV32+DJ32</f>
        <v>169188.27</v>
      </c>
      <c r="AT32" s="29">
        <f t="shared" si="113"/>
        <v>1.0096467427803895</v>
      </c>
      <c r="AU32" s="29">
        <f t="shared" si="138"/>
        <v>0.88857460390132248</v>
      </c>
      <c r="AV32" s="43"/>
      <c r="AW32" s="43"/>
      <c r="AX32" s="9"/>
      <c r="AY32" s="29" t="str">
        <f t="shared" si="114"/>
        <v xml:space="preserve"> </v>
      </c>
      <c r="AZ32" s="29" t="str">
        <f t="shared" si="139"/>
        <v xml:space="preserve"> </v>
      </c>
      <c r="BA32" s="43">
        <v>0</v>
      </c>
      <c r="BB32" s="43">
        <v>0</v>
      </c>
      <c r="BC32" s="30">
        <v>0</v>
      </c>
      <c r="BD32" s="29" t="str">
        <f t="shared" si="140"/>
        <v xml:space="preserve"> </v>
      </c>
      <c r="BE32" s="29" t="str">
        <f t="shared" si="141"/>
        <v xml:space="preserve"> </v>
      </c>
      <c r="BF32" s="43"/>
      <c r="BG32" s="43"/>
      <c r="BH32" s="9"/>
      <c r="BI32" s="29" t="str">
        <f t="shared" si="117"/>
        <v xml:space="preserve"> </v>
      </c>
      <c r="BJ32" s="29" t="str">
        <f t="shared" si="142"/>
        <v xml:space="preserve"> </v>
      </c>
      <c r="BK32" s="43">
        <v>0</v>
      </c>
      <c r="BL32" s="43">
        <v>0</v>
      </c>
      <c r="BM32" s="30"/>
      <c r="BN32" s="29" t="str">
        <f t="shared" si="181"/>
        <v xml:space="preserve"> </v>
      </c>
      <c r="BO32" s="29" t="str">
        <f t="shared" si="143"/>
        <v xml:space="preserve"> </v>
      </c>
      <c r="BP32" s="43">
        <v>22000</v>
      </c>
      <c r="BQ32" s="43">
        <v>23419.17</v>
      </c>
      <c r="BR32" s="43">
        <v>29343.16</v>
      </c>
      <c r="BS32" s="29">
        <f t="shared" si="118"/>
        <v>1.0645077272727272</v>
      </c>
      <c r="BT32" s="29">
        <f t="shared" si="175"/>
        <v>0.7981134274563475</v>
      </c>
      <c r="BU32" s="43">
        <v>109900</v>
      </c>
      <c r="BV32" s="43">
        <v>109891.29</v>
      </c>
      <c r="BW32" s="9">
        <v>2108.71</v>
      </c>
      <c r="BX32" s="29">
        <f t="shared" si="120"/>
        <v>0.99992074613284798</v>
      </c>
      <c r="BY32" s="29" t="str">
        <f t="shared" si="145"/>
        <v>св.200</v>
      </c>
      <c r="BZ32" s="43"/>
      <c r="CA32" s="43"/>
      <c r="CB32" s="30">
        <v>371</v>
      </c>
      <c r="CC32" s="29" t="str">
        <f t="shared" si="182"/>
        <v xml:space="preserve"> </v>
      </c>
      <c r="CD32" s="29">
        <f t="shared" si="146"/>
        <v>0</v>
      </c>
      <c r="CE32" s="43">
        <v>0</v>
      </c>
      <c r="CF32" s="43">
        <v>0</v>
      </c>
      <c r="CG32" s="9">
        <v>0</v>
      </c>
      <c r="CH32" s="47" t="str">
        <f t="shared" si="147"/>
        <v xml:space="preserve"> </v>
      </c>
      <c r="CI32" s="29" t="str">
        <f t="shared" si="161"/>
        <v xml:space="preserve"> </v>
      </c>
      <c r="CJ32" s="43"/>
      <c r="CK32" s="43"/>
      <c r="CL32" s="30"/>
      <c r="CM32" s="29" t="str">
        <f t="shared" si="148"/>
        <v xml:space="preserve"> </v>
      </c>
      <c r="CN32" s="29" t="str">
        <f t="shared" si="149"/>
        <v xml:space="preserve"> </v>
      </c>
      <c r="CO32" s="43">
        <v>0</v>
      </c>
      <c r="CP32" s="43">
        <v>0</v>
      </c>
      <c r="CQ32" s="30">
        <v>0</v>
      </c>
      <c r="CR32" s="29" t="str">
        <f t="shared" si="150"/>
        <v xml:space="preserve"> </v>
      </c>
      <c r="CS32" s="29" t="str">
        <f t="shared" si="151"/>
        <v xml:space="preserve"> </v>
      </c>
      <c r="CT32" s="43"/>
      <c r="CU32" s="43"/>
      <c r="CV32" s="30"/>
      <c r="CW32" s="29" t="str">
        <f t="shared" si="152"/>
        <v xml:space="preserve"> </v>
      </c>
      <c r="CX32" s="29" t="str">
        <f t="shared" si="153"/>
        <v xml:space="preserve"> </v>
      </c>
      <c r="CY32" s="43"/>
      <c r="CZ32" s="43"/>
      <c r="DA32" s="30"/>
      <c r="DB32" s="29" t="str">
        <f t="shared" si="124"/>
        <v xml:space="preserve"> </v>
      </c>
      <c r="DC32" s="29" t="str">
        <f t="shared" si="154"/>
        <v xml:space="preserve"> </v>
      </c>
      <c r="DD32" s="43">
        <v>17000</v>
      </c>
      <c r="DE32" s="43">
        <v>17025.939999999999</v>
      </c>
      <c r="DF32" s="35">
        <v>137365.4</v>
      </c>
      <c r="DG32" s="29">
        <f t="shared" si="126"/>
        <v>1.0015258823529412</v>
      </c>
      <c r="DH32" s="29">
        <f t="shared" si="155"/>
        <v>0.12394635039100094</v>
      </c>
      <c r="DI32" s="43">
        <v>0</v>
      </c>
      <c r="DJ32" s="30"/>
      <c r="DK32" s="29" t="str">
        <f>IF(DI32=0," ",IF(DI32/DJ32*100&gt;200,"св.200",DI32/DJ32))</f>
        <v xml:space="preserve"> </v>
      </c>
      <c r="DL32" s="43"/>
      <c r="DM32" s="43"/>
      <c r="DN32" s="9">
        <v>0</v>
      </c>
      <c r="DO32" s="29" t="str">
        <f t="shared" si="127"/>
        <v xml:space="preserve"> </v>
      </c>
      <c r="DP32" s="29" t="str">
        <f t="shared" si="157"/>
        <v xml:space="preserve"> </v>
      </c>
    </row>
    <row r="33" spans="1:120" s="41" customFormat="1" ht="15.75" customHeight="1" outlineLevel="1" x14ac:dyDescent="0.3">
      <c r="A33" s="18">
        <v>23</v>
      </c>
      <c r="B33" s="8" t="s">
        <v>27</v>
      </c>
      <c r="C33" s="28">
        <f t="shared" si="212"/>
        <v>6844342.5599999996</v>
      </c>
      <c r="D33" s="28">
        <f t="shared" si="213"/>
        <v>6944781.4500000002</v>
      </c>
      <c r="E33" s="28">
        <f t="shared" si="214"/>
        <v>6792126.71</v>
      </c>
      <c r="F33" s="29">
        <f t="shared" si="105"/>
        <v>1.0146747315932125</v>
      </c>
      <c r="G33" s="29">
        <f t="shared" si="129"/>
        <v>1.0224752491403388</v>
      </c>
      <c r="H33" s="17">
        <f t="shared" si="221"/>
        <v>6382000</v>
      </c>
      <c r="I33" s="24">
        <f t="shared" si="222"/>
        <v>6481697.9400000004</v>
      </c>
      <c r="J33" s="17">
        <f t="shared" ref="J33:J41" si="225">Y33++AI33+O33+AD33+AN33+T33</f>
        <v>6583338.0899999999</v>
      </c>
      <c r="K33" s="29">
        <f t="shared" si="215"/>
        <v>1.0156217392666875</v>
      </c>
      <c r="L33" s="29">
        <f t="shared" si="216"/>
        <v>0.98456100102858313</v>
      </c>
      <c r="M33" s="43">
        <v>1857500</v>
      </c>
      <c r="N33" s="43">
        <v>1921749.66</v>
      </c>
      <c r="O33" s="43">
        <v>1594243.71</v>
      </c>
      <c r="P33" s="29">
        <f t="shared" si="107"/>
        <v>1.0345893189771198</v>
      </c>
      <c r="Q33" s="29">
        <f t="shared" si="132"/>
        <v>1.2054302914577595</v>
      </c>
      <c r="R33" s="43"/>
      <c r="S33" s="43"/>
      <c r="T33" s="30"/>
      <c r="U33" s="29" t="str">
        <f t="shared" si="108"/>
        <v xml:space="preserve"> </v>
      </c>
      <c r="V33" s="29" t="str">
        <f t="shared" si="217"/>
        <v xml:space="preserve"> </v>
      </c>
      <c r="W33" s="43">
        <v>4500</v>
      </c>
      <c r="X33" s="43">
        <v>4436.7</v>
      </c>
      <c r="Y33" s="43">
        <v>0</v>
      </c>
      <c r="Z33" s="29">
        <f t="shared" si="109"/>
        <v>0.98593333333333333</v>
      </c>
      <c r="AA33" s="29" t="e">
        <f t="shared" si="218"/>
        <v>#DIV/0!</v>
      </c>
      <c r="AB33" s="43">
        <v>720000</v>
      </c>
      <c r="AC33" s="43">
        <v>789631.74</v>
      </c>
      <c r="AD33" s="43">
        <v>502421.39</v>
      </c>
      <c r="AE33" s="29">
        <f t="shared" si="110"/>
        <v>1.09671075</v>
      </c>
      <c r="AF33" s="29">
        <f t="shared" si="135"/>
        <v>1.5716523136087019</v>
      </c>
      <c r="AG33" s="43">
        <v>3800000</v>
      </c>
      <c r="AH33" s="43">
        <v>3765879.84</v>
      </c>
      <c r="AI33" s="43">
        <v>4486672.99</v>
      </c>
      <c r="AJ33" s="29">
        <f t="shared" si="111"/>
        <v>0.99102101052631575</v>
      </c>
      <c r="AK33" s="29">
        <f t="shared" si="136"/>
        <v>0.83934796415818125</v>
      </c>
      <c r="AL33" s="43">
        <v>0</v>
      </c>
      <c r="AM33" s="43">
        <v>0</v>
      </c>
      <c r="AN33" s="43">
        <v>0</v>
      </c>
      <c r="AO33" s="29" t="str">
        <f t="shared" si="187"/>
        <v xml:space="preserve"> </v>
      </c>
      <c r="AP33" s="29" t="str">
        <f t="shared" si="137"/>
        <v xml:space="preserve"> </v>
      </c>
      <c r="AQ33" s="9">
        <f t="shared" si="223"/>
        <v>462342.56</v>
      </c>
      <c r="AR33" s="9">
        <f t="shared" si="224"/>
        <v>463083.51</v>
      </c>
      <c r="AS33" s="9">
        <f t="shared" ref="AS33:AS41" si="226">AX33+BC33+BH33+BM33+BR33+BW33+CB33+CG33+DA33+DF33+DN33+CV33+DJ33</f>
        <v>208788.62</v>
      </c>
      <c r="AT33" s="29">
        <f t="shared" si="113"/>
        <v>1.0016025995962821</v>
      </c>
      <c r="AU33" s="29" t="str">
        <f t="shared" si="138"/>
        <v>св.200</v>
      </c>
      <c r="AV33" s="43"/>
      <c r="AW33" s="43"/>
      <c r="AX33" s="9"/>
      <c r="AY33" s="29" t="str">
        <f t="shared" si="114"/>
        <v xml:space="preserve"> </v>
      </c>
      <c r="AZ33" s="29" t="str">
        <f t="shared" si="139"/>
        <v xml:space="preserve"> </v>
      </c>
      <c r="BA33" s="43">
        <v>0</v>
      </c>
      <c r="BB33" s="43">
        <v>0</v>
      </c>
      <c r="BC33" s="30">
        <v>0</v>
      </c>
      <c r="BD33" s="29" t="str">
        <f t="shared" si="140"/>
        <v xml:space="preserve"> </v>
      </c>
      <c r="BE33" s="29" t="str">
        <f t="shared" si="141"/>
        <v xml:space="preserve"> </v>
      </c>
      <c r="BF33" s="43"/>
      <c r="BG33" s="43"/>
      <c r="BH33" s="9"/>
      <c r="BI33" s="29" t="str">
        <f t="shared" si="117"/>
        <v xml:space="preserve"> </v>
      </c>
      <c r="BJ33" s="29" t="str">
        <f t="shared" si="142"/>
        <v xml:space="preserve"> </v>
      </c>
      <c r="BK33" s="43">
        <v>0</v>
      </c>
      <c r="BL33" s="43">
        <v>0</v>
      </c>
      <c r="BM33" s="30"/>
      <c r="BN33" s="29" t="str">
        <f t="shared" si="181"/>
        <v xml:space="preserve"> </v>
      </c>
      <c r="BO33" s="29" t="str">
        <f t="shared" si="143"/>
        <v xml:space="preserve"> </v>
      </c>
      <c r="BP33" s="43">
        <v>190000</v>
      </c>
      <c r="BQ33" s="43">
        <v>182596.95</v>
      </c>
      <c r="BR33" s="43">
        <v>196533.62</v>
      </c>
      <c r="BS33" s="29">
        <f t="shared" si="118"/>
        <v>0.96103657894736849</v>
      </c>
      <c r="BT33" s="29">
        <f t="shared" si="175"/>
        <v>0.92908760343395713</v>
      </c>
      <c r="BU33" s="43">
        <v>272342.56</v>
      </c>
      <c r="BV33" s="43">
        <v>272342.56</v>
      </c>
      <c r="BW33" s="30">
        <v>0</v>
      </c>
      <c r="BX33" s="29">
        <f t="shared" si="120"/>
        <v>1</v>
      </c>
      <c r="BY33" s="29" t="str">
        <f t="shared" si="145"/>
        <v xml:space="preserve"> </v>
      </c>
      <c r="BZ33" s="43"/>
      <c r="CA33" s="43"/>
      <c r="CB33" s="9">
        <v>0</v>
      </c>
      <c r="CC33" s="29" t="str">
        <f t="shared" si="182"/>
        <v xml:space="preserve"> </v>
      </c>
      <c r="CD33" s="29" t="str">
        <f t="shared" si="146"/>
        <v xml:space="preserve"> </v>
      </c>
      <c r="CE33" s="43">
        <v>0</v>
      </c>
      <c r="CF33" s="43">
        <v>0</v>
      </c>
      <c r="CG33" s="9">
        <v>12255</v>
      </c>
      <c r="CH33" s="47" t="str">
        <f t="shared" si="147"/>
        <v xml:space="preserve"> </v>
      </c>
      <c r="CI33" s="29">
        <f t="shared" si="161"/>
        <v>0</v>
      </c>
      <c r="CJ33" s="43"/>
      <c r="CK33" s="43"/>
      <c r="CL33" s="30"/>
      <c r="CM33" s="29" t="str">
        <f t="shared" si="148"/>
        <v xml:space="preserve"> </v>
      </c>
      <c r="CN33" s="29" t="str">
        <f t="shared" si="149"/>
        <v xml:space="preserve"> </v>
      </c>
      <c r="CO33" s="43">
        <v>0</v>
      </c>
      <c r="CP33" s="43">
        <v>0</v>
      </c>
      <c r="CQ33" s="30">
        <v>12255</v>
      </c>
      <c r="CR33" s="29" t="str">
        <f t="shared" si="150"/>
        <v xml:space="preserve"> </v>
      </c>
      <c r="CS33" s="29">
        <f t="shared" si="151"/>
        <v>0</v>
      </c>
      <c r="CT33" s="43"/>
      <c r="CU33" s="43"/>
      <c r="CV33" s="30"/>
      <c r="CW33" s="29" t="str">
        <f t="shared" si="152"/>
        <v xml:space="preserve"> </v>
      </c>
      <c r="CX33" s="29" t="str">
        <f t="shared" si="153"/>
        <v xml:space="preserve"> </v>
      </c>
      <c r="CY33" s="43"/>
      <c r="CZ33" s="43"/>
      <c r="DA33" s="30"/>
      <c r="DB33" s="29" t="str">
        <f t="shared" si="124"/>
        <v xml:space="preserve"> </v>
      </c>
      <c r="DC33" s="29" t="str">
        <f t="shared" si="154"/>
        <v xml:space="preserve"> </v>
      </c>
      <c r="DD33" s="43">
        <v>0</v>
      </c>
      <c r="DE33" s="43">
        <v>8144</v>
      </c>
      <c r="DF33" s="35">
        <v>0</v>
      </c>
      <c r="DG33" s="29" t="str">
        <f t="shared" si="126"/>
        <v xml:space="preserve"> </v>
      </c>
      <c r="DH33" s="29" t="str">
        <f t="shared" si="155"/>
        <v xml:space="preserve"> </v>
      </c>
      <c r="DI33" s="43">
        <v>0</v>
      </c>
      <c r="DJ33" s="30"/>
      <c r="DK33" s="29" t="str">
        <f t="shared" ref="DK33:DK34" si="227">IF(DI33=0," ",IF(DI33/DJ33*100&gt;200,"св.200",DI33/DJ33))</f>
        <v xml:space="preserve"> </v>
      </c>
      <c r="DL33" s="43"/>
      <c r="DM33" s="43"/>
      <c r="DN33" s="9">
        <v>0</v>
      </c>
      <c r="DO33" s="29" t="str">
        <f t="shared" si="127"/>
        <v xml:space="preserve"> </v>
      </c>
      <c r="DP33" s="29" t="str">
        <f t="shared" si="157"/>
        <v xml:space="preserve"> </v>
      </c>
    </row>
    <row r="34" spans="1:120" s="41" customFormat="1" ht="15.75" customHeight="1" outlineLevel="1" x14ac:dyDescent="0.3">
      <c r="A34" s="18">
        <v>24</v>
      </c>
      <c r="B34" s="8" t="s">
        <v>65</v>
      </c>
      <c r="C34" s="28">
        <f t="shared" si="212"/>
        <v>10200000</v>
      </c>
      <c r="D34" s="28">
        <f t="shared" si="213"/>
        <v>11588557.709999999</v>
      </c>
      <c r="E34" s="28">
        <f t="shared" si="214"/>
        <v>10800063.780000001</v>
      </c>
      <c r="F34" s="29">
        <f t="shared" si="105"/>
        <v>1.1361331088235294</v>
      </c>
      <c r="G34" s="29">
        <f t="shared" si="129"/>
        <v>1.0730082660678508</v>
      </c>
      <c r="H34" s="17">
        <f t="shared" si="221"/>
        <v>9820000</v>
      </c>
      <c r="I34" s="24">
        <f t="shared" si="222"/>
        <v>11271939.459999999</v>
      </c>
      <c r="J34" s="17">
        <f t="shared" si="225"/>
        <v>10512368.15</v>
      </c>
      <c r="K34" s="29">
        <f t="shared" si="215"/>
        <v>1.1478553421588593</v>
      </c>
      <c r="L34" s="29">
        <f t="shared" si="216"/>
        <v>1.0722550142043874</v>
      </c>
      <c r="M34" s="43">
        <v>1950000</v>
      </c>
      <c r="N34" s="43">
        <v>2000278.5</v>
      </c>
      <c r="O34" s="43">
        <v>2115432.2400000002</v>
      </c>
      <c r="P34" s="29">
        <f t="shared" si="107"/>
        <v>1.0257838461538462</v>
      </c>
      <c r="Q34" s="29">
        <f t="shared" si="132"/>
        <v>0.94556491206733229</v>
      </c>
      <c r="R34" s="43"/>
      <c r="S34" s="43"/>
      <c r="T34" s="30"/>
      <c r="U34" s="29" t="str">
        <f t="shared" si="108"/>
        <v xml:space="preserve"> </v>
      </c>
      <c r="V34" s="29" t="str">
        <f t="shared" si="217"/>
        <v xml:space="preserve"> </v>
      </c>
      <c r="W34" s="43">
        <v>0</v>
      </c>
      <c r="X34" s="43">
        <v>0</v>
      </c>
      <c r="Y34" s="43">
        <v>0</v>
      </c>
      <c r="Z34" s="29" t="str">
        <f t="shared" si="109"/>
        <v xml:space="preserve"> </v>
      </c>
      <c r="AA34" s="29" t="str">
        <f t="shared" si="218"/>
        <v xml:space="preserve"> </v>
      </c>
      <c r="AB34" s="43">
        <v>420000</v>
      </c>
      <c r="AC34" s="43">
        <v>433495.37</v>
      </c>
      <c r="AD34" s="43">
        <v>364048.26</v>
      </c>
      <c r="AE34" s="29">
        <f t="shared" si="110"/>
        <v>1.0321318333333334</v>
      </c>
      <c r="AF34" s="29">
        <f t="shared" si="135"/>
        <v>1.1907634718539788</v>
      </c>
      <c r="AG34" s="43">
        <v>7450000</v>
      </c>
      <c r="AH34" s="43">
        <v>8838165.5899999999</v>
      </c>
      <c r="AI34" s="43">
        <v>8032887.6500000004</v>
      </c>
      <c r="AJ34" s="29">
        <f t="shared" si="111"/>
        <v>1.1863309516778524</v>
      </c>
      <c r="AK34" s="29">
        <f t="shared" si="136"/>
        <v>1.1002476288834937</v>
      </c>
      <c r="AL34" s="43">
        <v>0</v>
      </c>
      <c r="AM34" s="43">
        <v>0</v>
      </c>
      <c r="AN34" s="43">
        <v>0</v>
      </c>
      <c r="AO34" s="29" t="str">
        <f t="shared" si="187"/>
        <v xml:space="preserve"> </v>
      </c>
      <c r="AP34" s="29" t="str">
        <f t="shared" si="137"/>
        <v xml:space="preserve"> </v>
      </c>
      <c r="AQ34" s="9">
        <f t="shared" si="223"/>
        <v>380000</v>
      </c>
      <c r="AR34" s="9">
        <f t="shared" si="224"/>
        <v>316618.25</v>
      </c>
      <c r="AS34" s="9">
        <f t="shared" si="226"/>
        <v>287695.63</v>
      </c>
      <c r="AT34" s="29">
        <f t="shared" si="113"/>
        <v>0.83320592105263158</v>
      </c>
      <c r="AU34" s="29">
        <f t="shared" si="138"/>
        <v>1.1005320101664386</v>
      </c>
      <c r="AV34" s="43"/>
      <c r="AW34" s="43"/>
      <c r="AX34" s="9"/>
      <c r="AY34" s="29" t="str">
        <f t="shared" si="114"/>
        <v xml:space="preserve"> </v>
      </c>
      <c r="AZ34" s="29" t="str">
        <f t="shared" si="139"/>
        <v xml:space="preserve"> </v>
      </c>
      <c r="BA34" s="43">
        <v>0</v>
      </c>
      <c r="BB34" s="43">
        <v>0</v>
      </c>
      <c r="BC34" s="30">
        <v>0</v>
      </c>
      <c r="BD34" s="29" t="str">
        <f t="shared" si="140"/>
        <v xml:space="preserve"> </v>
      </c>
      <c r="BE34" s="29" t="str">
        <f t="shared" si="141"/>
        <v xml:space="preserve"> </v>
      </c>
      <c r="BF34" s="43"/>
      <c r="BG34" s="43"/>
      <c r="BH34" s="30"/>
      <c r="BI34" s="29" t="str">
        <f t="shared" si="117"/>
        <v xml:space="preserve"> </v>
      </c>
      <c r="BJ34" s="29" t="str">
        <f t="shared" si="142"/>
        <v xml:space="preserve"> </v>
      </c>
      <c r="BK34" s="43">
        <v>0</v>
      </c>
      <c r="BL34" s="43">
        <v>0</v>
      </c>
      <c r="BM34" s="30"/>
      <c r="BN34" s="29" t="str">
        <f t="shared" si="181"/>
        <v xml:space="preserve"> </v>
      </c>
      <c r="BO34" s="29" t="str">
        <f t="shared" si="143"/>
        <v xml:space="preserve"> </v>
      </c>
      <c r="BP34" s="43">
        <v>300000</v>
      </c>
      <c r="BQ34" s="43">
        <v>236618.25</v>
      </c>
      <c r="BR34" s="43">
        <v>260723.96</v>
      </c>
      <c r="BS34" s="29">
        <f t="shared" si="118"/>
        <v>0.78872750000000003</v>
      </c>
      <c r="BT34" s="29">
        <f t="shared" si="175"/>
        <v>0.90754317324729195</v>
      </c>
      <c r="BU34" s="43">
        <v>80000</v>
      </c>
      <c r="BV34" s="43">
        <v>80000</v>
      </c>
      <c r="BW34" s="30">
        <v>0</v>
      </c>
      <c r="BX34" s="29">
        <f t="shared" si="120"/>
        <v>1</v>
      </c>
      <c r="BY34" s="29" t="str">
        <f t="shared" si="145"/>
        <v xml:space="preserve"> </v>
      </c>
      <c r="BZ34" s="43"/>
      <c r="CA34" s="43"/>
      <c r="CB34" s="30">
        <v>0</v>
      </c>
      <c r="CC34" s="29" t="str">
        <f t="shared" si="182"/>
        <v xml:space="preserve"> </v>
      </c>
      <c r="CD34" s="29" t="str">
        <f t="shared" si="146"/>
        <v xml:space="preserve"> </v>
      </c>
      <c r="CE34" s="43">
        <v>0</v>
      </c>
      <c r="CF34" s="43">
        <v>0</v>
      </c>
      <c r="CG34" s="9">
        <v>0</v>
      </c>
      <c r="CH34" s="47" t="str">
        <f t="shared" si="147"/>
        <v xml:space="preserve"> </v>
      </c>
      <c r="CI34" s="29" t="str">
        <f t="shared" si="161"/>
        <v xml:space="preserve"> </v>
      </c>
      <c r="CJ34" s="43"/>
      <c r="CK34" s="43"/>
      <c r="CL34" s="30"/>
      <c r="CM34" s="29" t="str">
        <f t="shared" si="148"/>
        <v xml:space="preserve"> </v>
      </c>
      <c r="CN34" s="29" t="str">
        <f t="shared" si="149"/>
        <v xml:space="preserve"> </v>
      </c>
      <c r="CO34" s="43">
        <v>0</v>
      </c>
      <c r="CP34" s="43">
        <v>0</v>
      </c>
      <c r="CQ34" s="30">
        <v>0</v>
      </c>
      <c r="CR34" s="29" t="str">
        <f t="shared" si="150"/>
        <v xml:space="preserve"> </v>
      </c>
      <c r="CS34" s="29" t="str">
        <f t="shared" si="151"/>
        <v xml:space="preserve"> </v>
      </c>
      <c r="CT34" s="43"/>
      <c r="CU34" s="43"/>
      <c r="CV34" s="30"/>
      <c r="CW34" s="29" t="str">
        <f t="shared" si="152"/>
        <v xml:space="preserve"> </v>
      </c>
      <c r="CX34" s="29" t="str">
        <f t="shared" si="153"/>
        <v xml:space="preserve"> </v>
      </c>
      <c r="CY34" s="43"/>
      <c r="CZ34" s="43"/>
      <c r="DA34" s="30"/>
      <c r="DB34" s="29" t="str">
        <f t="shared" si="124"/>
        <v xml:space="preserve"> </v>
      </c>
      <c r="DC34" s="29" t="str">
        <f t="shared" si="154"/>
        <v xml:space="preserve"> </v>
      </c>
      <c r="DD34" s="43">
        <v>0</v>
      </c>
      <c r="DE34" s="43">
        <v>0</v>
      </c>
      <c r="DF34" s="35">
        <v>16971.669999999998</v>
      </c>
      <c r="DG34" s="29" t="str">
        <f t="shared" si="126"/>
        <v xml:space="preserve"> </v>
      </c>
      <c r="DH34" s="29">
        <f t="shared" si="155"/>
        <v>0</v>
      </c>
      <c r="DI34" s="43">
        <v>0</v>
      </c>
      <c r="DJ34" s="30"/>
      <c r="DK34" s="29" t="str">
        <f t="shared" si="227"/>
        <v xml:space="preserve"> </v>
      </c>
      <c r="DL34" s="43"/>
      <c r="DM34" s="43"/>
      <c r="DN34" s="9">
        <v>10000</v>
      </c>
      <c r="DO34" s="29" t="str">
        <f t="shared" si="127"/>
        <v xml:space="preserve"> </v>
      </c>
      <c r="DP34" s="29">
        <f t="shared" si="157"/>
        <v>0</v>
      </c>
    </row>
    <row r="35" spans="1:120" s="41" customFormat="1" ht="15.75" customHeight="1" outlineLevel="1" x14ac:dyDescent="0.3">
      <c r="A35" s="18">
        <v>25</v>
      </c>
      <c r="B35" s="8" t="s">
        <v>8</v>
      </c>
      <c r="C35" s="28">
        <f t="shared" si="212"/>
        <v>18195708.289999999</v>
      </c>
      <c r="D35" s="28">
        <f t="shared" si="213"/>
        <v>18066079.09</v>
      </c>
      <c r="E35" s="28">
        <f t="shared" si="214"/>
        <v>21208048.930000003</v>
      </c>
      <c r="F35" s="29">
        <f t="shared" si="105"/>
        <v>0.99287583654705869</v>
      </c>
      <c r="G35" s="29">
        <f t="shared" si="129"/>
        <v>0.8518501230183646</v>
      </c>
      <c r="H35" s="17">
        <f t="shared" si="221"/>
        <v>17205700</v>
      </c>
      <c r="I35" s="24">
        <f t="shared" si="222"/>
        <v>17076039.07</v>
      </c>
      <c r="J35" s="17">
        <f t="shared" si="225"/>
        <v>20763331.220000003</v>
      </c>
      <c r="K35" s="29">
        <f t="shared" si="215"/>
        <v>0.99246407120895985</v>
      </c>
      <c r="L35" s="29">
        <f t="shared" si="216"/>
        <v>0.8224132673639446</v>
      </c>
      <c r="M35" s="43">
        <v>8120000</v>
      </c>
      <c r="N35" s="43">
        <v>8232385.9900000002</v>
      </c>
      <c r="O35" s="43">
        <v>6665312.6200000001</v>
      </c>
      <c r="P35" s="29">
        <f t="shared" si="107"/>
        <v>1.0138406391625616</v>
      </c>
      <c r="Q35" s="29">
        <f t="shared" si="132"/>
        <v>1.2351087577344573</v>
      </c>
      <c r="R35" s="43"/>
      <c r="S35" s="43"/>
      <c r="T35" s="30"/>
      <c r="U35" s="29" t="str">
        <f t="shared" si="108"/>
        <v xml:space="preserve"> </v>
      </c>
      <c r="V35" s="29" t="str">
        <f t="shared" si="217"/>
        <v xml:space="preserve"> </v>
      </c>
      <c r="W35" s="43">
        <v>1700</v>
      </c>
      <c r="X35" s="43">
        <v>1692</v>
      </c>
      <c r="Y35" s="43">
        <v>6976.64</v>
      </c>
      <c r="Z35" s="29">
        <f t="shared" si="109"/>
        <v>0.99529411764705877</v>
      </c>
      <c r="AA35" s="29"/>
      <c r="AB35" s="43">
        <v>-1916000</v>
      </c>
      <c r="AC35" s="43">
        <v>-1848553.32</v>
      </c>
      <c r="AD35" s="43">
        <v>5530121.46</v>
      </c>
      <c r="AE35" s="29" t="str">
        <f t="shared" si="110"/>
        <v xml:space="preserve"> </v>
      </c>
      <c r="AF35" s="29">
        <f t="shared" si="135"/>
        <v>-0.33426993120689974</v>
      </c>
      <c r="AG35" s="43">
        <v>11000000</v>
      </c>
      <c r="AH35" s="43">
        <v>10690514.4</v>
      </c>
      <c r="AI35" s="43">
        <v>8560920.5</v>
      </c>
      <c r="AJ35" s="29">
        <f t="shared" si="111"/>
        <v>0.97186494545454549</v>
      </c>
      <c r="AK35" s="29">
        <f t="shared" si="136"/>
        <v>1.2487575839537348</v>
      </c>
      <c r="AL35" s="43">
        <v>0</v>
      </c>
      <c r="AM35" s="43">
        <v>0</v>
      </c>
      <c r="AN35" s="43">
        <v>0</v>
      </c>
      <c r="AO35" s="29" t="str">
        <f t="shared" si="187"/>
        <v xml:space="preserve"> </v>
      </c>
      <c r="AP35" s="29" t="str">
        <f t="shared" si="137"/>
        <v xml:space="preserve"> </v>
      </c>
      <c r="AQ35" s="9">
        <f t="shared" si="223"/>
        <v>990008.28999999992</v>
      </c>
      <c r="AR35" s="9">
        <f t="shared" si="224"/>
        <v>990040.02</v>
      </c>
      <c r="AS35" s="9">
        <f t="shared" si="226"/>
        <v>444717.71</v>
      </c>
      <c r="AT35" s="29">
        <f t="shared" si="113"/>
        <v>1.0000320502366704</v>
      </c>
      <c r="AU35" s="29" t="str">
        <f t="shared" si="138"/>
        <v>св.200</v>
      </c>
      <c r="AV35" s="43"/>
      <c r="AW35" s="43"/>
      <c r="AX35" s="9"/>
      <c r="AY35" s="29" t="str">
        <f t="shared" si="114"/>
        <v xml:space="preserve"> </v>
      </c>
      <c r="AZ35" s="29" t="str">
        <f t="shared" si="139"/>
        <v xml:space="preserve"> </v>
      </c>
      <c r="BA35" s="43">
        <v>446.18</v>
      </c>
      <c r="BB35" s="43">
        <v>446.18</v>
      </c>
      <c r="BC35" s="30">
        <v>45.45</v>
      </c>
      <c r="BD35" s="29">
        <f t="shared" si="140"/>
        <v>1</v>
      </c>
      <c r="BE35" s="29" t="str">
        <f t="shared" si="141"/>
        <v>св.200</v>
      </c>
      <c r="BF35" s="43"/>
      <c r="BG35" s="43"/>
      <c r="BH35" s="9"/>
      <c r="BI35" s="29" t="str">
        <f t="shared" si="117"/>
        <v xml:space="preserve"> </v>
      </c>
      <c r="BJ35" s="29" t="str">
        <f t="shared" si="142"/>
        <v xml:space="preserve"> </v>
      </c>
      <c r="BK35" s="43">
        <v>5800</v>
      </c>
      <c r="BL35" s="43">
        <v>5803.2</v>
      </c>
      <c r="BM35" s="30">
        <v>3385.2</v>
      </c>
      <c r="BN35" s="29">
        <f t="shared" si="181"/>
        <v>1.0005517241379309</v>
      </c>
      <c r="BO35" s="29">
        <f t="shared" si="143"/>
        <v>1.7142857142857144</v>
      </c>
      <c r="BP35" s="43">
        <v>330000</v>
      </c>
      <c r="BQ35" s="43">
        <v>330028.53000000003</v>
      </c>
      <c r="BR35" s="43">
        <v>338440.36</v>
      </c>
      <c r="BS35" s="29">
        <f t="shared" si="118"/>
        <v>1.0000864545454546</v>
      </c>
      <c r="BT35" s="29">
        <f t="shared" si="175"/>
        <v>0.97514531068339494</v>
      </c>
      <c r="BU35" s="43">
        <v>220403.67</v>
      </c>
      <c r="BV35" s="43">
        <v>220403.67</v>
      </c>
      <c r="BW35" s="9">
        <v>102801.19</v>
      </c>
      <c r="BX35" s="29">
        <f t="shared" si="120"/>
        <v>1</v>
      </c>
      <c r="BY35" s="29" t="str">
        <f t="shared" ref="BY35:BY36" si="228">IF(BV35=0," ",IF(BV35/BW35*100&gt;200,"св.200",BV35/BW35))</f>
        <v>св.200</v>
      </c>
      <c r="BZ35" s="43">
        <v>310441.59999999998</v>
      </c>
      <c r="CA35" s="43">
        <v>310441.59999999998</v>
      </c>
      <c r="CB35" s="30">
        <v>0</v>
      </c>
      <c r="CC35" s="29">
        <f t="shared" si="182"/>
        <v>1</v>
      </c>
      <c r="CD35" s="29" t="str">
        <f t="shared" si="146"/>
        <v xml:space="preserve"> </v>
      </c>
      <c r="CE35" s="43">
        <v>122916.84</v>
      </c>
      <c r="CF35" s="43">
        <v>122916.84</v>
      </c>
      <c r="CG35" s="9">
        <v>0</v>
      </c>
      <c r="CH35" s="47">
        <f t="shared" si="147"/>
        <v>1</v>
      </c>
      <c r="CI35" s="29" t="str">
        <f t="shared" si="161"/>
        <v xml:space="preserve"> </v>
      </c>
      <c r="CJ35" s="43"/>
      <c r="CK35" s="43"/>
      <c r="CL35" s="30"/>
      <c r="CM35" s="29" t="str">
        <f t="shared" si="148"/>
        <v xml:space="preserve"> </v>
      </c>
      <c r="CN35" s="29" t="str">
        <f t="shared" si="149"/>
        <v xml:space="preserve"> </v>
      </c>
      <c r="CO35" s="43">
        <v>122916.84</v>
      </c>
      <c r="CP35" s="43">
        <v>122916.84</v>
      </c>
      <c r="CQ35" s="30">
        <v>0</v>
      </c>
      <c r="CR35" s="29">
        <f t="shared" si="150"/>
        <v>1</v>
      </c>
      <c r="CS35" s="29" t="str">
        <f t="shared" si="151"/>
        <v xml:space="preserve"> </v>
      </c>
      <c r="CT35" s="43"/>
      <c r="CU35" s="43"/>
      <c r="CV35" s="30"/>
      <c r="CW35" s="29" t="str">
        <f t="shared" si="152"/>
        <v xml:space="preserve"> </v>
      </c>
      <c r="CX35" s="29" t="str">
        <f t="shared" si="153"/>
        <v xml:space="preserve"> </v>
      </c>
      <c r="CY35" s="43"/>
      <c r="CZ35" s="43"/>
      <c r="DA35" s="30"/>
      <c r="DB35" s="29" t="str">
        <f t="shared" si="124"/>
        <v xml:space="preserve"> </v>
      </c>
      <c r="DC35" s="29" t="str">
        <f t="shared" si="154"/>
        <v xml:space="preserve"> </v>
      </c>
      <c r="DD35" s="43">
        <v>0</v>
      </c>
      <c r="DE35" s="43">
        <v>0</v>
      </c>
      <c r="DF35" s="43">
        <v>45.51</v>
      </c>
      <c r="DG35" s="29" t="str">
        <f t="shared" si="126"/>
        <v xml:space="preserve"> </v>
      </c>
      <c r="DH35" s="29">
        <f t="shared" si="155"/>
        <v>0</v>
      </c>
      <c r="DI35" s="43">
        <v>0</v>
      </c>
      <c r="DJ35" s="9"/>
      <c r="DK35" s="29" t="str">
        <f t="shared" si="156"/>
        <v xml:space="preserve"> </v>
      </c>
      <c r="DL35" s="43"/>
      <c r="DM35" s="43"/>
      <c r="DN35" s="9">
        <v>0</v>
      </c>
      <c r="DO35" s="29" t="str">
        <f t="shared" si="127"/>
        <v xml:space="preserve"> </v>
      </c>
      <c r="DP35" s="29" t="str">
        <f t="shared" si="157"/>
        <v xml:space="preserve"> </v>
      </c>
    </row>
    <row r="36" spans="1:120" s="41" customFormat="1" ht="15.75" customHeight="1" outlineLevel="1" x14ac:dyDescent="0.3">
      <c r="A36" s="18">
        <v>26</v>
      </c>
      <c r="B36" s="8" t="s">
        <v>88</v>
      </c>
      <c r="C36" s="28">
        <f t="shared" si="212"/>
        <v>3242093</v>
      </c>
      <c r="D36" s="28">
        <f t="shared" si="213"/>
        <v>3703015.2600000002</v>
      </c>
      <c r="E36" s="28">
        <f t="shared" si="214"/>
        <v>3153072.0500000003</v>
      </c>
      <c r="F36" s="29">
        <f t="shared" si="105"/>
        <v>1.1421681179410956</v>
      </c>
      <c r="G36" s="29">
        <f t="shared" si="129"/>
        <v>1.1744150470649728</v>
      </c>
      <c r="H36" s="17">
        <f t="shared" si="221"/>
        <v>2980300</v>
      </c>
      <c r="I36" s="24">
        <f t="shared" si="222"/>
        <v>3437370.5100000002</v>
      </c>
      <c r="J36" s="17">
        <f t="shared" si="225"/>
        <v>2989367.58</v>
      </c>
      <c r="K36" s="29">
        <f t="shared" si="215"/>
        <v>1.1533639264503575</v>
      </c>
      <c r="L36" s="29">
        <f t="shared" si="216"/>
        <v>1.1498654541506736</v>
      </c>
      <c r="M36" s="43">
        <v>216700</v>
      </c>
      <c r="N36" s="43">
        <v>223748.83</v>
      </c>
      <c r="O36" s="43">
        <v>218258.04</v>
      </c>
      <c r="P36" s="29">
        <f t="shared" si="107"/>
        <v>1.0325280572219657</v>
      </c>
      <c r="Q36" s="29">
        <f t="shared" si="132"/>
        <v>1.0251573321193574</v>
      </c>
      <c r="R36" s="43"/>
      <c r="S36" s="43"/>
      <c r="T36" s="30"/>
      <c r="U36" s="29" t="str">
        <f t="shared" si="108"/>
        <v xml:space="preserve"> </v>
      </c>
      <c r="V36" s="29" t="str">
        <f t="shared" si="217"/>
        <v xml:space="preserve"> </v>
      </c>
      <c r="W36" s="43">
        <v>3600</v>
      </c>
      <c r="X36" s="43">
        <v>3587.66</v>
      </c>
      <c r="Y36" s="43">
        <v>1855.59</v>
      </c>
      <c r="Z36" s="29">
        <f t="shared" si="109"/>
        <v>0.99657222222222219</v>
      </c>
      <c r="AA36" s="29"/>
      <c r="AB36" s="43">
        <v>260000</v>
      </c>
      <c r="AC36" s="43">
        <v>324691.23</v>
      </c>
      <c r="AD36" s="43">
        <v>147262.43</v>
      </c>
      <c r="AE36" s="29">
        <f t="shared" si="110"/>
        <v>1.2488124230769231</v>
      </c>
      <c r="AF36" s="29" t="str">
        <f>IF(AC36&lt;=0," ",IF(AC36/AD36*100&gt;200,"св.200",AC36/AD36))</f>
        <v>св.200</v>
      </c>
      <c r="AG36" s="43">
        <v>2500000</v>
      </c>
      <c r="AH36" s="43">
        <v>2885342.79</v>
      </c>
      <c r="AI36" s="43">
        <v>2621991.52</v>
      </c>
      <c r="AJ36" s="29">
        <f t="shared" si="111"/>
        <v>1.154137116</v>
      </c>
      <c r="AK36" s="29">
        <f t="shared" si="136"/>
        <v>1.1004394056926623</v>
      </c>
      <c r="AL36" s="43">
        <v>0</v>
      </c>
      <c r="AM36" s="43">
        <v>0</v>
      </c>
      <c r="AN36" s="43">
        <v>0</v>
      </c>
      <c r="AO36" s="29" t="str">
        <f t="shared" si="187"/>
        <v xml:space="preserve"> </v>
      </c>
      <c r="AP36" s="29" t="str">
        <f t="shared" si="137"/>
        <v xml:space="preserve"> </v>
      </c>
      <c r="AQ36" s="9">
        <f t="shared" si="223"/>
        <v>261793</v>
      </c>
      <c r="AR36" s="9">
        <f t="shared" si="224"/>
        <v>265644.75</v>
      </c>
      <c r="AS36" s="9">
        <f t="shared" si="226"/>
        <v>163704.47</v>
      </c>
      <c r="AT36" s="29">
        <f t="shared" si="113"/>
        <v>1.0147129602395786</v>
      </c>
      <c r="AU36" s="29">
        <f t="shared" si="138"/>
        <v>1.6227092027480985</v>
      </c>
      <c r="AV36" s="43"/>
      <c r="AW36" s="43"/>
      <c r="AX36" s="9"/>
      <c r="AY36" s="29" t="str">
        <f t="shared" si="114"/>
        <v xml:space="preserve"> </v>
      </c>
      <c r="AZ36" s="29" t="str">
        <f t="shared" si="139"/>
        <v xml:space="preserve"> </v>
      </c>
      <c r="BA36" s="43">
        <v>0</v>
      </c>
      <c r="BB36" s="43">
        <v>0</v>
      </c>
      <c r="BC36" s="30">
        <v>0</v>
      </c>
      <c r="BD36" s="29" t="str">
        <f t="shared" si="140"/>
        <v xml:space="preserve"> </v>
      </c>
      <c r="BE36" s="29" t="str">
        <f t="shared" si="141"/>
        <v xml:space="preserve"> </v>
      </c>
      <c r="BF36" s="43"/>
      <c r="BG36" s="43"/>
      <c r="BH36" s="9"/>
      <c r="BI36" s="29" t="str">
        <f t="shared" si="117"/>
        <v xml:space="preserve"> </v>
      </c>
      <c r="BJ36" s="29" t="str">
        <f t="shared" si="142"/>
        <v xml:space="preserve"> </v>
      </c>
      <c r="BK36" s="43">
        <v>2745</v>
      </c>
      <c r="BL36" s="43">
        <v>2745.72</v>
      </c>
      <c r="BM36" s="43">
        <v>3660.96</v>
      </c>
      <c r="BN36" s="29">
        <f t="shared" si="181"/>
        <v>1.0002622950819671</v>
      </c>
      <c r="BO36" s="29">
        <f>IF(BL36=0," ",IF(BL36/BM36*100&gt;200,"св.200",BL36/BM36))</f>
        <v>0.74999999999999989</v>
      </c>
      <c r="BP36" s="43">
        <v>90000</v>
      </c>
      <c r="BQ36" s="43">
        <v>90617.7</v>
      </c>
      <c r="BR36" s="43">
        <v>108653.85</v>
      </c>
      <c r="BS36" s="29">
        <f t="shared" si="118"/>
        <v>1.0068633333333332</v>
      </c>
      <c r="BT36" s="29">
        <f t="shared" si="175"/>
        <v>0.83400358109721828</v>
      </c>
      <c r="BU36" s="43">
        <v>85000</v>
      </c>
      <c r="BV36" s="43">
        <v>88222.97</v>
      </c>
      <c r="BW36" s="43">
        <v>48443.32</v>
      </c>
      <c r="BX36" s="29">
        <f t="shared" si="120"/>
        <v>1.0379172941176471</v>
      </c>
      <c r="BY36" s="29">
        <f t="shared" si="228"/>
        <v>1.821158624140542</v>
      </c>
      <c r="BZ36" s="43">
        <v>0</v>
      </c>
      <c r="CA36" s="43">
        <v>0</v>
      </c>
      <c r="CB36" s="30">
        <v>0</v>
      </c>
      <c r="CC36" s="29" t="str">
        <f t="shared" si="182"/>
        <v xml:space="preserve"> </v>
      </c>
      <c r="CD36" s="29" t="str">
        <f t="shared" si="146"/>
        <v xml:space="preserve"> </v>
      </c>
      <c r="CE36" s="43">
        <v>84048</v>
      </c>
      <c r="CF36" s="43">
        <v>84048</v>
      </c>
      <c r="CG36" s="9">
        <v>2946.34</v>
      </c>
      <c r="CH36" s="47">
        <f t="shared" si="147"/>
        <v>1</v>
      </c>
      <c r="CI36" s="29" t="str">
        <f t="shared" si="161"/>
        <v>св.200</v>
      </c>
      <c r="CJ36" s="43"/>
      <c r="CK36" s="43"/>
      <c r="CL36" s="30"/>
      <c r="CM36" s="29" t="str">
        <f t="shared" si="148"/>
        <v xml:space="preserve"> </v>
      </c>
      <c r="CN36" s="29" t="str">
        <f t="shared" si="149"/>
        <v xml:space="preserve"> </v>
      </c>
      <c r="CO36" s="43">
        <v>84048</v>
      </c>
      <c r="CP36" s="43">
        <v>84048</v>
      </c>
      <c r="CQ36" s="30">
        <v>2946.34</v>
      </c>
      <c r="CR36" s="29">
        <f t="shared" si="150"/>
        <v>1</v>
      </c>
      <c r="CS36" s="29" t="str">
        <f t="shared" si="151"/>
        <v>св.200</v>
      </c>
      <c r="CT36" s="43"/>
      <c r="CU36" s="43"/>
      <c r="CV36" s="30"/>
      <c r="CW36" s="29" t="str">
        <f t="shared" si="152"/>
        <v xml:space="preserve"> </v>
      </c>
      <c r="CX36" s="29" t="str">
        <f t="shared" si="153"/>
        <v xml:space="preserve"> </v>
      </c>
      <c r="CY36" s="43"/>
      <c r="CZ36" s="43"/>
      <c r="DA36" s="30"/>
      <c r="DB36" s="29" t="str">
        <f t="shared" si="124"/>
        <v xml:space="preserve"> </v>
      </c>
      <c r="DC36" s="29" t="str">
        <f t="shared" si="154"/>
        <v xml:space="preserve"> </v>
      </c>
      <c r="DD36" s="43">
        <v>0</v>
      </c>
      <c r="DE36" s="43">
        <v>0</v>
      </c>
      <c r="DF36" s="43">
        <v>0</v>
      </c>
      <c r="DG36" s="29" t="str">
        <f t="shared" si="126"/>
        <v xml:space="preserve"> </v>
      </c>
      <c r="DH36" s="29" t="str">
        <f t="shared" si="155"/>
        <v xml:space="preserve"> </v>
      </c>
      <c r="DI36" s="43">
        <v>10.36</v>
      </c>
      <c r="DJ36" s="30"/>
      <c r="DK36" s="29" t="str">
        <f t="shared" si="156"/>
        <v xml:space="preserve"> </v>
      </c>
      <c r="DL36" s="43"/>
      <c r="DM36" s="43"/>
      <c r="DN36" s="9">
        <v>0</v>
      </c>
      <c r="DO36" s="29" t="str">
        <f t="shared" si="127"/>
        <v xml:space="preserve"> </v>
      </c>
      <c r="DP36" s="29" t="str">
        <f t="shared" si="157"/>
        <v xml:space="preserve"> </v>
      </c>
    </row>
    <row r="37" spans="1:120" s="41" customFormat="1" ht="15.75" customHeight="1" outlineLevel="1" x14ac:dyDescent="0.3">
      <c r="A37" s="18">
        <v>27</v>
      </c>
      <c r="B37" s="8" t="s">
        <v>3</v>
      </c>
      <c r="C37" s="28">
        <f t="shared" si="212"/>
        <v>29255933.93</v>
      </c>
      <c r="D37" s="28">
        <f t="shared" si="213"/>
        <v>33102260.229999997</v>
      </c>
      <c r="E37" s="28">
        <f t="shared" si="214"/>
        <v>30047906.280000001</v>
      </c>
      <c r="F37" s="29">
        <f t="shared" si="105"/>
        <v>1.1314716634650261</v>
      </c>
      <c r="G37" s="29">
        <f t="shared" si="129"/>
        <v>1.1016494767235407</v>
      </c>
      <c r="H37" s="17">
        <f t="shared" si="221"/>
        <v>27762000</v>
      </c>
      <c r="I37" s="24">
        <f t="shared" si="222"/>
        <v>31569022.989999998</v>
      </c>
      <c r="J37" s="17">
        <f t="shared" si="225"/>
        <v>28712396.950000003</v>
      </c>
      <c r="K37" s="29">
        <f t="shared" si="215"/>
        <v>1.1371307178877601</v>
      </c>
      <c r="L37" s="29">
        <f t="shared" si="216"/>
        <v>1.0994910332625503</v>
      </c>
      <c r="M37" s="43">
        <v>8042000</v>
      </c>
      <c r="N37" s="43">
        <v>8238521.5499999998</v>
      </c>
      <c r="O37" s="43">
        <v>7159729.0800000001</v>
      </c>
      <c r="P37" s="29">
        <f t="shared" si="107"/>
        <v>1.0244369000248694</v>
      </c>
      <c r="Q37" s="29">
        <f t="shared" si="132"/>
        <v>1.1506750406259785</v>
      </c>
      <c r="R37" s="43"/>
      <c r="S37" s="43"/>
      <c r="T37" s="30"/>
      <c r="U37" s="29" t="str">
        <f t="shared" si="108"/>
        <v xml:space="preserve"> </v>
      </c>
      <c r="V37" s="29" t="str">
        <f t="shared" si="217"/>
        <v xml:space="preserve"> </v>
      </c>
      <c r="W37" s="43">
        <v>0</v>
      </c>
      <c r="X37" s="43">
        <v>0</v>
      </c>
      <c r="Y37" s="43">
        <v>1358.13</v>
      </c>
      <c r="Z37" s="29" t="str">
        <f t="shared" si="109"/>
        <v xml:space="preserve"> </v>
      </c>
      <c r="AA37" s="29" t="str">
        <f t="shared" si="218"/>
        <v xml:space="preserve"> </v>
      </c>
      <c r="AB37" s="43">
        <v>1400000</v>
      </c>
      <c r="AC37" s="43">
        <v>1362129.15</v>
      </c>
      <c r="AD37" s="43">
        <v>1432021.6</v>
      </c>
      <c r="AE37" s="29">
        <f t="shared" si="110"/>
        <v>0.97294939285714277</v>
      </c>
      <c r="AF37" s="29">
        <f t="shared" si="135"/>
        <v>0.9511931593769255</v>
      </c>
      <c r="AG37" s="43">
        <v>18300000</v>
      </c>
      <c r="AH37" s="43">
        <v>21948272.289999999</v>
      </c>
      <c r="AI37" s="43">
        <v>20094328.140000001</v>
      </c>
      <c r="AJ37" s="29">
        <f t="shared" si="111"/>
        <v>1.1993591415300546</v>
      </c>
      <c r="AK37" s="29">
        <f t="shared" si="136"/>
        <v>1.0922620620646437</v>
      </c>
      <c r="AL37" s="43">
        <v>20000</v>
      </c>
      <c r="AM37" s="43">
        <v>20100</v>
      </c>
      <c r="AN37" s="43">
        <v>24960</v>
      </c>
      <c r="AO37" s="29">
        <f t="shared" si="187"/>
        <v>1.0049999999999999</v>
      </c>
      <c r="AP37" s="29">
        <f t="shared" si="137"/>
        <v>0.80528846153846156</v>
      </c>
      <c r="AQ37" s="9">
        <f t="shared" si="223"/>
        <v>1493933.93</v>
      </c>
      <c r="AR37" s="9">
        <f t="shared" si="224"/>
        <v>1533237.24</v>
      </c>
      <c r="AS37" s="9">
        <f t="shared" si="226"/>
        <v>1335509.33</v>
      </c>
      <c r="AT37" s="29">
        <f t="shared" si="113"/>
        <v>1.026308599872285</v>
      </c>
      <c r="AU37" s="29">
        <f t="shared" si="138"/>
        <v>1.1480543082390895</v>
      </c>
      <c r="AV37" s="43"/>
      <c r="AW37" s="43"/>
      <c r="AX37" s="9"/>
      <c r="AY37" s="29" t="str">
        <f t="shared" si="114"/>
        <v xml:space="preserve"> </v>
      </c>
      <c r="AZ37" s="29" t="str">
        <f t="shared" si="139"/>
        <v xml:space="preserve"> </v>
      </c>
      <c r="BA37" s="43">
        <v>7300</v>
      </c>
      <c r="BB37" s="43">
        <v>9323.08</v>
      </c>
      <c r="BC37" s="30">
        <v>5470.66</v>
      </c>
      <c r="BD37" s="29">
        <f t="shared" si="140"/>
        <v>1.2771342465753424</v>
      </c>
      <c r="BE37" s="29">
        <f t="shared" si="141"/>
        <v>1.7041965686041538</v>
      </c>
      <c r="BF37" s="43">
        <v>7616</v>
      </c>
      <c r="BG37" s="43">
        <v>7616</v>
      </c>
      <c r="BH37" s="9"/>
      <c r="BI37" s="29">
        <f t="shared" si="117"/>
        <v>1</v>
      </c>
      <c r="BJ37" s="29" t="str">
        <f t="shared" si="142"/>
        <v xml:space="preserve"> </v>
      </c>
      <c r="BK37" s="43">
        <v>108400</v>
      </c>
      <c r="BL37" s="43">
        <v>119055.44</v>
      </c>
      <c r="BM37" s="43">
        <v>83387.44</v>
      </c>
      <c r="BN37" s="29">
        <f t="shared" si="181"/>
        <v>1.0982974169741697</v>
      </c>
      <c r="BO37" s="29">
        <f t="shared" si="143"/>
        <v>1.4277382780908012</v>
      </c>
      <c r="BP37" s="43">
        <v>1300000</v>
      </c>
      <c r="BQ37" s="43">
        <v>1310624.79</v>
      </c>
      <c r="BR37" s="43">
        <v>1207764.6499999999</v>
      </c>
      <c r="BS37" s="29">
        <f t="shared" si="118"/>
        <v>1.0081729153846155</v>
      </c>
      <c r="BT37" s="29">
        <f t="shared" si="175"/>
        <v>1.0851657150256884</v>
      </c>
      <c r="BU37" s="43">
        <v>781.26</v>
      </c>
      <c r="BV37" s="43">
        <v>781.26</v>
      </c>
      <c r="BW37" s="43">
        <v>0</v>
      </c>
      <c r="BX37" s="29">
        <f t="shared" si="120"/>
        <v>1</v>
      </c>
      <c r="BY37" s="29" t="str">
        <f t="shared" si="145"/>
        <v xml:space="preserve"> </v>
      </c>
      <c r="BZ37" s="43">
        <v>0</v>
      </c>
      <c r="CA37" s="43">
        <v>0</v>
      </c>
      <c r="CB37" s="30">
        <v>0</v>
      </c>
      <c r="CC37" s="29" t="str">
        <f t="shared" si="182"/>
        <v xml:space="preserve"> </v>
      </c>
      <c r="CD37" s="29" t="str">
        <f t="shared" si="146"/>
        <v xml:space="preserve"> </v>
      </c>
      <c r="CE37" s="43">
        <v>56008.2</v>
      </c>
      <c r="CF37" s="43">
        <v>56008.2</v>
      </c>
      <c r="CG37" s="9"/>
      <c r="CH37" s="47">
        <f t="shared" si="147"/>
        <v>1</v>
      </c>
      <c r="CI37" s="29" t="str">
        <f t="shared" si="161"/>
        <v xml:space="preserve"> </v>
      </c>
      <c r="CJ37" s="43"/>
      <c r="CK37" s="43"/>
      <c r="CL37" s="30"/>
      <c r="CM37" s="29" t="str">
        <f t="shared" si="148"/>
        <v xml:space="preserve"> </v>
      </c>
      <c r="CN37" s="29" t="str">
        <f t="shared" si="149"/>
        <v xml:space="preserve"> </v>
      </c>
      <c r="CO37" s="43">
        <v>56008.2</v>
      </c>
      <c r="CP37" s="43">
        <v>56008.2</v>
      </c>
      <c r="CQ37" s="30">
        <v>0</v>
      </c>
      <c r="CR37" s="29">
        <f t="shared" si="150"/>
        <v>1</v>
      </c>
      <c r="CS37" s="29" t="str">
        <f t="shared" si="151"/>
        <v xml:space="preserve"> </v>
      </c>
      <c r="CT37" s="43"/>
      <c r="CU37" s="43"/>
      <c r="CV37" s="30"/>
      <c r="CW37" s="29" t="str">
        <f t="shared" si="152"/>
        <v xml:space="preserve"> </v>
      </c>
      <c r="CX37" s="29" t="str">
        <f t="shared" si="153"/>
        <v xml:space="preserve"> </v>
      </c>
      <c r="CY37" s="43"/>
      <c r="CZ37" s="43"/>
      <c r="DA37" s="30"/>
      <c r="DB37" s="29" t="str">
        <f t="shared" si="124"/>
        <v xml:space="preserve"> </v>
      </c>
      <c r="DC37" s="29" t="str">
        <f t="shared" si="154"/>
        <v xml:space="preserve"> </v>
      </c>
      <c r="DD37" s="43">
        <v>13828.47</v>
      </c>
      <c r="DE37" s="43">
        <v>29828.47</v>
      </c>
      <c r="DF37" s="43">
        <v>38886.58</v>
      </c>
      <c r="DG37" s="29" t="str">
        <f t="shared" si="126"/>
        <v>СВ.200</v>
      </c>
      <c r="DH37" s="29">
        <f t="shared" si="155"/>
        <v>0.76706334164639833</v>
      </c>
      <c r="DI37" s="43">
        <v>0</v>
      </c>
      <c r="DJ37" s="30"/>
      <c r="DK37" s="29" t="str">
        <f t="shared" si="156"/>
        <v xml:space="preserve"> </v>
      </c>
      <c r="DL37" s="43"/>
      <c r="DM37" s="43"/>
      <c r="DN37" s="9">
        <v>0</v>
      </c>
      <c r="DO37" s="29" t="str">
        <f t="shared" si="127"/>
        <v xml:space="preserve"> </v>
      </c>
      <c r="DP37" s="29" t="str">
        <f t="shared" si="157"/>
        <v xml:space="preserve"> </v>
      </c>
    </row>
    <row r="38" spans="1:120" s="41" customFormat="1" ht="15.75" customHeight="1" outlineLevel="1" x14ac:dyDescent="0.3">
      <c r="A38" s="18">
        <v>28</v>
      </c>
      <c r="B38" s="8" t="s">
        <v>46</v>
      </c>
      <c r="C38" s="28">
        <f t="shared" si="212"/>
        <v>1767600</v>
      </c>
      <c r="D38" s="28">
        <f t="shared" si="213"/>
        <v>1614198.95</v>
      </c>
      <c r="E38" s="28">
        <f t="shared" si="214"/>
        <v>1727088</v>
      </c>
      <c r="F38" s="29">
        <f t="shared" ref="F38:F64" si="229">IF(D38&lt;=0," ",IF(D38/C38*100&gt;200,"СВ.200",D38/C38))</f>
        <v>0.9132150656257072</v>
      </c>
      <c r="G38" s="29">
        <f t="shared" si="129"/>
        <v>0.93463619109159457</v>
      </c>
      <c r="H38" s="17">
        <f t="shared" si="221"/>
        <v>1401450</v>
      </c>
      <c r="I38" s="24">
        <f t="shared" si="222"/>
        <v>1386178.28</v>
      </c>
      <c r="J38" s="17">
        <f t="shared" si="225"/>
        <v>1331856.01</v>
      </c>
      <c r="K38" s="29">
        <f t="shared" si="215"/>
        <v>0.98910291483820334</v>
      </c>
      <c r="L38" s="29">
        <f t="shared" si="216"/>
        <v>1.040786894072731</v>
      </c>
      <c r="M38" s="43">
        <v>421450</v>
      </c>
      <c r="N38" s="43">
        <v>430053.24</v>
      </c>
      <c r="O38" s="43">
        <v>446419.71</v>
      </c>
      <c r="P38" s="29">
        <f t="shared" ref="P38:P64" si="230">IF(N38&lt;=0," ",IF(M38&lt;=0," ",IF(N38/M38*100&gt;200,"СВ.200",N38/M38)))</f>
        <v>1.020413429825602</v>
      </c>
      <c r="Q38" s="29">
        <f t="shared" si="132"/>
        <v>0.96333837948149725</v>
      </c>
      <c r="R38" s="43"/>
      <c r="S38" s="43"/>
      <c r="T38" s="30"/>
      <c r="U38" s="29" t="str">
        <f t="shared" ref="U38:U64" si="231">IF(S38&lt;=0," ",IF(R38&lt;=0," ",IF(S38/R38*100&gt;200,"СВ.200",S38/R38)))</f>
        <v xml:space="preserve"> </v>
      </c>
      <c r="V38" s="29" t="str">
        <f t="shared" si="217"/>
        <v xml:space="preserve"> </v>
      </c>
      <c r="W38" s="43">
        <v>0</v>
      </c>
      <c r="X38" s="43">
        <v>0</v>
      </c>
      <c r="Y38" s="9">
        <v>0</v>
      </c>
      <c r="Z38" s="29" t="str">
        <f t="shared" ref="Z38:Z64" si="232">IF(X38&lt;=0," ",IF(W38&lt;=0," ",IF(X38/W38*100&gt;200,"СВ.200",X38/W38)))</f>
        <v xml:space="preserve"> </v>
      </c>
      <c r="AA38" s="29" t="str">
        <f t="shared" si="134"/>
        <v xml:space="preserve"> </v>
      </c>
      <c r="AB38" s="43">
        <v>105000</v>
      </c>
      <c r="AC38" s="43">
        <v>110198.39</v>
      </c>
      <c r="AD38" s="43">
        <v>95956.84</v>
      </c>
      <c r="AE38" s="29">
        <f t="shared" ref="AE38:AE64" si="233">IF(AC38&lt;=0," ",IF(AB38&lt;=0," ",IF(AC38/AB38*100&gt;200,"СВ.200",AC38/AB38)))</f>
        <v>1.0495084761904763</v>
      </c>
      <c r="AF38" s="29">
        <f t="shared" si="135"/>
        <v>1.1484162046186599</v>
      </c>
      <c r="AG38" s="43">
        <v>870000</v>
      </c>
      <c r="AH38" s="43">
        <v>842106.65</v>
      </c>
      <c r="AI38" s="43">
        <v>781259.46</v>
      </c>
      <c r="AJ38" s="29">
        <f t="shared" ref="AJ38:AJ64" si="234">IF(AH38&lt;=0," ",IF(AG38&lt;=0," ",IF(AH38/AG38*100&gt;200,"СВ.200",AH38/AG38)))</f>
        <v>0.96793867816091961</v>
      </c>
      <c r="AK38" s="29">
        <f t="shared" si="136"/>
        <v>1.0778834601247582</v>
      </c>
      <c r="AL38" s="43">
        <v>5000</v>
      </c>
      <c r="AM38" s="43">
        <v>3820</v>
      </c>
      <c r="AN38" s="43">
        <v>8220</v>
      </c>
      <c r="AO38" s="29">
        <f t="shared" si="187"/>
        <v>0.76400000000000001</v>
      </c>
      <c r="AP38" s="29">
        <f t="shared" si="137"/>
        <v>0.46472019464720193</v>
      </c>
      <c r="AQ38" s="9">
        <f t="shared" si="223"/>
        <v>366150</v>
      </c>
      <c r="AR38" s="9">
        <f t="shared" si="224"/>
        <v>228020.67</v>
      </c>
      <c r="AS38" s="9">
        <f t="shared" si="226"/>
        <v>395231.99</v>
      </c>
      <c r="AT38" s="29">
        <f t="shared" ref="AT38:AT64" si="235">IF(AR38&lt;=0," ",IF(AQ38&lt;=0," ",IF(AR38/AQ38*100&gt;200,"СВ.200",AR38/AQ38)))</f>
        <v>0.62275206882425238</v>
      </c>
      <c r="AU38" s="29">
        <f t="shared" si="138"/>
        <v>0.5769286792802375</v>
      </c>
      <c r="AV38" s="43"/>
      <c r="AW38" s="43"/>
      <c r="AX38" s="9"/>
      <c r="AY38" s="29" t="str">
        <f t="shared" ref="AY38:AY64" si="236">IF(AW38&lt;=0," ",IF(AV38&lt;=0," ",IF(AW38/AV38*100&gt;200,"СВ.200",AW38/AV38)))</f>
        <v xml:space="preserve"> </v>
      </c>
      <c r="AZ38" s="29" t="str">
        <f t="shared" si="139"/>
        <v xml:space="preserve"> </v>
      </c>
      <c r="BA38" s="43">
        <v>0</v>
      </c>
      <c r="BB38" s="43">
        <v>0</v>
      </c>
      <c r="BC38" s="30">
        <v>0</v>
      </c>
      <c r="BD38" s="29" t="str">
        <f t="shared" si="140"/>
        <v xml:space="preserve"> </v>
      </c>
      <c r="BE38" s="29" t="str">
        <f t="shared" si="141"/>
        <v xml:space="preserve"> </v>
      </c>
      <c r="BF38" s="43">
        <v>0</v>
      </c>
      <c r="BG38" s="43">
        <v>0</v>
      </c>
      <c r="BH38" s="9"/>
      <c r="BI38" s="29" t="str">
        <f t="shared" ref="BI38:BI64" si="237">IF(BG38&lt;=0," ",IF(BF38&lt;=0," ",IF(BG38/BF38*100&gt;200,"СВ.200",BG38/BF38)))</f>
        <v xml:space="preserve"> </v>
      </c>
      <c r="BJ38" s="29" t="str">
        <f t="shared" si="142"/>
        <v xml:space="preserve"> </v>
      </c>
      <c r="BK38" s="43">
        <v>0</v>
      </c>
      <c r="BL38" s="43">
        <v>0</v>
      </c>
      <c r="BM38" s="43">
        <v>0</v>
      </c>
      <c r="BN38" s="29" t="str">
        <f t="shared" si="181"/>
        <v xml:space="preserve"> </v>
      </c>
      <c r="BO38" s="29" t="str">
        <f t="shared" si="143"/>
        <v xml:space="preserve"> </v>
      </c>
      <c r="BP38" s="43">
        <v>135000</v>
      </c>
      <c r="BQ38" s="43">
        <v>134813.98000000001</v>
      </c>
      <c r="BR38" s="43">
        <v>128920.32000000001</v>
      </c>
      <c r="BS38" s="29">
        <f t="shared" ref="BS38:BS64" si="238">IF(BQ38&lt;=0," ",IF(BP38&lt;=0," ",IF(BQ38/BP38*100&gt;200,"СВ.200",BQ38/BP38)))</f>
        <v>0.99862207407407411</v>
      </c>
      <c r="BT38" s="29">
        <f t="shared" si="175"/>
        <v>1.0457155241314946</v>
      </c>
      <c r="BU38" s="43">
        <v>3600</v>
      </c>
      <c r="BV38" s="43">
        <v>3606.69</v>
      </c>
      <c r="BW38" s="43">
        <v>1683.04</v>
      </c>
      <c r="BX38" s="29">
        <f t="shared" ref="BX38:BX63" si="239">IF(BV38&lt;=0," ",IF(BU38&lt;=0," ",IF(BV38/BU38*100&gt;200,"СВ.200",BV38/BU38)))</f>
        <v>1.0018583333333333</v>
      </c>
      <c r="BY38" s="29" t="str">
        <f t="shared" si="145"/>
        <v>св.200</v>
      </c>
      <c r="BZ38" s="43">
        <v>227550</v>
      </c>
      <c r="CA38" s="43">
        <v>90500</v>
      </c>
      <c r="CB38" s="9">
        <v>177198.4</v>
      </c>
      <c r="CC38" s="29">
        <f t="shared" si="182"/>
        <v>0.39771478795869042</v>
      </c>
      <c r="CD38" s="29">
        <f t="shared" si="146"/>
        <v>0.51072695915990218</v>
      </c>
      <c r="CE38" s="43">
        <v>0</v>
      </c>
      <c r="CF38" s="43">
        <v>0</v>
      </c>
      <c r="CG38" s="9"/>
      <c r="CH38" s="47" t="str">
        <f t="shared" si="147"/>
        <v xml:space="preserve"> </v>
      </c>
      <c r="CI38" s="29" t="str">
        <f t="shared" si="161"/>
        <v xml:space="preserve"> </v>
      </c>
      <c r="CJ38" s="43"/>
      <c r="CK38" s="43"/>
      <c r="CL38" s="30"/>
      <c r="CM38" s="29" t="str">
        <f t="shared" si="148"/>
        <v xml:space="preserve"> </v>
      </c>
      <c r="CN38" s="29" t="str">
        <f t="shared" si="149"/>
        <v xml:space="preserve"> </v>
      </c>
      <c r="CO38" s="43">
        <v>0</v>
      </c>
      <c r="CP38" s="43">
        <v>0</v>
      </c>
      <c r="CQ38" s="30"/>
      <c r="CR38" s="29" t="str">
        <f t="shared" si="150"/>
        <v xml:space="preserve"> </v>
      </c>
      <c r="CS38" s="29" t="str">
        <f t="shared" si="151"/>
        <v xml:space="preserve"> </v>
      </c>
      <c r="CT38" s="43"/>
      <c r="CU38" s="43"/>
      <c r="CV38" s="30"/>
      <c r="CW38" s="29" t="str">
        <f t="shared" si="152"/>
        <v xml:space="preserve"> </v>
      </c>
      <c r="CX38" s="29" t="str">
        <f t="shared" si="153"/>
        <v xml:space="preserve"> </v>
      </c>
      <c r="CY38" s="43"/>
      <c r="CZ38" s="43"/>
      <c r="DA38" s="30"/>
      <c r="DB38" s="29" t="str">
        <f t="shared" ref="DB38:DB64" si="240">IF(CZ38&lt;=0," ",IF(CY38&lt;=0," ",IF(CZ38/CY38*100&gt;200,"СВ.200",CZ38/CY38)))</f>
        <v xml:space="preserve"> </v>
      </c>
      <c r="DC38" s="29" t="str">
        <f t="shared" si="154"/>
        <v xml:space="preserve"> </v>
      </c>
      <c r="DD38" s="43">
        <v>0</v>
      </c>
      <c r="DE38" s="43">
        <v>0</v>
      </c>
      <c r="DF38" s="43">
        <v>66530.23</v>
      </c>
      <c r="DG38" s="29" t="str">
        <f t="shared" ref="DG38:DG64" si="241">IF(DE38&lt;=0," ",IF(DD38&lt;=0," ",IF(DE38/DD38*100&gt;200,"СВ.200",DE38/DD38)))</f>
        <v xml:space="preserve"> </v>
      </c>
      <c r="DH38" s="29">
        <f t="shared" si="155"/>
        <v>0</v>
      </c>
      <c r="DI38" s="43">
        <v>-900</v>
      </c>
      <c r="DJ38" s="30">
        <v>900</v>
      </c>
      <c r="DK38" s="29">
        <f t="shared" ref="DK38:DK41" si="242">IF(DI38=0," ",IF(DI38/DJ38*100&gt;200,"св.200",DI38/DJ38))</f>
        <v>-1</v>
      </c>
      <c r="DL38" s="43"/>
      <c r="DM38" s="43"/>
      <c r="DN38" s="9">
        <v>20000</v>
      </c>
      <c r="DO38" s="29" t="str">
        <f t="shared" ref="DO38:DO64" si="243">IF(DM38&lt;=0," ",IF(DL38&lt;=0," ",IF(DM38/DL38*100&gt;200,"СВ.200",DM38/DL38)))</f>
        <v xml:space="preserve"> </v>
      </c>
      <c r="DP38" s="29">
        <f t="shared" si="157"/>
        <v>0</v>
      </c>
    </row>
    <row r="39" spans="1:120" s="41" customFormat="1" ht="15.75" customHeight="1" outlineLevel="1" x14ac:dyDescent="0.3">
      <c r="A39" s="18">
        <v>29</v>
      </c>
      <c r="B39" s="8" t="s">
        <v>100</v>
      </c>
      <c r="C39" s="28">
        <f t="shared" si="212"/>
        <v>5218900</v>
      </c>
      <c r="D39" s="28">
        <f t="shared" si="213"/>
        <v>5224837.4000000013</v>
      </c>
      <c r="E39" s="28">
        <f t="shared" si="214"/>
        <v>5546413.3899999997</v>
      </c>
      <c r="F39" s="29">
        <f t="shared" si="229"/>
        <v>1.0011376726896475</v>
      </c>
      <c r="G39" s="29">
        <f t="shared" si="129"/>
        <v>0.94202091200418103</v>
      </c>
      <c r="H39" s="17">
        <f t="shared" si="221"/>
        <v>4633900</v>
      </c>
      <c r="I39" s="24">
        <f t="shared" si="222"/>
        <v>4697570.370000001</v>
      </c>
      <c r="J39" s="17">
        <f t="shared" si="225"/>
        <v>4356243.58</v>
      </c>
      <c r="K39" s="29">
        <f t="shared" si="215"/>
        <v>1.0137401260277523</v>
      </c>
      <c r="L39" s="29">
        <f t="shared" si="216"/>
        <v>1.0783534675533457</v>
      </c>
      <c r="M39" s="43">
        <v>2403900</v>
      </c>
      <c r="N39" s="43">
        <v>2441914.52</v>
      </c>
      <c r="O39" s="43">
        <v>2207269.9700000002</v>
      </c>
      <c r="P39" s="29">
        <f t="shared" si="230"/>
        <v>1.0158136860934315</v>
      </c>
      <c r="Q39" s="29">
        <f t="shared" si="132"/>
        <v>1.1063053243097398</v>
      </c>
      <c r="R39" s="43"/>
      <c r="S39" s="43"/>
      <c r="T39" s="30"/>
      <c r="U39" s="29" t="str">
        <f t="shared" si="231"/>
        <v xml:space="preserve"> </v>
      </c>
      <c r="V39" s="29" t="str">
        <f t="shared" si="217"/>
        <v xml:space="preserve"> </v>
      </c>
      <c r="W39" s="43">
        <v>0</v>
      </c>
      <c r="X39" s="43">
        <v>0</v>
      </c>
      <c r="Y39" s="9">
        <v>0</v>
      </c>
      <c r="Z39" s="29" t="str">
        <f t="shared" si="232"/>
        <v xml:space="preserve"> </v>
      </c>
      <c r="AA39" s="29" t="str">
        <f t="shared" si="134"/>
        <v xml:space="preserve"> </v>
      </c>
      <c r="AB39" s="43">
        <v>260000</v>
      </c>
      <c r="AC39" s="43">
        <v>274909.23</v>
      </c>
      <c r="AD39" s="43">
        <v>264943.23</v>
      </c>
      <c r="AE39" s="29">
        <f t="shared" si="233"/>
        <v>1.0573431923076921</v>
      </c>
      <c r="AF39" s="29">
        <f t="shared" si="135"/>
        <v>1.0376156054261134</v>
      </c>
      <c r="AG39" s="43">
        <v>1970000</v>
      </c>
      <c r="AH39" s="43">
        <v>1980746.62</v>
      </c>
      <c r="AI39" s="43">
        <v>1884030.38</v>
      </c>
      <c r="AJ39" s="29">
        <f t="shared" si="234"/>
        <v>1.0054551370558376</v>
      </c>
      <c r="AK39" s="29">
        <f t="shared" si="136"/>
        <v>1.0513347560775534</v>
      </c>
      <c r="AL39" s="43">
        <v>0</v>
      </c>
      <c r="AM39" s="43">
        <v>0</v>
      </c>
      <c r="AN39" s="43">
        <v>0</v>
      </c>
      <c r="AO39" s="29" t="str">
        <f t="shared" si="187"/>
        <v xml:space="preserve"> </v>
      </c>
      <c r="AP39" s="29" t="str">
        <f t="shared" si="137"/>
        <v xml:space="preserve"> </v>
      </c>
      <c r="AQ39" s="9">
        <f t="shared" si="223"/>
        <v>585000</v>
      </c>
      <c r="AR39" s="9">
        <f t="shared" si="224"/>
        <v>527267.03</v>
      </c>
      <c r="AS39" s="9">
        <f t="shared" si="226"/>
        <v>1190169.8099999998</v>
      </c>
      <c r="AT39" s="29">
        <f t="shared" si="235"/>
        <v>0.90131116239316245</v>
      </c>
      <c r="AU39" s="29">
        <f t="shared" si="138"/>
        <v>0.443018320217684</v>
      </c>
      <c r="AV39" s="43"/>
      <c r="AW39" s="43"/>
      <c r="AX39" s="9"/>
      <c r="AY39" s="29" t="str">
        <f t="shared" si="236"/>
        <v xml:space="preserve"> </v>
      </c>
      <c r="AZ39" s="29" t="str">
        <f t="shared" si="139"/>
        <v xml:space="preserve"> </v>
      </c>
      <c r="BA39" s="43">
        <v>0</v>
      </c>
      <c r="BB39" s="43">
        <v>0</v>
      </c>
      <c r="BC39" s="30">
        <v>0</v>
      </c>
      <c r="BD39" s="29" t="str">
        <f t="shared" si="140"/>
        <v xml:space="preserve"> </v>
      </c>
      <c r="BE39" s="29" t="str">
        <f t="shared" si="141"/>
        <v xml:space="preserve"> </v>
      </c>
      <c r="BF39" s="43">
        <v>15600</v>
      </c>
      <c r="BG39" s="43">
        <v>14996</v>
      </c>
      <c r="BH39" s="43">
        <v>118819.2</v>
      </c>
      <c r="BI39" s="29">
        <f t="shared" si="237"/>
        <v>0.96128205128205124</v>
      </c>
      <c r="BJ39" s="29">
        <f t="shared" si="142"/>
        <v>0.12620855888610596</v>
      </c>
      <c r="BK39" s="43">
        <v>14400</v>
      </c>
      <c r="BL39" s="43">
        <v>12000</v>
      </c>
      <c r="BM39" s="43">
        <v>31351</v>
      </c>
      <c r="BN39" s="29">
        <f t="shared" si="181"/>
        <v>0.83333333333333337</v>
      </c>
      <c r="BO39" s="29">
        <f>IF(BL39=0," ",IF(BL39/BM39*100&gt;200,"св.200",BL39/BM39))</f>
        <v>0.38276291027399445</v>
      </c>
      <c r="BP39" s="43">
        <v>485000</v>
      </c>
      <c r="BQ39" s="43">
        <v>464159.47</v>
      </c>
      <c r="BR39" s="43">
        <v>458633.93</v>
      </c>
      <c r="BS39" s="29">
        <f t="shared" si="238"/>
        <v>0.95702983505154637</v>
      </c>
      <c r="BT39" s="29">
        <f t="shared" si="175"/>
        <v>1.0120478221050937</v>
      </c>
      <c r="BU39" s="43">
        <v>70000</v>
      </c>
      <c r="BV39" s="43">
        <v>36111.56</v>
      </c>
      <c r="BW39" s="43">
        <v>132136.48000000001</v>
      </c>
      <c r="BX39" s="29">
        <f t="shared" si="239"/>
        <v>0.51587942857142854</v>
      </c>
      <c r="BY39" s="29">
        <f t="shared" si="145"/>
        <v>0.27328985909114573</v>
      </c>
      <c r="BZ39" s="43">
        <v>0</v>
      </c>
      <c r="CA39" s="43">
        <v>0</v>
      </c>
      <c r="CB39" s="30">
        <v>443500</v>
      </c>
      <c r="CC39" s="29" t="str">
        <f t="shared" si="182"/>
        <v xml:space="preserve"> </v>
      </c>
      <c r="CD39" s="29">
        <f t="shared" si="146"/>
        <v>0</v>
      </c>
      <c r="CE39" s="43">
        <v>0</v>
      </c>
      <c r="CF39" s="43">
        <v>0</v>
      </c>
      <c r="CG39" s="9"/>
      <c r="CH39" s="47" t="str">
        <f t="shared" si="147"/>
        <v xml:space="preserve"> </v>
      </c>
      <c r="CI39" s="29" t="str">
        <f t="shared" si="161"/>
        <v xml:space="preserve"> </v>
      </c>
      <c r="CJ39" s="43"/>
      <c r="CK39" s="43"/>
      <c r="CL39" s="30"/>
      <c r="CM39" s="29" t="str">
        <f t="shared" si="148"/>
        <v xml:space="preserve"> </v>
      </c>
      <c r="CN39" s="29" t="str">
        <f t="shared" si="149"/>
        <v xml:space="preserve"> </v>
      </c>
      <c r="CO39" s="43">
        <v>0</v>
      </c>
      <c r="CP39" s="43">
        <v>0</v>
      </c>
      <c r="CQ39" s="30"/>
      <c r="CR39" s="29" t="str">
        <f t="shared" si="150"/>
        <v xml:space="preserve"> </v>
      </c>
      <c r="CS39" s="29" t="str">
        <f t="shared" si="151"/>
        <v xml:space="preserve"> </v>
      </c>
      <c r="CT39" s="43"/>
      <c r="CU39" s="43"/>
      <c r="CV39" s="30"/>
      <c r="CW39" s="29" t="str">
        <f t="shared" si="152"/>
        <v xml:space="preserve"> </v>
      </c>
      <c r="CX39" s="29" t="str">
        <f t="shared" si="153"/>
        <v xml:space="preserve"> </v>
      </c>
      <c r="CY39" s="43"/>
      <c r="CZ39" s="43"/>
      <c r="DA39" s="30"/>
      <c r="DB39" s="29" t="str">
        <f t="shared" si="240"/>
        <v xml:space="preserve"> </v>
      </c>
      <c r="DC39" s="29" t="str">
        <f t="shared" si="154"/>
        <v xml:space="preserve"> </v>
      </c>
      <c r="DD39" s="43">
        <v>0</v>
      </c>
      <c r="DE39" s="43">
        <v>0</v>
      </c>
      <c r="DF39" s="43">
        <v>5729.2</v>
      </c>
      <c r="DG39" s="29" t="str">
        <f t="shared" si="241"/>
        <v xml:space="preserve"> </v>
      </c>
      <c r="DH39" s="29">
        <f t="shared" si="155"/>
        <v>0</v>
      </c>
      <c r="DI39" s="43">
        <v>0</v>
      </c>
      <c r="DJ39" s="30"/>
      <c r="DK39" s="29" t="str">
        <f t="shared" si="242"/>
        <v xml:space="preserve"> </v>
      </c>
      <c r="DL39" s="43"/>
      <c r="DM39" s="43"/>
      <c r="DN39" s="9">
        <v>0</v>
      </c>
      <c r="DO39" s="29" t="str">
        <f t="shared" si="243"/>
        <v xml:space="preserve"> </v>
      </c>
      <c r="DP39" s="29" t="str">
        <f t="shared" si="157"/>
        <v xml:space="preserve"> </v>
      </c>
    </row>
    <row r="40" spans="1:120" s="41" customFormat="1" ht="15.75" customHeight="1" outlineLevel="1" x14ac:dyDescent="0.3">
      <c r="A40" s="18">
        <v>30</v>
      </c>
      <c r="B40" s="8" t="s">
        <v>4</v>
      </c>
      <c r="C40" s="28">
        <f t="shared" si="212"/>
        <v>1356100</v>
      </c>
      <c r="D40" s="28">
        <f t="shared" si="213"/>
        <v>1310699.71</v>
      </c>
      <c r="E40" s="28">
        <f t="shared" si="214"/>
        <v>1358566.88</v>
      </c>
      <c r="F40" s="29">
        <f t="shared" si="229"/>
        <v>0.96652142909814909</v>
      </c>
      <c r="G40" s="29">
        <f t="shared" si="129"/>
        <v>0.96476642357128573</v>
      </c>
      <c r="H40" s="17">
        <f t="shared" si="221"/>
        <v>676300</v>
      </c>
      <c r="I40" s="24">
        <f t="shared" si="222"/>
        <v>662285.43000000005</v>
      </c>
      <c r="J40" s="17">
        <f t="shared" si="225"/>
        <v>714272.32000000007</v>
      </c>
      <c r="K40" s="29">
        <f t="shared" si="215"/>
        <v>0.979277583912465</v>
      </c>
      <c r="L40" s="29">
        <f t="shared" si="216"/>
        <v>0.92721698917298101</v>
      </c>
      <c r="M40" s="43">
        <v>144000</v>
      </c>
      <c r="N40" s="43">
        <v>139534.49</v>
      </c>
      <c r="O40" s="43">
        <v>169754.81</v>
      </c>
      <c r="P40" s="29">
        <f t="shared" si="230"/>
        <v>0.96898951388888888</v>
      </c>
      <c r="Q40" s="29">
        <f t="shared" si="132"/>
        <v>0.82197664973381313</v>
      </c>
      <c r="R40" s="43"/>
      <c r="S40" s="43"/>
      <c r="T40" s="30"/>
      <c r="U40" s="29" t="str">
        <f t="shared" si="231"/>
        <v xml:space="preserve"> </v>
      </c>
      <c r="V40" s="29" t="str">
        <f t="shared" si="217"/>
        <v xml:space="preserve"> </v>
      </c>
      <c r="W40" s="43">
        <v>0</v>
      </c>
      <c r="X40" s="43">
        <v>0</v>
      </c>
      <c r="Y40" s="9">
        <v>0</v>
      </c>
      <c r="Z40" s="29" t="str">
        <f t="shared" si="232"/>
        <v xml:space="preserve"> </v>
      </c>
      <c r="AA40" s="29" t="str">
        <f t="shared" si="134"/>
        <v xml:space="preserve"> </v>
      </c>
      <c r="AB40" s="43">
        <v>80000</v>
      </c>
      <c r="AC40" s="43">
        <v>67234.149999999994</v>
      </c>
      <c r="AD40" s="43">
        <v>56093.26</v>
      </c>
      <c r="AE40" s="29">
        <f t="shared" si="233"/>
        <v>0.84042687499999991</v>
      </c>
      <c r="AF40" s="29">
        <f t="shared" si="135"/>
        <v>1.1986137015391864</v>
      </c>
      <c r="AG40" s="43">
        <v>450000</v>
      </c>
      <c r="AH40" s="43">
        <v>453266.79</v>
      </c>
      <c r="AI40" s="43">
        <v>486674.25</v>
      </c>
      <c r="AJ40" s="29">
        <f t="shared" si="234"/>
        <v>1.0072595333333332</v>
      </c>
      <c r="AK40" s="29">
        <f t="shared" si="136"/>
        <v>0.93135560387672034</v>
      </c>
      <c r="AL40" s="43">
        <v>2300</v>
      </c>
      <c r="AM40" s="43">
        <v>2250</v>
      </c>
      <c r="AN40" s="43">
        <v>1750</v>
      </c>
      <c r="AO40" s="29">
        <f t="shared" si="187"/>
        <v>0.97826086956521741</v>
      </c>
      <c r="AP40" s="29">
        <f t="shared" si="137"/>
        <v>1.2857142857142858</v>
      </c>
      <c r="AQ40" s="9">
        <f t="shared" si="223"/>
        <v>679800</v>
      </c>
      <c r="AR40" s="9">
        <f t="shared" si="224"/>
        <v>648414.28</v>
      </c>
      <c r="AS40" s="9">
        <f t="shared" si="226"/>
        <v>644294.55999999994</v>
      </c>
      <c r="AT40" s="29">
        <f t="shared" si="235"/>
        <v>0.95383095027949405</v>
      </c>
      <c r="AU40" s="29">
        <f t="shared" si="138"/>
        <v>1.0063941561139367</v>
      </c>
      <c r="AV40" s="43"/>
      <c r="AW40" s="43"/>
      <c r="AX40" s="9"/>
      <c r="AY40" s="29" t="str">
        <f t="shared" si="236"/>
        <v xml:space="preserve"> </v>
      </c>
      <c r="AZ40" s="29" t="str">
        <f t="shared" si="139"/>
        <v xml:space="preserve"> </v>
      </c>
      <c r="BA40" s="43">
        <v>0</v>
      </c>
      <c r="BB40" s="43">
        <v>0</v>
      </c>
      <c r="BC40" s="30">
        <v>0</v>
      </c>
      <c r="BD40" s="29" t="str">
        <f t="shared" si="140"/>
        <v xml:space="preserve"> </v>
      </c>
      <c r="BE40" s="29" t="str">
        <f t="shared" si="141"/>
        <v xml:space="preserve"> </v>
      </c>
      <c r="BF40" s="43">
        <v>0</v>
      </c>
      <c r="BG40" s="43">
        <v>0</v>
      </c>
      <c r="BH40" s="9"/>
      <c r="BI40" s="29" t="str">
        <f t="shared" si="237"/>
        <v xml:space="preserve"> </v>
      </c>
      <c r="BJ40" s="29" t="str">
        <f t="shared" si="142"/>
        <v xml:space="preserve"> </v>
      </c>
      <c r="BK40" s="43">
        <v>15700</v>
      </c>
      <c r="BL40" s="43">
        <v>14652</v>
      </c>
      <c r="BM40" s="43">
        <v>15988</v>
      </c>
      <c r="BN40" s="29">
        <f>IF(BL40&lt;=0," ",IF(BK40&lt;=0," ",IF(BL40/BK40*100&gt;200,"СВ.200",BL40/BK40)))</f>
        <v>0.93324840764331207</v>
      </c>
      <c r="BO40" s="29">
        <f t="shared" si="143"/>
        <v>0.91643732799599698</v>
      </c>
      <c r="BP40" s="43">
        <v>220000</v>
      </c>
      <c r="BQ40" s="43">
        <v>182028.9</v>
      </c>
      <c r="BR40" s="43">
        <v>162617.67000000001</v>
      </c>
      <c r="BS40" s="29">
        <f t="shared" si="238"/>
        <v>0.82740409090909084</v>
      </c>
      <c r="BT40" s="29">
        <f t="shared" si="175"/>
        <v>1.1193672864701603</v>
      </c>
      <c r="BU40" s="43">
        <v>220000</v>
      </c>
      <c r="BV40" s="43">
        <v>227633.38</v>
      </c>
      <c r="BW40" s="43">
        <v>235876.46</v>
      </c>
      <c r="BX40" s="29">
        <f t="shared" si="239"/>
        <v>1.0346971818181818</v>
      </c>
      <c r="BY40" s="29">
        <f t="shared" si="145"/>
        <v>0.9650534012592864</v>
      </c>
      <c r="BZ40" s="43">
        <v>153720</v>
      </c>
      <c r="CA40" s="43">
        <v>153720</v>
      </c>
      <c r="CB40" s="30">
        <v>229166.6</v>
      </c>
      <c r="CC40" s="29">
        <f t="shared" si="182"/>
        <v>1</v>
      </c>
      <c r="CD40" s="29">
        <f t="shared" si="146"/>
        <v>0.67077837695370968</v>
      </c>
      <c r="CE40" s="43">
        <v>70380</v>
      </c>
      <c r="CF40" s="43">
        <v>70380</v>
      </c>
      <c r="CG40" s="9"/>
      <c r="CH40" s="47">
        <f t="shared" si="147"/>
        <v>1</v>
      </c>
      <c r="CI40" s="29" t="str">
        <f t="shared" si="161"/>
        <v xml:space="preserve"> </v>
      </c>
      <c r="CJ40" s="43"/>
      <c r="CK40" s="43"/>
      <c r="CL40" s="30"/>
      <c r="CM40" s="29" t="str">
        <f t="shared" si="148"/>
        <v xml:space="preserve"> </v>
      </c>
      <c r="CN40" s="29" t="str">
        <f t="shared" si="149"/>
        <v xml:space="preserve"> </v>
      </c>
      <c r="CO40" s="43">
        <v>70380</v>
      </c>
      <c r="CP40" s="43">
        <v>70380</v>
      </c>
      <c r="CQ40" s="30"/>
      <c r="CR40" s="29">
        <f t="shared" si="150"/>
        <v>1</v>
      </c>
      <c r="CS40" s="29" t="str">
        <f t="shared" si="151"/>
        <v xml:space="preserve"> </v>
      </c>
      <c r="CT40" s="43"/>
      <c r="CU40" s="43"/>
      <c r="CV40" s="30"/>
      <c r="CW40" s="29" t="str">
        <f t="shared" si="152"/>
        <v xml:space="preserve"> </v>
      </c>
      <c r="CX40" s="29" t="str">
        <f t="shared" si="153"/>
        <v xml:space="preserve"> </v>
      </c>
      <c r="CY40" s="43"/>
      <c r="CZ40" s="43"/>
      <c r="DA40" s="30"/>
      <c r="DB40" s="29" t="str">
        <f t="shared" si="240"/>
        <v xml:space="preserve"> </v>
      </c>
      <c r="DC40" s="29" t="str">
        <f t="shared" si="154"/>
        <v xml:space="preserve"> </v>
      </c>
      <c r="DD40" s="43">
        <v>0</v>
      </c>
      <c r="DE40" s="43">
        <v>0</v>
      </c>
      <c r="DF40" s="35">
        <v>645.83000000000004</v>
      </c>
      <c r="DG40" s="29" t="str">
        <f t="shared" si="241"/>
        <v xml:space="preserve"> </v>
      </c>
      <c r="DH40" s="29">
        <f t="shared" si="155"/>
        <v>0</v>
      </c>
      <c r="DI40" s="43">
        <v>0</v>
      </c>
      <c r="DJ40" s="30"/>
      <c r="DK40" s="29" t="str">
        <f t="shared" si="242"/>
        <v xml:space="preserve"> </v>
      </c>
      <c r="DL40" s="43"/>
      <c r="DM40" s="43"/>
      <c r="DN40" s="9">
        <v>0</v>
      </c>
      <c r="DO40" s="29" t="str">
        <f t="shared" si="243"/>
        <v xml:space="preserve"> </v>
      </c>
      <c r="DP40" s="29" t="str">
        <f t="shared" si="157"/>
        <v xml:space="preserve"> </v>
      </c>
    </row>
    <row r="41" spans="1:120" s="41" customFormat="1" ht="16.5" customHeight="1" outlineLevel="1" x14ac:dyDescent="0.3">
      <c r="A41" s="18">
        <v>31</v>
      </c>
      <c r="B41" s="8" t="s">
        <v>99</v>
      </c>
      <c r="C41" s="28">
        <f t="shared" si="212"/>
        <v>2019000</v>
      </c>
      <c r="D41" s="28">
        <f t="shared" si="213"/>
        <v>2123853.88</v>
      </c>
      <c r="E41" s="28">
        <f t="shared" si="214"/>
        <v>2110306.6100000003</v>
      </c>
      <c r="F41" s="29">
        <f t="shared" si="229"/>
        <v>1.0519335710747895</v>
      </c>
      <c r="G41" s="29">
        <f t="shared" si="129"/>
        <v>1.006419574262718</v>
      </c>
      <c r="H41" s="17">
        <f t="shared" si="221"/>
        <v>1846000</v>
      </c>
      <c r="I41" s="24">
        <f t="shared" si="222"/>
        <v>1920886.23</v>
      </c>
      <c r="J41" s="17">
        <f t="shared" si="225"/>
        <v>1944953.2300000002</v>
      </c>
      <c r="K41" s="29">
        <f t="shared" si="215"/>
        <v>1.0405667551462621</v>
      </c>
      <c r="L41" s="29">
        <f t="shared" si="216"/>
        <v>0.98762592352927669</v>
      </c>
      <c r="M41" s="43">
        <v>723200</v>
      </c>
      <c r="N41" s="43">
        <v>739030.7</v>
      </c>
      <c r="O41" s="43">
        <v>818297.88</v>
      </c>
      <c r="P41" s="29">
        <f t="shared" si="230"/>
        <v>1.0218897953539823</v>
      </c>
      <c r="Q41" s="29">
        <f t="shared" si="132"/>
        <v>0.90313163221197634</v>
      </c>
      <c r="R41" s="43"/>
      <c r="S41" s="43"/>
      <c r="T41" s="30"/>
      <c r="U41" s="29" t="str">
        <f t="shared" si="231"/>
        <v xml:space="preserve"> </v>
      </c>
      <c r="V41" s="29" t="str">
        <f t="shared" si="217"/>
        <v xml:space="preserve"> </v>
      </c>
      <c r="W41" s="43">
        <v>1800</v>
      </c>
      <c r="X41" s="43">
        <v>1869</v>
      </c>
      <c r="Y41" s="9">
        <v>8678.14</v>
      </c>
      <c r="Z41" s="29">
        <f t="shared" si="232"/>
        <v>1.0383333333333333</v>
      </c>
      <c r="AA41" s="29">
        <f t="shared" si="134"/>
        <v>0.21536873108753721</v>
      </c>
      <c r="AB41" s="43">
        <v>180000</v>
      </c>
      <c r="AC41" s="43">
        <v>210667.51</v>
      </c>
      <c r="AD41" s="43">
        <v>172137.05</v>
      </c>
      <c r="AE41" s="29">
        <f t="shared" si="233"/>
        <v>1.1703750555555557</v>
      </c>
      <c r="AF41" s="29">
        <f t="shared" si="135"/>
        <v>1.2238359493206141</v>
      </c>
      <c r="AG41" s="43">
        <v>941000</v>
      </c>
      <c r="AH41" s="43">
        <v>969319.02</v>
      </c>
      <c r="AI41" s="43">
        <v>945840.16</v>
      </c>
      <c r="AJ41" s="29">
        <f t="shared" si="234"/>
        <v>1.030094601487779</v>
      </c>
      <c r="AK41" s="29">
        <f>IF(AI41&lt;=0," ",IF(AH41/AI41*100&gt;200,"св.200",AH41/AI41))</f>
        <v>1.0248232851521129</v>
      </c>
      <c r="AL41" s="43">
        <v>0</v>
      </c>
      <c r="AM41" s="43">
        <v>0</v>
      </c>
      <c r="AN41" s="9">
        <v>0</v>
      </c>
      <c r="AO41" s="29" t="str">
        <f t="shared" si="187"/>
        <v xml:space="preserve"> </v>
      </c>
      <c r="AP41" s="29" t="str">
        <f t="shared" si="137"/>
        <v xml:space="preserve"> </v>
      </c>
      <c r="AQ41" s="9">
        <f t="shared" si="223"/>
        <v>173000</v>
      </c>
      <c r="AR41" s="9">
        <f t="shared" si="224"/>
        <v>202967.65</v>
      </c>
      <c r="AS41" s="9">
        <f t="shared" si="226"/>
        <v>165353.38</v>
      </c>
      <c r="AT41" s="29">
        <f t="shared" si="235"/>
        <v>1.1732234104046242</v>
      </c>
      <c r="AU41" s="29">
        <f t="shared" si="138"/>
        <v>1.2274780836049435</v>
      </c>
      <c r="AV41" s="43"/>
      <c r="AW41" s="43"/>
      <c r="AX41" s="9"/>
      <c r="AY41" s="29" t="str">
        <f t="shared" si="236"/>
        <v xml:space="preserve"> </v>
      </c>
      <c r="AZ41" s="29" t="str">
        <f t="shared" si="139"/>
        <v xml:space="preserve"> </v>
      </c>
      <c r="BA41" s="43">
        <v>0</v>
      </c>
      <c r="BB41" s="43">
        <v>0</v>
      </c>
      <c r="BC41" s="30">
        <v>0</v>
      </c>
      <c r="BD41" s="29" t="str">
        <f t="shared" si="140"/>
        <v xml:space="preserve"> </v>
      </c>
      <c r="BE41" s="29" t="str">
        <f t="shared" si="141"/>
        <v xml:space="preserve"> </v>
      </c>
      <c r="BF41" s="43">
        <v>0</v>
      </c>
      <c r="BG41" s="43">
        <v>0</v>
      </c>
      <c r="BH41" s="9"/>
      <c r="BI41" s="29" t="str">
        <f t="shared" si="237"/>
        <v xml:space="preserve"> </v>
      </c>
      <c r="BJ41" s="29" t="str">
        <f t="shared" si="142"/>
        <v xml:space="preserve"> </v>
      </c>
      <c r="BK41" s="43">
        <v>0</v>
      </c>
      <c r="BL41" s="43">
        <v>0</v>
      </c>
      <c r="BM41" s="43"/>
      <c r="BN41" s="29" t="str">
        <f t="shared" si="181"/>
        <v xml:space="preserve"> </v>
      </c>
      <c r="BO41" s="29" t="str">
        <f t="shared" si="143"/>
        <v xml:space="preserve"> </v>
      </c>
      <c r="BP41" s="43">
        <v>173000</v>
      </c>
      <c r="BQ41" s="43">
        <v>202967.65</v>
      </c>
      <c r="BR41" s="43">
        <v>159402.04</v>
      </c>
      <c r="BS41" s="29">
        <f t="shared" si="238"/>
        <v>1.1732234104046242</v>
      </c>
      <c r="BT41" s="29">
        <f t="shared" si="175"/>
        <v>1.2733064771316602</v>
      </c>
      <c r="BU41" s="43">
        <v>0</v>
      </c>
      <c r="BV41" s="43">
        <v>0</v>
      </c>
      <c r="BW41" s="30">
        <v>5951.34</v>
      </c>
      <c r="BX41" s="29" t="str">
        <f t="shared" si="239"/>
        <v xml:space="preserve"> </v>
      </c>
      <c r="BY41" s="29">
        <f t="shared" si="145"/>
        <v>0</v>
      </c>
      <c r="BZ41" s="43"/>
      <c r="CA41" s="43"/>
      <c r="CB41" s="30"/>
      <c r="CC41" s="29" t="str">
        <f t="shared" si="182"/>
        <v xml:space="preserve"> </v>
      </c>
      <c r="CD41" s="29" t="str">
        <f t="shared" si="146"/>
        <v xml:space="preserve"> </v>
      </c>
      <c r="CE41" s="43">
        <v>0</v>
      </c>
      <c r="CF41" s="43">
        <v>0</v>
      </c>
      <c r="CG41" s="9"/>
      <c r="CH41" s="47" t="str">
        <f t="shared" si="147"/>
        <v xml:space="preserve"> </v>
      </c>
      <c r="CI41" s="29" t="str">
        <f t="shared" si="161"/>
        <v xml:space="preserve"> </v>
      </c>
      <c r="CJ41" s="43"/>
      <c r="CK41" s="43"/>
      <c r="CL41" s="30"/>
      <c r="CM41" s="29" t="str">
        <f t="shared" si="148"/>
        <v xml:space="preserve"> </v>
      </c>
      <c r="CN41" s="29" t="str">
        <f t="shared" si="149"/>
        <v xml:space="preserve"> </v>
      </c>
      <c r="CO41" s="43">
        <v>0</v>
      </c>
      <c r="CP41" s="43">
        <v>0</v>
      </c>
      <c r="CQ41" s="30"/>
      <c r="CR41" s="29" t="str">
        <f t="shared" si="150"/>
        <v xml:space="preserve"> </v>
      </c>
      <c r="CS41" s="29" t="str">
        <f t="shared" si="151"/>
        <v xml:space="preserve"> </v>
      </c>
      <c r="CT41" s="43"/>
      <c r="CU41" s="43"/>
      <c r="CV41" s="30"/>
      <c r="CW41" s="29" t="str">
        <f t="shared" si="152"/>
        <v xml:space="preserve"> </v>
      </c>
      <c r="CX41" s="29" t="str">
        <f t="shared" si="153"/>
        <v xml:space="preserve"> </v>
      </c>
      <c r="CY41" s="43"/>
      <c r="CZ41" s="43"/>
      <c r="DA41" s="30"/>
      <c r="DB41" s="29" t="str">
        <f t="shared" si="240"/>
        <v xml:space="preserve"> </v>
      </c>
      <c r="DC41" s="29" t="str">
        <f t="shared" si="154"/>
        <v xml:space="preserve"> </v>
      </c>
      <c r="DD41" s="43">
        <v>0</v>
      </c>
      <c r="DE41" s="43">
        <v>0</v>
      </c>
      <c r="DF41" s="35"/>
      <c r="DG41" s="29" t="str">
        <f t="shared" si="241"/>
        <v xml:space="preserve"> </v>
      </c>
      <c r="DH41" s="29" t="str">
        <f t="shared" si="155"/>
        <v xml:space="preserve"> </v>
      </c>
      <c r="DI41" s="43">
        <v>0</v>
      </c>
      <c r="DJ41" s="30"/>
      <c r="DK41" s="29" t="str">
        <f t="shared" si="242"/>
        <v xml:space="preserve"> </v>
      </c>
      <c r="DL41" s="43"/>
      <c r="DM41" s="43"/>
      <c r="DN41" s="9"/>
      <c r="DO41" s="29" t="str">
        <f t="shared" si="243"/>
        <v xml:space="preserve"> </v>
      </c>
      <c r="DP41" s="29" t="str">
        <f t="shared" si="157"/>
        <v xml:space="preserve"> </v>
      </c>
    </row>
    <row r="42" spans="1:120" s="21" customFormat="1" ht="32.1" customHeight="1" x14ac:dyDescent="0.3">
      <c r="A42" s="71"/>
      <c r="B42" s="7" t="s">
        <v>141</v>
      </c>
      <c r="C42" s="34">
        <f>SUM(C43:C47)</f>
        <v>22064251.379999999</v>
      </c>
      <c r="D42" s="34">
        <f>SUM(D43:D47)</f>
        <v>23684232.100000001</v>
      </c>
      <c r="E42" s="34">
        <f>SUM(E43:E47)</f>
        <v>22929507.309999999</v>
      </c>
      <c r="F42" s="26">
        <f t="shared" si="229"/>
        <v>1.0734210597994014</v>
      </c>
      <c r="G42" s="26">
        <f t="shared" si="129"/>
        <v>1.0329150024811415</v>
      </c>
      <c r="H42" s="25">
        <f t="shared" ref="H42" si="244">SUM(H43:H47)</f>
        <v>21210818.379999999</v>
      </c>
      <c r="I42" s="61">
        <f>SUM(I43:I47)</f>
        <v>22823161.879999999</v>
      </c>
      <c r="J42" s="25">
        <f t="shared" ref="J42" si="245">SUM(J43:J47)</f>
        <v>21045555.310000002</v>
      </c>
      <c r="K42" s="26">
        <f t="shared" ref="K42:K64" si="246">IF(I42&lt;=0," ",IF(I42/H42*100&gt;200,"СВ.200",I42/H42))</f>
        <v>1.0760151480774689</v>
      </c>
      <c r="L42" s="26">
        <f t="shared" si="131"/>
        <v>1.0844647025852223</v>
      </c>
      <c r="M42" s="25">
        <f>SUM(M43:M47)</f>
        <v>15458862.4</v>
      </c>
      <c r="N42" s="25">
        <f>SUM(N43:N47)</f>
        <v>16200866.91</v>
      </c>
      <c r="O42" s="25">
        <f>SUM(O43:O47)</f>
        <v>14458614.090000002</v>
      </c>
      <c r="P42" s="26">
        <f t="shared" si="230"/>
        <v>1.0479986489820881</v>
      </c>
      <c r="Q42" s="26">
        <f t="shared" si="132"/>
        <v>1.1204992960704989</v>
      </c>
      <c r="R42" s="25">
        <f>SUM(R43:R47)</f>
        <v>1165766</v>
      </c>
      <c r="S42" s="25">
        <f>SUM(S43:S47)</f>
        <v>1171776.96</v>
      </c>
      <c r="T42" s="27">
        <f t="shared" ref="T42" si="247">SUM(T43:T47)</f>
        <v>1266942.68</v>
      </c>
      <c r="U42" s="26">
        <f t="shared" si="231"/>
        <v>1.0051562320397061</v>
      </c>
      <c r="V42" s="26">
        <f t="shared" si="133"/>
        <v>0.92488553625804126</v>
      </c>
      <c r="W42" s="25">
        <f>SUM(W43:W47)</f>
        <v>297000</v>
      </c>
      <c r="X42" s="25">
        <f>SUM(X43:X47)</f>
        <v>392318.71999999997</v>
      </c>
      <c r="Y42" s="27">
        <f>SUM(Y43:Y47)</f>
        <v>262411.03999999998</v>
      </c>
      <c r="Z42" s="26">
        <f t="shared" si="232"/>
        <v>1.320938451178451</v>
      </c>
      <c r="AA42" s="26">
        <f t="shared" si="134"/>
        <v>1.495054171501321</v>
      </c>
      <c r="AB42" s="25">
        <f>SUM(AB43:AB47)</f>
        <v>377000</v>
      </c>
      <c r="AC42" s="25">
        <f>SUM(AC43:AC47)</f>
        <v>641226.88</v>
      </c>
      <c r="AD42" s="25">
        <f>SUM(AD43:AD47)</f>
        <v>602433.68999999994</v>
      </c>
      <c r="AE42" s="26">
        <f t="shared" si="233"/>
        <v>1.7008670557029177</v>
      </c>
      <c r="AF42" s="26">
        <f t="shared" si="135"/>
        <v>1.0643941244388242</v>
      </c>
      <c r="AG42" s="25">
        <f>SUM(AG43:AG47)</f>
        <v>3827476.98</v>
      </c>
      <c r="AH42" s="25">
        <f>SUM(AH43:AH47)</f>
        <v>4337950.17</v>
      </c>
      <c r="AI42" s="25">
        <f>SUM(AI43:AI47)</f>
        <v>4370618.16</v>
      </c>
      <c r="AJ42" s="26">
        <f t="shared" si="234"/>
        <v>1.1333706754259825</v>
      </c>
      <c r="AK42" s="26">
        <f t="shared" si="136"/>
        <v>0.9925255447160819</v>
      </c>
      <c r="AL42" s="25">
        <f>SUM(AL43:AL47)</f>
        <v>15000</v>
      </c>
      <c r="AM42" s="25">
        <f>SUM(AM43:AM47)</f>
        <v>9310</v>
      </c>
      <c r="AN42" s="25">
        <f>SUM(AN43:AN47)</f>
        <v>14480</v>
      </c>
      <c r="AO42" s="26">
        <f t="shared" si="187"/>
        <v>0.6206666666666667</v>
      </c>
      <c r="AP42" s="26">
        <f t="shared" si="137"/>
        <v>0.64295580110497241</v>
      </c>
      <c r="AQ42" s="25">
        <f>SUM(AQ43:AQ47)</f>
        <v>853433</v>
      </c>
      <c r="AR42" s="25">
        <f t="shared" ref="AR42:AS42" si="248">SUM(AR43:AR47)</f>
        <v>861070.22</v>
      </c>
      <c r="AS42" s="25">
        <f t="shared" si="248"/>
        <v>1883952</v>
      </c>
      <c r="AT42" s="26">
        <f t="shared" si="235"/>
        <v>1.0089488219930562</v>
      </c>
      <c r="AU42" s="26">
        <f t="shared" si="138"/>
        <v>0.45705528590961975</v>
      </c>
      <c r="AV42" s="25">
        <f>SUM(AV43:AV47)</f>
        <v>334080</v>
      </c>
      <c r="AW42" s="25">
        <f>SUM(AW43:AW47)</f>
        <v>334079.69</v>
      </c>
      <c r="AX42" s="25">
        <f>SUM(AX43:AX47)</f>
        <v>218772.35</v>
      </c>
      <c r="AY42" s="26">
        <f t="shared" si="236"/>
        <v>0.9999990720785441</v>
      </c>
      <c r="AZ42" s="26">
        <f t="shared" si="139"/>
        <v>1.5270654175447673</v>
      </c>
      <c r="BA42" s="25">
        <f>SUM(BA43:BA47)</f>
        <v>0</v>
      </c>
      <c r="BB42" s="25">
        <f>SUM(BB43:BB47)</f>
        <v>0</v>
      </c>
      <c r="BC42" s="27">
        <f t="shared" ref="BC42" si="249">SUM(BC43:BC47)</f>
        <v>0</v>
      </c>
      <c r="BD42" s="26" t="str">
        <f t="shared" si="140"/>
        <v xml:space="preserve"> </v>
      </c>
      <c r="BE42" s="26" t="str">
        <f t="shared" si="141"/>
        <v xml:space="preserve"> </v>
      </c>
      <c r="BF42" s="25">
        <f>SUM(BF43:BF47)</f>
        <v>261808</v>
      </c>
      <c r="BG42" s="25">
        <f>SUM(BG43:BG47)</f>
        <v>256968.61000000002</v>
      </c>
      <c r="BH42" s="27">
        <f>SUM(BH43:BH47)</f>
        <v>261634.24</v>
      </c>
      <c r="BI42" s="26">
        <f t="shared" si="237"/>
        <v>0.98151549990832987</v>
      </c>
      <c r="BJ42" s="26">
        <f t="shared" si="142"/>
        <v>0.98216735699425284</v>
      </c>
      <c r="BK42" s="25">
        <f>SUM(BK43:BK47)</f>
        <v>0</v>
      </c>
      <c r="BL42" s="25">
        <f>SUM(BL43:BL47)</f>
        <v>0</v>
      </c>
      <c r="BM42" s="27">
        <f>SUM(BM43:BM47)</f>
        <v>0</v>
      </c>
      <c r="BN42" s="26" t="str">
        <f t="shared" si="181"/>
        <v xml:space="preserve"> </v>
      </c>
      <c r="BO42" s="26" t="str">
        <f t="shared" si="143"/>
        <v xml:space="preserve"> </v>
      </c>
      <c r="BP42" s="25">
        <f>SUM(BP43:BP47)</f>
        <v>0</v>
      </c>
      <c r="BQ42" s="25">
        <f>SUM(BQ43:BQ47)</f>
        <v>0</v>
      </c>
      <c r="BR42" s="25">
        <f>SUM(BR43:BR47)</f>
        <v>0</v>
      </c>
      <c r="BS42" s="26" t="str">
        <f t="shared" si="238"/>
        <v xml:space="preserve"> </v>
      </c>
      <c r="BT42" s="26" t="str">
        <f t="shared" si="175"/>
        <v xml:space="preserve"> </v>
      </c>
      <c r="BU42" s="25">
        <f>SUM(BU43:BU47)</f>
        <v>221210</v>
      </c>
      <c r="BV42" s="25">
        <f>SUM(BV43:BV47)</f>
        <v>233687.47</v>
      </c>
      <c r="BW42" s="25">
        <f>SUM(BW43:BW47)</f>
        <v>335428.69</v>
      </c>
      <c r="BX42" s="26">
        <f t="shared" si="239"/>
        <v>1.0564055422449257</v>
      </c>
      <c r="BY42" s="26">
        <f t="shared" si="145"/>
        <v>0.69668301181988934</v>
      </c>
      <c r="BZ42" s="25">
        <f>SUM(BZ43:BZ47)</f>
        <v>0</v>
      </c>
      <c r="CA42" s="25">
        <f>SUM(CA43:CA47)</f>
        <v>0</v>
      </c>
      <c r="CB42" s="25">
        <f>SUM(CB43:CB47)</f>
        <v>890281.66999999993</v>
      </c>
      <c r="CC42" s="26" t="str">
        <f t="shared" si="182"/>
        <v xml:space="preserve"> </v>
      </c>
      <c r="CD42" s="26">
        <f t="shared" si="146"/>
        <v>0</v>
      </c>
      <c r="CE42" s="25">
        <f>SUM(CE43:CE47)</f>
        <v>36335</v>
      </c>
      <c r="CF42" s="25">
        <f>SUM(CF43:CF47)</f>
        <v>36334.449999999997</v>
      </c>
      <c r="CG42" s="48">
        <f>SUM(CG43:CG47)</f>
        <v>175360.45</v>
      </c>
      <c r="CH42" s="26">
        <f t="shared" si="147"/>
        <v>0.99998486307967516</v>
      </c>
      <c r="CI42" s="26">
        <f t="shared" si="161"/>
        <v>0.20719865853446426</v>
      </c>
      <c r="CJ42" s="25">
        <f>SUM(CJ43:CJ47)</f>
        <v>36335</v>
      </c>
      <c r="CK42" s="25">
        <f>SUM(CK43:CK47)</f>
        <v>36334.449999999997</v>
      </c>
      <c r="CL42" s="27">
        <f>SUM(CL43:CL47)</f>
        <v>175360.45</v>
      </c>
      <c r="CM42" s="26">
        <f t="shared" si="148"/>
        <v>0.99998486307967516</v>
      </c>
      <c r="CN42" s="26">
        <f t="shared" si="149"/>
        <v>0.20719865853446426</v>
      </c>
      <c r="CO42" s="25">
        <f>SUM(CO43:CO47)</f>
        <v>0</v>
      </c>
      <c r="CP42" s="25">
        <f>SUM(CP43:CP47)</f>
        <v>0</v>
      </c>
      <c r="CQ42" s="27">
        <f t="shared" ref="CQ42" si="250">SUM(CQ43:CQ47)</f>
        <v>0</v>
      </c>
      <c r="CR42" s="26" t="str">
        <f t="shared" si="150"/>
        <v xml:space="preserve"> </v>
      </c>
      <c r="CS42" s="26" t="str">
        <f t="shared" si="151"/>
        <v xml:space="preserve"> </v>
      </c>
      <c r="CT42" s="25">
        <f>SUM(CT43:CT47)</f>
        <v>0</v>
      </c>
      <c r="CU42" s="25">
        <f>SUM(CU43:CU47)</f>
        <v>0</v>
      </c>
      <c r="CV42" s="27">
        <f t="shared" ref="CV42" si="251">SUM(CV43:CV47)</f>
        <v>0</v>
      </c>
      <c r="CW42" s="64" t="str">
        <f t="shared" si="152"/>
        <v xml:space="preserve"> </v>
      </c>
      <c r="CX42" s="64" t="str">
        <f t="shared" si="153"/>
        <v xml:space="preserve"> </v>
      </c>
      <c r="CY42" s="25">
        <f>SUM(CY43:CY47)</f>
        <v>0</v>
      </c>
      <c r="CZ42" s="25">
        <f>SUM(CZ43:CZ47)</f>
        <v>0</v>
      </c>
      <c r="DA42" s="25">
        <f>SUM(DA43:DA47)</f>
        <v>0</v>
      </c>
      <c r="DB42" s="26" t="str">
        <f t="shared" si="240"/>
        <v xml:space="preserve"> </v>
      </c>
      <c r="DC42" s="26" t="str">
        <f t="shared" si="154"/>
        <v xml:space="preserve"> </v>
      </c>
      <c r="DD42" s="25">
        <f>SUM(DD43:DD47)</f>
        <v>0</v>
      </c>
      <c r="DE42" s="25">
        <f>SUM(DE43:DE47)</f>
        <v>0</v>
      </c>
      <c r="DF42" s="36">
        <f>SUM(DF43:DF47)</f>
        <v>0</v>
      </c>
      <c r="DG42" s="26" t="str">
        <f t="shared" si="241"/>
        <v xml:space="preserve"> </v>
      </c>
      <c r="DH42" s="26" t="str">
        <f t="shared" si="155"/>
        <v xml:space="preserve"> </v>
      </c>
      <c r="DI42" s="25">
        <f>SUM(DI43:DI47)</f>
        <v>0</v>
      </c>
      <c r="DJ42" s="25">
        <f>SUM(DJ43:DJ47)</f>
        <v>0</v>
      </c>
      <c r="DK42" s="26" t="str">
        <f t="shared" si="156"/>
        <v xml:space="preserve"> </v>
      </c>
      <c r="DL42" s="25">
        <f>SUM(DL43:DL47)</f>
        <v>0</v>
      </c>
      <c r="DM42" s="25">
        <f>SUM(DM43:DM47)</f>
        <v>0</v>
      </c>
      <c r="DN42" s="25">
        <f>SUM(DN43:DN47)</f>
        <v>2474.6</v>
      </c>
      <c r="DO42" s="26" t="str">
        <f t="shared" si="243"/>
        <v xml:space="preserve"> </v>
      </c>
      <c r="DP42" s="26">
        <f t="shared" si="157"/>
        <v>0</v>
      </c>
    </row>
    <row r="43" spans="1:120" s="19" customFormat="1" ht="15.75" customHeight="1" outlineLevel="1" x14ac:dyDescent="0.3">
      <c r="A43" s="18">
        <f>31+1</f>
        <v>32</v>
      </c>
      <c r="B43" s="8" t="s">
        <v>113</v>
      </c>
      <c r="C43" s="28">
        <f t="shared" ref="C43:E47" si="252">H43+AQ43</f>
        <v>17428264.399999999</v>
      </c>
      <c r="D43" s="28">
        <f t="shared" si="252"/>
        <v>18569200.740000002</v>
      </c>
      <c r="E43" s="28">
        <f t="shared" si="252"/>
        <v>17449726.609999999</v>
      </c>
      <c r="F43" s="29">
        <f t="shared" si="229"/>
        <v>1.0654647137439575</v>
      </c>
      <c r="G43" s="29">
        <f t="shared" si="129"/>
        <v>1.0641542503799721</v>
      </c>
      <c r="H43" s="17">
        <f>W43++AG43+M43+AB43+AL43+R43+69713</f>
        <v>16846241.399999999</v>
      </c>
      <c r="I43" s="24">
        <f>X43++AH43+N43+AC43+AM43+S43+69712.24</f>
        <v>17987179.390000001</v>
      </c>
      <c r="J43" s="17">
        <f>Y43++AI43+O43+AD43+AN43+T43+70055.65</f>
        <v>16419241.52</v>
      </c>
      <c r="K43" s="29">
        <f t="shared" si="246"/>
        <v>1.0677265606558388</v>
      </c>
      <c r="L43" s="29">
        <f t="shared" si="131"/>
        <v>1.0954939281507079</v>
      </c>
      <c r="M43" s="43">
        <v>14250762.4</v>
      </c>
      <c r="N43" s="43">
        <v>14878932.220000001</v>
      </c>
      <c r="O43" s="43">
        <v>13480204.08</v>
      </c>
      <c r="P43" s="29">
        <f t="shared" si="230"/>
        <v>1.0440797342884616</v>
      </c>
      <c r="Q43" s="29">
        <f t="shared" si="132"/>
        <v>1.103761644237659</v>
      </c>
      <c r="R43" s="43">
        <v>1165766</v>
      </c>
      <c r="S43" s="43">
        <v>1171776.96</v>
      </c>
      <c r="T43" s="43">
        <v>1266942.68</v>
      </c>
      <c r="U43" s="29">
        <f t="shared" si="231"/>
        <v>1.0051562320397061</v>
      </c>
      <c r="V43" s="29">
        <f t="shared" si="133"/>
        <v>0.92488553625804126</v>
      </c>
      <c r="W43" s="43">
        <v>275000</v>
      </c>
      <c r="X43" s="43">
        <v>371090.72</v>
      </c>
      <c r="Y43" s="43">
        <v>260743.94</v>
      </c>
      <c r="Z43" s="29">
        <f t="shared" si="232"/>
        <v>1.3494207999999999</v>
      </c>
      <c r="AA43" s="29">
        <f t="shared" si="134"/>
        <v>1.4231997875003346</v>
      </c>
      <c r="AB43" s="43">
        <v>200000</v>
      </c>
      <c r="AC43" s="43">
        <v>394474.15</v>
      </c>
      <c r="AD43" s="43">
        <v>379471.43</v>
      </c>
      <c r="AE43" s="29">
        <f t="shared" si="233"/>
        <v>1.9723707500000001</v>
      </c>
      <c r="AF43" s="29">
        <f t="shared" si="135"/>
        <v>1.0395358354119044</v>
      </c>
      <c r="AG43" s="43">
        <v>885000</v>
      </c>
      <c r="AH43" s="43">
        <v>1101193.1000000001</v>
      </c>
      <c r="AI43" s="43">
        <v>961823.74</v>
      </c>
      <c r="AJ43" s="29">
        <f>IF(AH43&lt;=0," ",IF(AG43&lt;=0," ",IF(AH43/AG43*100&gt;200,"СВ.200",AH43/AG43)))</f>
        <v>1.2442859887005651</v>
      </c>
      <c r="AK43" s="29">
        <f t="shared" si="136"/>
        <v>1.1449011437376251</v>
      </c>
      <c r="AL43" s="43">
        <v>0</v>
      </c>
      <c r="AM43" s="43">
        <v>0</v>
      </c>
      <c r="AN43" s="9"/>
      <c r="AO43" s="29" t="str">
        <f t="shared" si="187"/>
        <v xml:space="preserve"> </v>
      </c>
      <c r="AP43" s="29" t="str">
        <f t="shared" si="137"/>
        <v xml:space="preserve"> </v>
      </c>
      <c r="AQ43" s="9">
        <f>AV43+BA43+BF43+BK43+BP43+BU43+BZ43+CE43+CY43+DD43+DL43+CT43</f>
        <v>582023</v>
      </c>
      <c r="AR43" s="9">
        <f t="shared" ref="AR43" si="253">AW43+BB43+BG43+BL43+BQ43+BV43+CA43+CF43+CZ43+DE43+DM43+CU43+DI43</f>
        <v>582021.35</v>
      </c>
      <c r="AS43" s="9">
        <f t="shared" ref="AS43" si="254">AX43+BC43+BH43+BM43+BR43+BW43+CB43+CG43+DA43+DF43+DN43+CV43+DJ43</f>
        <v>1030485.09</v>
      </c>
      <c r="AT43" s="29">
        <f t="shared" si="235"/>
        <v>0.9999971650604873</v>
      </c>
      <c r="AU43" s="29">
        <f t="shared" si="138"/>
        <v>0.56480327143792053</v>
      </c>
      <c r="AV43" s="43">
        <v>334080</v>
      </c>
      <c r="AW43" s="43">
        <v>334079.69</v>
      </c>
      <c r="AX43" s="43">
        <v>218772.35</v>
      </c>
      <c r="AY43" s="29">
        <f t="shared" si="236"/>
        <v>0.9999990720785441</v>
      </c>
      <c r="AZ43" s="29">
        <f t="shared" si="139"/>
        <v>1.5270654175447673</v>
      </c>
      <c r="BA43" s="43"/>
      <c r="BB43" s="43"/>
      <c r="BC43" s="30"/>
      <c r="BD43" s="29" t="str">
        <f t="shared" si="140"/>
        <v xml:space="preserve"> </v>
      </c>
      <c r="BE43" s="29" t="str">
        <f t="shared" si="141"/>
        <v xml:space="preserve"> </v>
      </c>
      <c r="BF43" s="43">
        <v>42798</v>
      </c>
      <c r="BG43" s="43">
        <v>42797.37</v>
      </c>
      <c r="BH43" s="43">
        <v>55546.17</v>
      </c>
      <c r="BI43" s="29">
        <f t="shared" si="237"/>
        <v>0.99998527968596673</v>
      </c>
      <c r="BJ43" s="29">
        <f>IF(BG43=0," ",IF(BG43/BH43*100&gt;200,"св.200",BG43/BH43))</f>
        <v>0.77048282536851787</v>
      </c>
      <c r="BK43" s="43"/>
      <c r="BL43" s="43"/>
      <c r="BM43" s="30"/>
      <c r="BN43" s="29"/>
      <c r="BO43" s="29" t="str">
        <f t="shared" si="143"/>
        <v xml:space="preserve"> </v>
      </c>
      <c r="BP43" s="43"/>
      <c r="BQ43" s="43"/>
      <c r="BR43" s="30"/>
      <c r="BS43" s="29" t="str">
        <f t="shared" si="238"/>
        <v xml:space="preserve"> </v>
      </c>
      <c r="BT43" s="29" t="str">
        <f t="shared" si="175"/>
        <v xml:space="preserve"> </v>
      </c>
      <c r="BU43" s="43">
        <v>168810</v>
      </c>
      <c r="BV43" s="43">
        <v>168809.84</v>
      </c>
      <c r="BW43" s="43">
        <v>231049.85</v>
      </c>
      <c r="BX43" s="29">
        <f t="shared" si="239"/>
        <v>0.99999905218885132</v>
      </c>
      <c r="BY43" s="29">
        <f t="shared" si="145"/>
        <v>0.73062085952447053</v>
      </c>
      <c r="BZ43" s="43"/>
      <c r="CA43" s="43"/>
      <c r="CB43" s="30">
        <v>347281.67</v>
      </c>
      <c r="CC43" s="29" t="str">
        <f t="shared" si="182"/>
        <v xml:space="preserve"> </v>
      </c>
      <c r="CD43" s="29">
        <f t="shared" si="146"/>
        <v>0</v>
      </c>
      <c r="CE43" s="43">
        <v>36335</v>
      </c>
      <c r="CF43" s="43">
        <v>36334.449999999997</v>
      </c>
      <c r="CG43" s="43">
        <v>175360.45</v>
      </c>
      <c r="CH43" s="47">
        <f t="shared" si="147"/>
        <v>0.99998486307967516</v>
      </c>
      <c r="CI43" s="29">
        <f t="shared" si="161"/>
        <v>0.20719865853446426</v>
      </c>
      <c r="CJ43" s="43">
        <v>36335</v>
      </c>
      <c r="CK43" s="43">
        <v>36334.449999999997</v>
      </c>
      <c r="CL43" s="43">
        <v>175360.45</v>
      </c>
      <c r="CM43" s="29">
        <f t="shared" si="148"/>
        <v>0.99998486307967516</v>
      </c>
      <c r="CN43" s="29">
        <f t="shared" si="149"/>
        <v>0.20719865853446426</v>
      </c>
      <c r="CO43" s="43"/>
      <c r="CP43" s="43"/>
      <c r="CQ43" s="30"/>
      <c r="CR43" s="29" t="str">
        <f t="shared" si="150"/>
        <v xml:space="preserve"> </v>
      </c>
      <c r="CS43" s="29" t="str">
        <f t="shared" si="151"/>
        <v xml:space="preserve"> </v>
      </c>
      <c r="CT43" s="43"/>
      <c r="CU43" s="43"/>
      <c r="CV43" s="30"/>
      <c r="CW43" s="29" t="str">
        <f t="shared" si="152"/>
        <v xml:space="preserve"> </v>
      </c>
      <c r="CX43" s="29" t="str">
        <f t="shared" si="153"/>
        <v xml:space="preserve"> </v>
      </c>
      <c r="CY43" s="43"/>
      <c r="CZ43" s="43"/>
      <c r="DA43" s="30"/>
      <c r="DB43" s="29" t="str">
        <f t="shared" si="240"/>
        <v xml:space="preserve"> </v>
      </c>
      <c r="DC43" s="29" t="str">
        <f t="shared" si="154"/>
        <v xml:space="preserve"> </v>
      </c>
      <c r="DD43" s="43"/>
      <c r="DE43" s="43"/>
      <c r="DF43" s="37"/>
      <c r="DG43" s="29" t="str">
        <f t="shared" si="241"/>
        <v xml:space="preserve"> </v>
      </c>
      <c r="DH43" s="29" t="str">
        <f t="shared" si="155"/>
        <v xml:space="preserve"> </v>
      </c>
      <c r="DI43" s="43"/>
      <c r="DJ43" s="30"/>
      <c r="DK43" s="29" t="str">
        <f t="shared" si="156"/>
        <v xml:space="preserve"> </v>
      </c>
      <c r="DL43" s="43"/>
      <c r="DM43" s="43"/>
      <c r="DN43" s="30">
        <v>2474.6</v>
      </c>
      <c r="DO43" s="29" t="str">
        <f t="shared" si="243"/>
        <v xml:space="preserve"> </v>
      </c>
      <c r="DP43" s="29">
        <f t="shared" si="157"/>
        <v>0</v>
      </c>
    </row>
    <row r="44" spans="1:120" s="19" customFormat="1" ht="15.75" customHeight="1" outlineLevel="1" x14ac:dyDescent="0.3">
      <c r="A44" s="18">
        <f>A43+1</f>
        <v>33</v>
      </c>
      <c r="B44" s="8" t="s">
        <v>112</v>
      </c>
      <c r="C44" s="28">
        <f t="shared" si="252"/>
        <v>2466000</v>
      </c>
      <c r="D44" s="28">
        <f t="shared" si="252"/>
        <v>2414191.8900000006</v>
      </c>
      <c r="E44" s="28">
        <f t="shared" si="252"/>
        <v>2384397.7500000005</v>
      </c>
      <c r="F44" s="29">
        <f t="shared" si="229"/>
        <v>0.9789910340632606</v>
      </c>
      <c r="G44" s="29">
        <f t="shared" si="129"/>
        <v>1.0124954571862015</v>
      </c>
      <c r="H44" s="17">
        <f t="shared" ref="H44:I47" si="255">W44++AG44+M44+AB44+AL44+R44</f>
        <v>2336000</v>
      </c>
      <c r="I44" s="24">
        <f t="shared" si="255"/>
        <v>2286420.6500000004</v>
      </c>
      <c r="J44" s="17">
        <f>Y44++AI44+O44+AD44+AN44+T44</f>
        <v>2267666.5100000002</v>
      </c>
      <c r="K44" s="29">
        <f t="shared" si="246"/>
        <v>0.97877596318493165</v>
      </c>
      <c r="L44" s="29">
        <f t="shared" si="131"/>
        <v>1.0082702372316643</v>
      </c>
      <c r="M44" s="43">
        <v>1040000</v>
      </c>
      <c r="N44" s="43">
        <v>1145742.78</v>
      </c>
      <c r="O44" s="43">
        <v>802077.22</v>
      </c>
      <c r="P44" s="29">
        <f t="shared" si="230"/>
        <v>1.1016757500000001</v>
      </c>
      <c r="Q44" s="29">
        <f t="shared" si="132"/>
        <v>1.4284694184432767</v>
      </c>
      <c r="R44" s="43"/>
      <c r="S44" s="43"/>
      <c r="T44" s="30"/>
      <c r="U44" s="29" t="str">
        <f t="shared" si="231"/>
        <v xml:space="preserve"> </v>
      </c>
      <c r="V44" s="29" t="str">
        <f t="shared" ref="V44:V47" si="256">IF(S44=0," ",IF(S44/T44*100&gt;200,"св.200",S44/T44))</f>
        <v xml:space="preserve"> </v>
      </c>
      <c r="W44" s="43">
        <v>22000</v>
      </c>
      <c r="X44" s="43">
        <v>21228</v>
      </c>
      <c r="Y44" s="30">
        <v>1350</v>
      </c>
      <c r="Z44" s="29">
        <f t="shared" si="232"/>
        <v>0.96490909090909094</v>
      </c>
      <c r="AA44" s="29" t="str">
        <f t="shared" si="134"/>
        <v>св.200</v>
      </c>
      <c r="AB44" s="43">
        <v>65000</v>
      </c>
      <c r="AC44" s="43">
        <v>65834.740000000005</v>
      </c>
      <c r="AD44" s="43">
        <v>63905.31</v>
      </c>
      <c r="AE44" s="29">
        <f t="shared" si="233"/>
        <v>1.0128421538461538</v>
      </c>
      <c r="AF44" s="29">
        <f t="shared" si="135"/>
        <v>1.0301920137778848</v>
      </c>
      <c r="AG44" s="43">
        <v>1206000</v>
      </c>
      <c r="AH44" s="43">
        <v>1050715.1299999999</v>
      </c>
      <c r="AI44" s="43">
        <v>1396573.98</v>
      </c>
      <c r="AJ44" s="29">
        <f>IF(AH44&lt;=0," ",IF(AG44&lt;=0," ",IF(AH44/AG44*100&gt;200,"СВ.200",AH44/AG44)))</f>
        <v>0.87123974295190709</v>
      </c>
      <c r="AK44" s="29">
        <f t="shared" si="136"/>
        <v>0.75235193054362925</v>
      </c>
      <c r="AL44" s="43">
        <v>3000</v>
      </c>
      <c r="AM44" s="43">
        <v>2900</v>
      </c>
      <c r="AN44" s="43">
        <v>3760</v>
      </c>
      <c r="AO44" s="29">
        <f t="shared" si="187"/>
        <v>0.96666666666666667</v>
      </c>
      <c r="AP44" s="29">
        <f t="shared" si="137"/>
        <v>0.77127659574468088</v>
      </c>
      <c r="AQ44" s="9">
        <f t="shared" ref="AQ44:AQ47" si="257">AV44+BA44+BF44+BK44+BP44+BU44+BZ44+CE44+CY44+DD44+DL44+CT44</f>
        <v>130000</v>
      </c>
      <c r="AR44" s="9">
        <f t="shared" ref="AR44:AR47" si="258">AW44+BB44+BG44+BL44+BQ44+BV44+CA44+CF44+CZ44+DE44+DM44+CU44+DI44</f>
        <v>127771.24</v>
      </c>
      <c r="AS44" s="9">
        <f t="shared" ref="AS44:AS47" si="259">AX44+BC44+BH44+BM44+BR44+BW44+CB44+CG44+DA44+DF44+DN44+CV44+DJ44</f>
        <v>116731.24</v>
      </c>
      <c r="AT44" s="29">
        <f t="shared" si="235"/>
        <v>0.98285569230769232</v>
      </c>
      <c r="AU44" s="29">
        <f t="shared" si="138"/>
        <v>1.0945762248392119</v>
      </c>
      <c r="AV44" s="43"/>
      <c r="AW44" s="43"/>
      <c r="AX44" s="9"/>
      <c r="AY44" s="29" t="str">
        <f t="shared" si="236"/>
        <v xml:space="preserve"> </v>
      </c>
      <c r="AZ44" s="29" t="str">
        <f t="shared" si="139"/>
        <v xml:space="preserve"> </v>
      </c>
      <c r="BA44" s="43"/>
      <c r="BB44" s="43"/>
      <c r="BC44" s="30"/>
      <c r="BD44" s="29" t="str">
        <f t="shared" si="140"/>
        <v xml:space="preserve"> </v>
      </c>
      <c r="BE44" s="29" t="str">
        <f t="shared" si="141"/>
        <v xml:space="preserve"> </v>
      </c>
      <c r="BF44" s="43">
        <v>130000</v>
      </c>
      <c r="BG44" s="43">
        <v>127771.24</v>
      </c>
      <c r="BH44" s="43">
        <v>116731.24</v>
      </c>
      <c r="BI44" s="29">
        <f t="shared" si="237"/>
        <v>0.98285569230769232</v>
      </c>
      <c r="BJ44" s="29">
        <f t="shared" si="142"/>
        <v>1.0945762248392119</v>
      </c>
      <c r="BK44" s="43"/>
      <c r="BL44" s="43"/>
      <c r="BM44" s="30"/>
      <c r="BN44" s="29"/>
      <c r="BO44" s="29" t="str">
        <f t="shared" si="143"/>
        <v xml:space="preserve"> </v>
      </c>
      <c r="BP44" s="43"/>
      <c r="BQ44" s="43"/>
      <c r="BR44" s="30"/>
      <c r="BS44" s="29" t="str">
        <f t="shared" si="238"/>
        <v xml:space="preserve"> </v>
      </c>
      <c r="BT44" s="29" t="str">
        <f t="shared" si="175"/>
        <v xml:space="preserve"> </v>
      </c>
      <c r="BU44" s="43">
        <v>0</v>
      </c>
      <c r="BV44" s="43">
        <v>0</v>
      </c>
      <c r="BW44" s="30"/>
      <c r="BX44" s="29" t="str">
        <f t="shared" si="239"/>
        <v xml:space="preserve"> </v>
      </c>
      <c r="BY44" s="29" t="str">
        <f t="shared" si="145"/>
        <v xml:space="preserve"> </v>
      </c>
      <c r="BZ44" s="43"/>
      <c r="CA44" s="43"/>
      <c r="CB44" s="43">
        <v>0</v>
      </c>
      <c r="CC44" s="29" t="str">
        <f t="shared" si="182"/>
        <v xml:space="preserve"> </v>
      </c>
      <c r="CD44" s="29" t="str">
        <f t="shared" si="146"/>
        <v xml:space="preserve"> </v>
      </c>
      <c r="CE44" s="43"/>
      <c r="CF44" s="43"/>
      <c r="CG44" s="9"/>
      <c r="CH44" s="47" t="str">
        <f t="shared" si="147"/>
        <v xml:space="preserve"> </v>
      </c>
      <c r="CI44" s="29" t="str">
        <f t="shared" si="161"/>
        <v xml:space="preserve"> </v>
      </c>
      <c r="CJ44" s="43"/>
      <c r="CK44" s="43"/>
      <c r="CL44" s="30"/>
      <c r="CM44" s="29" t="str">
        <f t="shared" si="148"/>
        <v xml:space="preserve"> </v>
      </c>
      <c r="CN44" s="29" t="str">
        <f t="shared" si="149"/>
        <v xml:space="preserve"> </v>
      </c>
      <c r="CO44" s="43"/>
      <c r="CP44" s="43"/>
      <c r="CQ44" s="30"/>
      <c r="CR44" s="29" t="str">
        <f t="shared" si="150"/>
        <v xml:space="preserve"> </v>
      </c>
      <c r="CS44" s="29" t="str">
        <f t="shared" si="151"/>
        <v xml:space="preserve"> </v>
      </c>
      <c r="CT44" s="43"/>
      <c r="CU44" s="43"/>
      <c r="CV44" s="30"/>
      <c r="CW44" s="29" t="str">
        <f t="shared" si="152"/>
        <v xml:space="preserve"> </v>
      </c>
      <c r="CX44" s="29" t="str">
        <f t="shared" si="153"/>
        <v xml:space="preserve"> </v>
      </c>
      <c r="CY44" s="43"/>
      <c r="CZ44" s="43"/>
      <c r="DA44" s="30"/>
      <c r="DB44" s="29" t="str">
        <f t="shared" si="240"/>
        <v xml:space="preserve"> </v>
      </c>
      <c r="DC44" s="29" t="str">
        <f t="shared" si="154"/>
        <v xml:space="preserve"> </v>
      </c>
      <c r="DD44" s="43"/>
      <c r="DE44" s="43"/>
      <c r="DF44" s="37"/>
      <c r="DG44" s="29" t="str">
        <f t="shared" si="241"/>
        <v xml:space="preserve"> </v>
      </c>
      <c r="DH44" s="29" t="str">
        <f t="shared" si="155"/>
        <v xml:space="preserve"> </v>
      </c>
      <c r="DI44" s="43"/>
      <c r="DJ44" s="30"/>
      <c r="DK44" s="29" t="str">
        <f t="shared" si="156"/>
        <v xml:space="preserve"> </v>
      </c>
      <c r="DL44" s="43"/>
      <c r="DM44" s="43"/>
      <c r="DN44" s="30"/>
      <c r="DO44" s="29" t="str">
        <f t="shared" si="243"/>
        <v xml:space="preserve"> </v>
      </c>
      <c r="DP44" s="29" t="str">
        <f t="shared" si="157"/>
        <v xml:space="preserve"> </v>
      </c>
    </row>
    <row r="45" spans="1:120" s="19" customFormat="1" ht="15.75" customHeight="1" outlineLevel="1" x14ac:dyDescent="0.3">
      <c r="A45" s="18">
        <f t="shared" ref="A45:A47" si="260">A44+1</f>
        <v>34</v>
      </c>
      <c r="B45" s="8" t="s">
        <v>17</v>
      </c>
      <c r="C45" s="28">
        <f t="shared" si="252"/>
        <v>1044800</v>
      </c>
      <c r="D45" s="28">
        <f t="shared" si="252"/>
        <v>1127681.3700000001</v>
      </c>
      <c r="E45" s="28">
        <f t="shared" si="252"/>
        <v>1152585.7799999998</v>
      </c>
      <c r="F45" s="29">
        <f t="shared" si="229"/>
        <v>1.0793274980857581</v>
      </c>
      <c r="G45" s="29">
        <f t="shared" si="129"/>
        <v>0.97839257569185034</v>
      </c>
      <c r="H45" s="17">
        <f t="shared" si="255"/>
        <v>946000</v>
      </c>
      <c r="I45" s="24">
        <f t="shared" si="255"/>
        <v>1028971.37</v>
      </c>
      <c r="J45" s="17">
        <f>Y45++AI45+O45+AD45+AN45+T45</f>
        <v>1043745.7799999999</v>
      </c>
      <c r="K45" s="29">
        <f t="shared" si="246"/>
        <v>1.0877075792811839</v>
      </c>
      <c r="L45" s="29">
        <f t="shared" si="131"/>
        <v>0.98584481941570112</v>
      </c>
      <c r="M45" s="43">
        <v>111000</v>
      </c>
      <c r="N45" s="43">
        <v>113415.42</v>
      </c>
      <c r="O45" s="43">
        <v>113184.36</v>
      </c>
      <c r="P45" s="29">
        <f t="shared" si="230"/>
        <v>1.0217605405405406</v>
      </c>
      <c r="Q45" s="29">
        <f t="shared" si="132"/>
        <v>1.0020414481294058</v>
      </c>
      <c r="R45" s="43"/>
      <c r="S45" s="43"/>
      <c r="T45" s="30"/>
      <c r="U45" s="29" t="str">
        <f t="shared" si="231"/>
        <v xml:space="preserve"> </v>
      </c>
      <c r="V45" s="29" t="str">
        <f t="shared" si="256"/>
        <v xml:space="preserve"> </v>
      </c>
      <c r="W45" s="43">
        <v>0</v>
      </c>
      <c r="X45" s="43">
        <v>0</v>
      </c>
      <c r="Y45" s="30">
        <v>317.10000000000002</v>
      </c>
      <c r="Z45" s="29" t="str">
        <f t="shared" si="232"/>
        <v xml:space="preserve"> </v>
      </c>
      <c r="AA45" s="29">
        <f t="shared" si="134"/>
        <v>0</v>
      </c>
      <c r="AB45" s="43">
        <v>46000</v>
      </c>
      <c r="AC45" s="43">
        <v>47234.38</v>
      </c>
      <c r="AD45" s="43">
        <v>51357.36</v>
      </c>
      <c r="AE45" s="29">
        <f t="shared" si="233"/>
        <v>1.0268343478260868</v>
      </c>
      <c r="AF45" s="29">
        <f t="shared" si="135"/>
        <v>0.91971978310411584</v>
      </c>
      <c r="AG45" s="43">
        <v>785000</v>
      </c>
      <c r="AH45" s="43">
        <v>864521.57</v>
      </c>
      <c r="AI45" s="43">
        <v>872366.96</v>
      </c>
      <c r="AJ45" s="29">
        <f t="shared" si="234"/>
        <v>1.1013013630573247</v>
      </c>
      <c r="AK45" s="29">
        <f t="shared" si="136"/>
        <v>0.9910067776982292</v>
      </c>
      <c r="AL45" s="43">
        <v>4000</v>
      </c>
      <c r="AM45" s="43">
        <v>3800</v>
      </c>
      <c r="AN45" s="43">
        <v>6520</v>
      </c>
      <c r="AO45" s="29">
        <f t="shared" si="187"/>
        <v>0.95</v>
      </c>
      <c r="AP45" s="29">
        <f t="shared" si="137"/>
        <v>0.58282208588957052</v>
      </c>
      <c r="AQ45" s="9">
        <f t="shared" si="257"/>
        <v>98800</v>
      </c>
      <c r="AR45" s="9">
        <f t="shared" si="258"/>
        <v>98710</v>
      </c>
      <c r="AS45" s="9">
        <f t="shared" si="259"/>
        <v>108840</v>
      </c>
      <c r="AT45" s="29">
        <f t="shared" si="235"/>
        <v>0.99908906882591098</v>
      </c>
      <c r="AU45" s="29">
        <f t="shared" si="138"/>
        <v>0.9069276001470048</v>
      </c>
      <c r="AV45" s="43"/>
      <c r="AW45" s="43"/>
      <c r="AX45" s="9"/>
      <c r="AY45" s="29" t="str">
        <f t="shared" si="236"/>
        <v xml:space="preserve"> </v>
      </c>
      <c r="AZ45" s="29" t="str">
        <f t="shared" si="139"/>
        <v xml:space="preserve"> </v>
      </c>
      <c r="BA45" s="43"/>
      <c r="BB45" s="43"/>
      <c r="BC45" s="30"/>
      <c r="BD45" s="29" t="str">
        <f t="shared" si="140"/>
        <v xml:space="preserve"> </v>
      </c>
      <c r="BE45" s="29" t="str">
        <f t="shared" si="141"/>
        <v xml:space="preserve"> </v>
      </c>
      <c r="BF45" s="43">
        <v>86400</v>
      </c>
      <c r="BG45" s="43">
        <v>86400</v>
      </c>
      <c r="BH45" s="43">
        <v>87400</v>
      </c>
      <c r="BI45" s="29">
        <f t="shared" si="237"/>
        <v>1</v>
      </c>
      <c r="BJ45" s="29">
        <f t="shared" si="142"/>
        <v>0.98855835240274603</v>
      </c>
      <c r="BK45" s="43"/>
      <c r="BL45" s="43"/>
      <c r="BM45" s="30"/>
      <c r="BN45" s="29"/>
      <c r="BO45" s="29" t="str">
        <f t="shared" si="143"/>
        <v xml:space="preserve"> </v>
      </c>
      <c r="BP45" s="43"/>
      <c r="BQ45" s="43"/>
      <c r="BR45" s="30"/>
      <c r="BS45" s="29" t="str">
        <f t="shared" si="238"/>
        <v xml:space="preserve"> </v>
      </c>
      <c r="BT45" s="29" t="str">
        <f t="shared" si="175"/>
        <v xml:space="preserve"> </v>
      </c>
      <c r="BU45" s="43">
        <v>12400</v>
      </c>
      <c r="BV45" s="43">
        <v>12310</v>
      </c>
      <c r="BW45" s="9">
        <v>21440</v>
      </c>
      <c r="BX45" s="29">
        <f t="shared" si="239"/>
        <v>0.99274193548387102</v>
      </c>
      <c r="BY45" s="29">
        <f t="shared" si="145"/>
        <v>0.57416044776119401</v>
      </c>
      <c r="BZ45" s="43"/>
      <c r="CA45" s="43"/>
      <c r="CB45" s="30">
        <v>0</v>
      </c>
      <c r="CC45" s="29" t="str">
        <f>IF(CA45&lt;=0," ",IF(BZ45&lt;=0," ",IF(CA45/BZ45*100&gt;200,"св.200",CA45/BZ45)))</f>
        <v xml:space="preserve"> </v>
      </c>
      <c r="CD45" s="29" t="str">
        <f t="shared" si="146"/>
        <v xml:space="preserve"> </v>
      </c>
      <c r="CE45" s="43"/>
      <c r="CF45" s="43"/>
      <c r="CG45" s="9"/>
      <c r="CH45" s="47" t="str">
        <f t="shared" si="147"/>
        <v xml:space="preserve"> </v>
      </c>
      <c r="CI45" s="29" t="str">
        <f t="shared" si="161"/>
        <v xml:space="preserve"> </v>
      </c>
      <c r="CJ45" s="43"/>
      <c r="CK45" s="43"/>
      <c r="CL45" s="30"/>
      <c r="CM45" s="29" t="str">
        <f t="shared" si="148"/>
        <v xml:space="preserve"> </v>
      </c>
      <c r="CN45" s="29" t="str">
        <f t="shared" si="149"/>
        <v xml:space="preserve"> </v>
      </c>
      <c r="CO45" s="43"/>
      <c r="CP45" s="43"/>
      <c r="CQ45" s="30"/>
      <c r="CR45" s="29" t="str">
        <f t="shared" si="150"/>
        <v xml:space="preserve"> </v>
      </c>
      <c r="CS45" s="29" t="str">
        <f t="shared" si="151"/>
        <v xml:space="preserve"> </v>
      </c>
      <c r="CT45" s="43"/>
      <c r="CU45" s="43"/>
      <c r="CV45" s="30"/>
      <c r="CW45" s="29" t="str">
        <f t="shared" si="152"/>
        <v xml:space="preserve"> </v>
      </c>
      <c r="CX45" s="29" t="str">
        <f t="shared" si="153"/>
        <v xml:space="preserve"> </v>
      </c>
      <c r="CY45" s="43"/>
      <c r="CZ45" s="43"/>
      <c r="DA45" s="30"/>
      <c r="DB45" s="29" t="str">
        <f t="shared" si="240"/>
        <v xml:space="preserve"> </v>
      </c>
      <c r="DC45" s="29" t="str">
        <f t="shared" si="154"/>
        <v xml:space="preserve"> </v>
      </c>
      <c r="DD45" s="43"/>
      <c r="DE45" s="43"/>
      <c r="DF45" s="37"/>
      <c r="DG45" s="29" t="str">
        <f t="shared" si="241"/>
        <v xml:space="preserve"> </v>
      </c>
      <c r="DH45" s="29" t="str">
        <f t="shared" si="155"/>
        <v xml:space="preserve"> </v>
      </c>
      <c r="DI45" s="43"/>
      <c r="DJ45" s="30"/>
      <c r="DK45" s="29" t="str">
        <f t="shared" si="156"/>
        <v xml:space="preserve"> </v>
      </c>
      <c r="DL45" s="43"/>
      <c r="DM45" s="43"/>
      <c r="DN45" s="30"/>
      <c r="DO45" s="29" t="str">
        <f t="shared" si="243"/>
        <v xml:space="preserve"> </v>
      </c>
      <c r="DP45" s="29" t="str">
        <f t="shared" si="157"/>
        <v xml:space="preserve"> </v>
      </c>
    </row>
    <row r="46" spans="1:120" s="19" customFormat="1" ht="15.75" customHeight="1" outlineLevel="1" x14ac:dyDescent="0.3">
      <c r="A46" s="18">
        <f t="shared" si="260"/>
        <v>35</v>
      </c>
      <c r="B46" s="8" t="s">
        <v>5</v>
      </c>
      <c r="C46" s="28">
        <f t="shared" si="252"/>
        <v>354710</v>
      </c>
      <c r="D46" s="28">
        <f t="shared" si="252"/>
        <v>826371.38000000012</v>
      </c>
      <c r="E46" s="28">
        <f t="shared" si="252"/>
        <v>1131866.72</v>
      </c>
      <c r="F46" s="29" t="str">
        <f t="shared" si="229"/>
        <v>СВ.200</v>
      </c>
      <c r="G46" s="29">
        <f t="shared" si="129"/>
        <v>0.73009601342461961</v>
      </c>
      <c r="H46" s="17">
        <f t="shared" si="255"/>
        <v>332100</v>
      </c>
      <c r="I46" s="24">
        <f t="shared" si="255"/>
        <v>792183.75000000012</v>
      </c>
      <c r="J46" s="17">
        <f>Y46++AI46+O46+AD46+AN46+T46</f>
        <v>636496.04999999993</v>
      </c>
      <c r="K46" s="29" t="str">
        <f t="shared" si="246"/>
        <v>СВ.200</v>
      </c>
      <c r="L46" s="29">
        <f t="shared" si="131"/>
        <v>1.2446012037309582</v>
      </c>
      <c r="M46" s="43">
        <v>22100</v>
      </c>
      <c r="N46" s="43">
        <v>28367.06</v>
      </c>
      <c r="O46" s="43">
        <v>23410.46</v>
      </c>
      <c r="P46" s="29">
        <f t="shared" si="230"/>
        <v>1.283577375565611</v>
      </c>
      <c r="Q46" s="29">
        <f t="shared" si="132"/>
        <v>1.2117258695472024</v>
      </c>
      <c r="R46" s="43"/>
      <c r="S46" s="43"/>
      <c r="T46" s="30"/>
      <c r="U46" s="29" t="str">
        <f t="shared" si="231"/>
        <v xml:space="preserve"> </v>
      </c>
      <c r="V46" s="29" t="str">
        <f t="shared" si="256"/>
        <v xml:space="preserve"> </v>
      </c>
      <c r="W46" s="43">
        <v>0</v>
      </c>
      <c r="X46" s="43">
        <v>0</v>
      </c>
      <c r="Y46" s="30">
        <v>0</v>
      </c>
      <c r="Z46" s="29" t="str">
        <f t="shared" si="232"/>
        <v xml:space="preserve"> </v>
      </c>
      <c r="AA46" s="29" t="str">
        <f t="shared" si="134"/>
        <v xml:space="preserve"> </v>
      </c>
      <c r="AB46" s="43">
        <v>20000</v>
      </c>
      <c r="AC46" s="43">
        <v>90108.54</v>
      </c>
      <c r="AD46" s="43">
        <v>68818.22</v>
      </c>
      <c r="AE46" s="29" t="str">
        <f t="shared" si="233"/>
        <v>СВ.200</v>
      </c>
      <c r="AF46" s="29">
        <f t="shared" si="135"/>
        <v>1.3093703963863057</v>
      </c>
      <c r="AG46" s="43">
        <v>285000</v>
      </c>
      <c r="AH46" s="43">
        <v>672898.15</v>
      </c>
      <c r="AI46" s="43">
        <v>543217.37</v>
      </c>
      <c r="AJ46" s="29" t="str">
        <f t="shared" si="234"/>
        <v>СВ.200</v>
      </c>
      <c r="AK46" s="29">
        <f t="shared" si="136"/>
        <v>1.2387272336302502</v>
      </c>
      <c r="AL46" s="43">
        <v>5000</v>
      </c>
      <c r="AM46" s="43">
        <v>810</v>
      </c>
      <c r="AN46" s="43">
        <v>1050</v>
      </c>
      <c r="AO46" s="29">
        <f t="shared" si="187"/>
        <v>0.16200000000000001</v>
      </c>
      <c r="AP46" s="29">
        <f t="shared" si="137"/>
        <v>0.77142857142857146</v>
      </c>
      <c r="AQ46" s="9">
        <f t="shared" si="257"/>
        <v>22610</v>
      </c>
      <c r="AR46" s="9">
        <f t="shared" si="258"/>
        <v>34187.629999999997</v>
      </c>
      <c r="AS46" s="9">
        <f t="shared" si="259"/>
        <v>495370.67</v>
      </c>
      <c r="AT46" s="29">
        <f t="shared" si="235"/>
        <v>1.5120579389650597</v>
      </c>
      <c r="AU46" s="29">
        <f t="shared" si="138"/>
        <v>6.9014239377555395E-2</v>
      </c>
      <c r="AV46" s="43"/>
      <c r="AW46" s="43"/>
      <c r="AX46" s="9"/>
      <c r="AY46" s="29" t="str">
        <f t="shared" si="236"/>
        <v xml:space="preserve"> </v>
      </c>
      <c r="AZ46" s="29" t="str">
        <f t="shared" si="139"/>
        <v xml:space="preserve"> </v>
      </c>
      <c r="BA46" s="43"/>
      <c r="BB46" s="43"/>
      <c r="BC46" s="30"/>
      <c r="BD46" s="29" t="str">
        <f t="shared" si="140"/>
        <v xml:space="preserve"> </v>
      </c>
      <c r="BE46" s="29" t="str">
        <f t="shared" si="141"/>
        <v xml:space="preserve"> </v>
      </c>
      <c r="BF46" s="43">
        <v>2610</v>
      </c>
      <c r="BG46" s="43">
        <v>0</v>
      </c>
      <c r="BH46" s="43">
        <v>1956.83</v>
      </c>
      <c r="BI46" s="29" t="str">
        <f t="shared" si="237"/>
        <v xml:space="preserve"> </v>
      </c>
      <c r="BJ46" s="29">
        <f t="shared" si="142"/>
        <v>0</v>
      </c>
      <c r="BK46" s="43"/>
      <c r="BL46" s="43"/>
      <c r="BM46" s="30"/>
      <c r="BN46" s="29"/>
      <c r="BO46" s="29" t="str">
        <f t="shared" si="143"/>
        <v xml:space="preserve"> </v>
      </c>
      <c r="BP46" s="43"/>
      <c r="BQ46" s="43"/>
      <c r="BR46" s="30"/>
      <c r="BS46" s="29" t="str">
        <f t="shared" si="238"/>
        <v xml:space="preserve"> </v>
      </c>
      <c r="BT46" s="29" t="str">
        <f t="shared" si="175"/>
        <v xml:space="preserve"> </v>
      </c>
      <c r="BU46" s="43">
        <v>20000</v>
      </c>
      <c r="BV46" s="43">
        <v>34187.629999999997</v>
      </c>
      <c r="BW46" s="43">
        <v>43413.84</v>
      </c>
      <c r="BX46" s="29">
        <f t="shared" si="239"/>
        <v>1.7093814999999999</v>
      </c>
      <c r="BY46" s="29">
        <f>IF(BV46=0," ",IF(BV46/BW46*100&gt;200,"св.200",BV46/BW46))</f>
        <v>0.78748228675463861</v>
      </c>
      <c r="BZ46" s="43"/>
      <c r="CA46" s="43"/>
      <c r="CB46" s="30">
        <v>450000</v>
      </c>
      <c r="CC46" s="29" t="str">
        <f t="shared" si="182"/>
        <v xml:space="preserve"> </v>
      </c>
      <c r="CD46" s="29">
        <f t="shared" si="146"/>
        <v>0</v>
      </c>
      <c r="CE46" s="43"/>
      <c r="CF46" s="43"/>
      <c r="CG46" s="9"/>
      <c r="CH46" s="47" t="str">
        <f t="shared" si="147"/>
        <v xml:space="preserve"> </v>
      </c>
      <c r="CI46" s="29" t="str">
        <f t="shared" si="161"/>
        <v xml:space="preserve"> </v>
      </c>
      <c r="CJ46" s="43"/>
      <c r="CK46" s="43"/>
      <c r="CL46" s="30"/>
      <c r="CM46" s="29" t="str">
        <f t="shared" si="148"/>
        <v xml:space="preserve"> </v>
      </c>
      <c r="CN46" s="29" t="str">
        <f t="shared" si="149"/>
        <v xml:space="preserve"> </v>
      </c>
      <c r="CO46" s="43"/>
      <c r="CP46" s="43"/>
      <c r="CQ46" s="30"/>
      <c r="CR46" s="29" t="str">
        <f t="shared" si="150"/>
        <v xml:space="preserve"> </v>
      </c>
      <c r="CS46" s="29" t="str">
        <f t="shared" si="151"/>
        <v xml:space="preserve"> </v>
      </c>
      <c r="CT46" s="43"/>
      <c r="CU46" s="43"/>
      <c r="CV46" s="30"/>
      <c r="CW46" s="29" t="str">
        <f t="shared" si="152"/>
        <v xml:space="preserve"> </v>
      </c>
      <c r="CX46" s="29" t="str">
        <f t="shared" si="153"/>
        <v xml:space="preserve"> </v>
      </c>
      <c r="CY46" s="43"/>
      <c r="CZ46" s="43"/>
      <c r="DA46" s="30"/>
      <c r="DB46" s="29" t="str">
        <f t="shared" si="240"/>
        <v xml:space="preserve"> </v>
      </c>
      <c r="DC46" s="29" t="str">
        <f t="shared" si="154"/>
        <v xml:space="preserve"> </v>
      </c>
      <c r="DD46" s="43"/>
      <c r="DE46" s="43"/>
      <c r="DF46" s="37"/>
      <c r="DG46" s="29" t="str">
        <f t="shared" si="241"/>
        <v xml:space="preserve"> </v>
      </c>
      <c r="DH46" s="29" t="str">
        <f t="shared" si="155"/>
        <v xml:space="preserve"> </v>
      </c>
      <c r="DI46" s="43"/>
      <c r="DJ46" s="30"/>
      <c r="DK46" s="29" t="str">
        <f t="shared" si="156"/>
        <v xml:space="preserve"> </v>
      </c>
      <c r="DL46" s="43"/>
      <c r="DM46" s="43"/>
      <c r="DN46" s="30"/>
      <c r="DO46" s="29" t="str">
        <f t="shared" si="243"/>
        <v xml:space="preserve"> </v>
      </c>
      <c r="DP46" s="29" t="str">
        <f t="shared" si="157"/>
        <v xml:space="preserve"> </v>
      </c>
    </row>
    <row r="47" spans="1:120" s="19" customFormat="1" ht="15.75" customHeight="1" outlineLevel="1" x14ac:dyDescent="0.3">
      <c r="A47" s="18">
        <f t="shared" si="260"/>
        <v>36</v>
      </c>
      <c r="B47" s="8" t="s">
        <v>66</v>
      </c>
      <c r="C47" s="28">
        <f t="shared" si="252"/>
        <v>770476.98</v>
      </c>
      <c r="D47" s="28">
        <f t="shared" si="252"/>
        <v>746786.72</v>
      </c>
      <c r="E47" s="28">
        <f t="shared" si="252"/>
        <v>810930.45</v>
      </c>
      <c r="F47" s="29">
        <f t="shared" si="229"/>
        <v>0.96925247526538694</v>
      </c>
      <c r="G47" s="29">
        <f t="shared" si="129"/>
        <v>0.92090107110911923</v>
      </c>
      <c r="H47" s="17">
        <f t="shared" si="255"/>
        <v>750476.98</v>
      </c>
      <c r="I47" s="24">
        <f t="shared" si="255"/>
        <v>728406.72</v>
      </c>
      <c r="J47" s="17">
        <f>Y47++AI47+O47+AD47+AN47+T47</f>
        <v>678405.45</v>
      </c>
      <c r="K47" s="29">
        <f t="shared" si="246"/>
        <v>0.97059168956787989</v>
      </c>
      <c r="L47" s="29">
        <f t="shared" si="131"/>
        <v>1.0737041101306011</v>
      </c>
      <c r="M47" s="43">
        <v>35000</v>
      </c>
      <c r="N47" s="43">
        <v>34409.43</v>
      </c>
      <c r="O47" s="43">
        <v>39737.97</v>
      </c>
      <c r="P47" s="29">
        <f t="shared" si="230"/>
        <v>0.98312657142857141</v>
      </c>
      <c r="Q47" s="29">
        <f t="shared" si="132"/>
        <v>0.86590809746949826</v>
      </c>
      <c r="R47" s="43"/>
      <c r="S47" s="43"/>
      <c r="T47" s="30"/>
      <c r="U47" s="29" t="str">
        <f t="shared" si="231"/>
        <v xml:space="preserve"> </v>
      </c>
      <c r="V47" s="29" t="str">
        <f t="shared" si="256"/>
        <v xml:space="preserve"> </v>
      </c>
      <c r="W47" s="43">
        <v>0</v>
      </c>
      <c r="X47" s="43">
        <v>0</v>
      </c>
      <c r="Y47" s="30">
        <v>0</v>
      </c>
      <c r="Z47" s="29" t="str">
        <f t="shared" si="232"/>
        <v xml:space="preserve"> </v>
      </c>
      <c r="AA47" s="29" t="str">
        <f t="shared" si="134"/>
        <v xml:space="preserve"> </v>
      </c>
      <c r="AB47" s="43">
        <v>46000</v>
      </c>
      <c r="AC47" s="43">
        <v>43575.07</v>
      </c>
      <c r="AD47" s="43">
        <v>38881.370000000003</v>
      </c>
      <c r="AE47" s="29">
        <f t="shared" si="233"/>
        <v>0.94728413043478266</v>
      </c>
      <c r="AF47" s="29">
        <f t="shared" si="135"/>
        <v>1.1207184829135393</v>
      </c>
      <c r="AG47" s="43">
        <v>666476.98</v>
      </c>
      <c r="AH47" s="43">
        <v>648622.22</v>
      </c>
      <c r="AI47" s="43">
        <v>596636.11</v>
      </c>
      <c r="AJ47" s="29">
        <f t="shared" si="234"/>
        <v>0.97321023750887836</v>
      </c>
      <c r="AK47" s="29">
        <f t="shared" si="136"/>
        <v>1.0871320208895838</v>
      </c>
      <c r="AL47" s="43">
        <v>3000</v>
      </c>
      <c r="AM47" s="43">
        <v>1800</v>
      </c>
      <c r="AN47" s="9">
        <v>3150</v>
      </c>
      <c r="AO47" s="29">
        <f t="shared" si="187"/>
        <v>0.6</v>
      </c>
      <c r="AP47" s="29">
        <f t="shared" si="137"/>
        <v>0.5714285714285714</v>
      </c>
      <c r="AQ47" s="9">
        <f t="shared" si="257"/>
        <v>20000</v>
      </c>
      <c r="AR47" s="9">
        <f t="shared" si="258"/>
        <v>18380</v>
      </c>
      <c r="AS47" s="9">
        <f t="shared" si="259"/>
        <v>132525</v>
      </c>
      <c r="AT47" s="29">
        <f t="shared" si="235"/>
        <v>0.91900000000000004</v>
      </c>
      <c r="AU47" s="29">
        <f t="shared" si="138"/>
        <v>0.13869081305414072</v>
      </c>
      <c r="AV47" s="43"/>
      <c r="AW47" s="43"/>
      <c r="AX47" s="9"/>
      <c r="AY47" s="29" t="str">
        <f t="shared" si="236"/>
        <v xml:space="preserve"> </v>
      </c>
      <c r="AZ47" s="29" t="str">
        <f t="shared" si="139"/>
        <v xml:space="preserve"> </v>
      </c>
      <c r="BA47" s="43"/>
      <c r="BB47" s="43"/>
      <c r="BC47" s="30"/>
      <c r="BD47" s="29" t="str">
        <f t="shared" si="140"/>
        <v xml:space="preserve"> </v>
      </c>
      <c r="BE47" s="29" t="str">
        <f t="shared" si="141"/>
        <v xml:space="preserve"> </v>
      </c>
      <c r="BF47" s="43">
        <v>0</v>
      </c>
      <c r="BG47" s="43">
        <v>0</v>
      </c>
      <c r="BH47" s="30"/>
      <c r="BI47" s="29" t="str">
        <f t="shared" si="237"/>
        <v xml:space="preserve"> </v>
      </c>
      <c r="BJ47" s="29" t="str">
        <f t="shared" si="142"/>
        <v xml:space="preserve"> </v>
      </c>
      <c r="BK47" s="43"/>
      <c r="BL47" s="43"/>
      <c r="BM47" s="30"/>
      <c r="BN47" s="29"/>
      <c r="BO47" s="29" t="str">
        <f t="shared" si="143"/>
        <v xml:space="preserve"> </v>
      </c>
      <c r="BP47" s="43"/>
      <c r="BQ47" s="43"/>
      <c r="BR47" s="30"/>
      <c r="BS47" s="29" t="str">
        <f t="shared" si="238"/>
        <v xml:space="preserve"> </v>
      </c>
      <c r="BT47" s="29" t="str">
        <f t="shared" si="175"/>
        <v xml:space="preserve"> </v>
      </c>
      <c r="BU47" s="43">
        <v>20000</v>
      </c>
      <c r="BV47" s="43">
        <v>18380</v>
      </c>
      <c r="BW47" s="43">
        <v>39525</v>
      </c>
      <c r="BX47" s="29">
        <f t="shared" si="239"/>
        <v>0.91900000000000004</v>
      </c>
      <c r="BY47" s="29">
        <f t="shared" si="145"/>
        <v>0.46502213788741303</v>
      </c>
      <c r="BZ47" s="43"/>
      <c r="CA47" s="43"/>
      <c r="CB47" s="30">
        <v>93000</v>
      </c>
      <c r="CC47" s="29" t="str">
        <f t="shared" si="182"/>
        <v xml:space="preserve"> </v>
      </c>
      <c r="CD47" s="29">
        <f t="shared" si="146"/>
        <v>0</v>
      </c>
      <c r="CE47" s="43"/>
      <c r="CF47" s="43"/>
      <c r="CG47" s="9"/>
      <c r="CH47" s="47" t="str">
        <f t="shared" si="147"/>
        <v xml:space="preserve"> </v>
      </c>
      <c r="CI47" s="29" t="str">
        <f t="shared" si="161"/>
        <v xml:space="preserve"> </v>
      </c>
      <c r="CJ47" s="43"/>
      <c r="CK47" s="43"/>
      <c r="CL47" s="30"/>
      <c r="CM47" s="29" t="str">
        <f t="shared" si="148"/>
        <v xml:space="preserve"> </v>
      </c>
      <c r="CN47" s="29" t="str">
        <f t="shared" si="149"/>
        <v xml:space="preserve"> </v>
      </c>
      <c r="CO47" s="43"/>
      <c r="CP47" s="43"/>
      <c r="CQ47" s="30"/>
      <c r="CR47" s="29" t="str">
        <f t="shared" si="150"/>
        <v xml:space="preserve"> </v>
      </c>
      <c r="CS47" s="29" t="str">
        <f t="shared" si="151"/>
        <v xml:space="preserve"> </v>
      </c>
      <c r="CT47" s="43"/>
      <c r="CU47" s="43"/>
      <c r="CV47" s="30"/>
      <c r="CW47" s="29" t="str">
        <f t="shared" si="152"/>
        <v xml:space="preserve"> </v>
      </c>
      <c r="CX47" s="29" t="str">
        <f t="shared" si="153"/>
        <v xml:space="preserve"> </v>
      </c>
      <c r="CY47" s="43"/>
      <c r="CZ47" s="43"/>
      <c r="DA47" s="30"/>
      <c r="DB47" s="29" t="str">
        <f t="shared" si="240"/>
        <v xml:space="preserve"> </v>
      </c>
      <c r="DC47" s="29" t="str">
        <f t="shared" si="154"/>
        <v xml:space="preserve"> </v>
      </c>
      <c r="DD47" s="43"/>
      <c r="DE47" s="43"/>
      <c r="DF47" s="37"/>
      <c r="DG47" s="29" t="str">
        <f t="shared" si="241"/>
        <v xml:space="preserve"> </v>
      </c>
      <c r="DH47" s="29" t="str">
        <f t="shared" si="155"/>
        <v xml:space="preserve"> </v>
      </c>
      <c r="DI47" s="43"/>
      <c r="DJ47" s="30"/>
      <c r="DK47" s="29" t="str">
        <f t="shared" si="156"/>
        <v xml:space="preserve"> </v>
      </c>
      <c r="DL47" s="43"/>
      <c r="DM47" s="43"/>
      <c r="DN47" s="30"/>
      <c r="DO47" s="29" t="str">
        <f t="shared" si="243"/>
        <v xml:space="preserve"> </v>
      </c>
      <c r="DP47" s="29" t="str">
        <f t="shared" si="157"/>
        <v xml:space="preserve"> </v>
      </c>
    </row>
    <row r="48" spans="1:120" s="21" customFormat="1" ht="32.1" customHeight="1" x14ac:dyDescent="0.3">
      <c r="A48" s="71"/>
      <c r="B48" s="7" t="s">
        <v>142</v>
      </c>
      <c r="C48" s="34">
        <f>SUM(C49:C55)</f>
        <v>87337035.269999996</v>
      </c>
      <c r="D48" s="34">
        <f t="shared" ref="D48" si="261">SUM(D49:D55)</f>
        <v>86514897.379999995</v>
      </c>
      <c r="E48" s="34">
        <f>SUM(E49:E55)</f>
        <v>79393661.969999999</v>
      </c>
      <c r="F48" s="26">
        <f t="shared" si="229"/>
        <v>0.99058660638687379</v>
      </c>
      <c r="G48" s="26">
        <f t="shared" si="129"/>
        <v>1.0896952632401671</v>
      </c>
      <c r="H48" s="25">
        <f t="shared" ref="H48" si="262">SUM(H49:H55)</f>
        <v>76232474.75999999</v>
      </c>
      <c r="I48" s="61">
        <f>SUM(I49:I55)</f>
        <v>75544307.180000007</v>
      </c>
      <c r="J48" s="25">
        <f t="shared" ref="J48" si="263">SUM(J49:J55)</f>
        <v>74684929.560000002</v>
      </c>
      <c r="K48" s="26">
        <f t="shared" si="246"/>
        <v>0.99097277659991334</v>
      </c>
      <c r="L48" s="26">
        <f t="shared" si="131"/>
        <v>1.0115067072441917</v>
      </c>
      <c r="M48" s="25">
        <f>SUM(M49:M55)</f>
        <v>62692771.700000003</v>
      </c>
      <c r="N48" s="25">
        <f>SUM(N49:N55)</f>
        <v>64409875.020000011</v>
      </c>
      <c r="O48" s="25">
        <f>SUM(O49:O55)</f>
        <v>59347688.100000001</v>
      </c>
      <c r="P48" s="26">
        <f t="shared" si="230"/>
        <v>1.0273891753935647</v>
      </c>
      <c r="Q48" s="26">
        <f t="shared" si="132"/>
        <v>1.085297120782031</v>
      </c>
      <c r="R48" s="25">
        <f>SUM(R49:R55)</f>
        <v>1864933.25</v>
      </c>
      <c r="S48" s="25">
        <f>SUM(S49:S55)</f>
        <v>1665382.62</v>
      </c>
      <c r="T48" s="25">
        <f>SUM(T49:T55)</f>
        <v>1801113.14</v>
      </c>
      <c r="U48" s="26">
        <f t="shared" si="231"/>
        <v>0.89299851348567039</v>
      </c>
      <c r="V48" s="26">
        <f t="shared" si="133"/>
        <v>0.92464075854779459</v>
      </c>
      <c r="W48" s="25">
        <f>SUM(W49:W55)</f>
        <v>38679.49</v>
      </c>
      <c r="X48" s="25">
        <f>SUM(X49:X55)</f>
        <v>80728.239999999991</v>
      </c>
      <c r="Y48" s="25">
        <f>SUM(Y49:Y55)</f>
        <v>42825.869999999995</v>
      </c>
      <c r="Z48" s="26" t="str">
        <f t="shared" si="232"/>
        <v>СВ.200</v>
      </c>
      <c r="AA48" s="26">
        <f t="shared" si="134"/>
        <v>1.8850344429663659</v>
      </c>
      <c r="AB48" s="25">
        <f>SUM(AB49:AB55)</f>
        <v>1626131.17</v>
      </c>
      <c r="AC48" s="25">
        <f>SUM(AC49:AC55)</f>
        <v>1750261.6500000001</v>
      </c>
      <c r="AD48" s="25">
        <f>SUM(AD49:AD55)</f>
        <v>1481841.58</v>
      </c>
      <c r="AE48" s="26">
        <f t="shared" si="233"/>
        <v>1.0763348506504553</v>
      </c>
      <c r="AF48" s="26">
        <f t="shared" si="135"/>
        <v>1.1811395183012749</v>
      </c>
      <c r="AG48" s="25">
        <f>SUM(AG49:AG55)</f>
        <v>9971359.1500000004</v>
      </c>
      <c r="AH48" s="25">
        <f>SUM(AH49:AH55)</f>
        <v>7603069.6500000004</v>
      </c>
      <c r="AI48" s="25">
        <f>SUM(AI49:AI55)</f>
        <v>11978555.869999999</v>
      </c>
      <c r="AJ48" s="26">
        <f t="shared" si="234"/>
        <v>0.76249080347286458</v>
      </c>
      <c r="AK48" s="26">
        <f t="shared" si="136"/>
        <v>0.63472339508318387</v>
      </c>
      <c r="AL48" s="25">
        <f>SUM(AL49:AL55)</f>
        <v>38600</v>
      </c>
      <c r="AM48" s="25">
        <f>SUM(AM49:AM55)</f>
        <v>34990</v>
      </c>
      <c r="AN48" s="25">
        <f>SUM(AN49:AN55)</f>
        <v>32905</v>
      </c>
      <c r="AO48" s="26">
        <f t="shared" si="187"/>
        <v>0.90647668393782388</v>
      </c>
      <c r="AP48" s="26">
        <f t="shared" si="137"/>
        <v>1.0633642303601276</v>
      </c>
      <c r="AQ48" s="25">
        <f>SUM(AQ49:AQ55)</f>
        <v>11104560.51</v>
      </c>
      <c r="AR48" s="25">
        <f t="shared" ref="AR48:AS48" si="264">SUM(AR49:AR55)</f>
        <v>10970590.199999999</v>
      </c>
      <c r="AS48" s="25">
        <f t="shared" si="264"/>
        <v>4708732.41</v>
      </c>
      <c r="AT48" s="26">
        <f t="shared" si="235"/>
        <v>0.9879355594596152</v>
      </c>
      <c r="AU48" s="26" t="str">
        <f t="shared" si="138"/>
        <v>св.200</v>
      </c>
      <c r="AV48" s="25">
        <f>SUM(AV49:AV55)</f>
        <v>400000</v>
      </c>
      <c r="AW48" s="25">
        <f>SUM(AW49:AW55)</f>
        <v>292485.98</v>
      </c>
      <c r="AX48" s="25">
        <f>SUM(AX49:AX55)</f>
        <v>692604.62</v>
      </c>
      <c r="AY48" s="26">
        <f t="shared" si="236"/>
        <v>0.73121494999999992</v>
      </c>
      <c r="AZ48" s="26">
        <f t="shared" si="139"/>
        <v>0.42229862688470082</v>
      </c>
      <c r="BA48" s="25">
        <f>SUM(BA49:BA55)</f>
        <v>288825.53000000003</v>
      </c>
      <c r="BB48" s="25">
        <f>SUM(BB49:BB55)</f>
        <v>236236.67</v>
      </c>
      <c r="BC48" s="27">
        <f t="shared" ref="BC48" si="265">SUM(BC49:BC55)</f>
        <v>318095.81</v>
      </c>
      <c r="BD48" s="26">
        <f t="shared" si="140"/>
        <v>0.81792170518998097</v>
      </c>
      <c r="BE48" s="26">
        <f t="shared" si="141"/>
        <v>0.74265885489029237</v>
      </c>
      <c r="BF48" s="25">
        <f>SUM(BF49:BF55)</f>
        <v>237118</v>
      </c>
      <c r="BG48" s="25">
        <f>SUM(BG49:BG55)</f>
        <v>209927.24</v>
      </c>
      <c r="BH48" s="27">
        <f>SUM(BH49:BH55)</f>
        <v>264131.40000000002</v>
      </c>
      <c r="BI48" s="26">
        <f t="shared" si="237"/>
        <v>0.885328148854157</v>
      </c>
      <c r="BJ48" s="26">
        <f t="shared" si="142"/>
        <v>0.7947833540427226</v>
      </c>
      <c r="BK48" s="25">
        <f>SUM(BK49:BK55)</f>
        <v>8306199.46</v>
      </c>
      <c r="BL48" s="25">
        <f>SUM(BL49:BL55)</f>
        <v>8299287.3899999997</v>
      </c>
      <c r="BM48" s="25">
        <f>SUM(BM49:BM55)</f>
        <v>127825.61</v>
      </c>
      <c r="BN48" s="26">
        <f t="shared" ref="BN48:BN63" si="266">IF(BL48&lt;=0," ",IF(BK48&lt;=0," ",IF(BL48/BK48*100&gt;200,"СВ.200",BL48/BK48)))</f>
        <v>0.99916784203975761</v>
      </c>
      <c r="BO48" s="26" t="str">
        <f t="shared" si="143"/>
        <v>св.200</v>
      </c>
      <c r="BP48" s="25">
        <f>SUM(BP49:BP55)</f>
        <v>779620</v>
      </c>
      <c r="BQ48" s="25">
        <f>SUM(BQ49:BQ55)</f>
        <v>828391.2</v>
      </c>
      <c r="BR48" s="25">
        <f>SUM(BR49:BR55)</f>
        <v>855845.39000000013</v>
      </c>
      <c r="BS48" s="26">
        <f t="shared" si="238"/>
        <v>1.0625576562940919</v>
      </c>
      <c r="BT48" s="26">
        <f t="shared" si="175"/>
        <v>0.96792155414893322</v>
      </c>
      <c r="BU48" s="25">
        <f>SUM(BU49:BU55)</f>
        <v>262758.96000000002</v>
      </c>
      <c r="BV48" s="25">
        <f>SUM(BV49:BV55)</f>
        <v>262695.33</v>
      </c>
      <c r="BW48" s="25">
        <f>SUM(BW49:BW55)</f>
        <v>347128.19</v>
      </c>
      <c r="BX48" s="26">
        <f t="shared" si="239"/>
        <v>0.99975783889538916</v>
      </c>
      <c r="BY48" s="26">
        <f t="shared" si="145"/>
        <v>0.75676749272365351</v>
      </c>
      <c r="BZ48" s="25">
        <f>SUM(BZ49:BZ55)</f>
        <v>0</v>
      </c>
      <c r="CA48" s="25">
        <f>SUM(CA49:CA55)</f>
        <v>0</v>
      </c>
      <c r="CB48" s="25">
        <f>SUM(CB49:CB55)</f>
        <v>1037700.83</v>
      </c>
      <c r="CC48" s="26" t="str">
        <f t="shared" si="182"/>
        <v xml:space="preserve"> </v>
      </c>
      <c r="CD48" s="26">
        <f t="shared" si="146"/>
        <v>0</v>
      </c>
      <c r="CE48" s="25">
        <f>SUM(CE49:CE55)</f>
        <v>282700</v>
      </c>
      <c r="CF48" s="25">
        <f>SUM(CF49:CF55)</f>
        <v>295041.87</v>
      </c>
      <c r="CG48" s="48">
        <f>SUM(CG49:CG55)</f>
        <v>340636.81</v>
      </c>
      <c r="CH48" s="26">
        <f t="shared" si="147"/>
        <v>1.0436571276972055</v>
      </c>
      <c r="CI48" s="26">
        <f t="shared" si="161"/>
        <v>0.86614793627265352</v>
      </c>
      <c r="CJ48" s="25">
        <f>SUM(CJ49:CJ55)</f>
        <v>282700</v>
      </c>
      <c r="CK48" s="25">
        <f>SUM(CK49:CK55)</f>
        <v>295041.87</v>
      </c>
      <c r="CL48" s="27">
        <f>SUM(CL49:CL55)</f>
        <v>332813.28999999998</v>
      </c>
      <c r="CM48" s="26">
        <f t="shared" si="148"/>
        <v>1.0436571276972055</v>
      </c>
      <c r="CN48" s="26">
        <f t="shared" si="149"/>
        <v>0.88650867878503292</v>
      </c>
      <c r="CO48" s="25">
        <f>SUM(CO49:CO55)</f>
        <v>0</v>
      </c>
      <c r="CP48" s="25">
        <f>SUM(CP49:CP55)</f>
        <v>0</v>
      </c>
      <c r="CQ48" s="27">
        <f t="shared" ref="CQ48" si="267">SUM(CQ49:CQ55)</f>
        <v>7823.52</v>
      </c>
      <c r="CR48" s="26" t="str">
        <f t="shared" si="150"/>
        <v xml:space="preserve"> </v>
      </c>
      <c r="CS48" s="26">
        <f t="shared" si="151"/>
        <v>0</v>
      </c>
      <c r="CT48" s="25">
        <f>SUM(CT49:CT55)</f>
        <v>0</v>
      </c>
      <c r="CU48" s="25">
        <f>SUM(CU49:CU55)</f>
        <v>0</v>
      </c>
      <c r="CV48" s="27">
        <f t="shared" ref="CV48" si="268">SUM(CV49:CV55)</f>
        <v>0</v>
      </c>
      <c r="CW48" s="64" t="str">
        <f t="shared" si="152"/>
        <v xml:space="preserve"> </v>
      </c>
      <c r="CX48" s="64" t="str">
        <f t="shared" si="153"/>
        <v xml:space="preserve"> </v>
      </c>
      <c r="CY48" s="25">
        <f>SUM(CY49:CY55)</f>
        <v>0</v>
      </c>
      <c r="CZ48" s="25">
        <f>SUM(CZ49:CZ55)</f>
        <v>0</v>
      </c>
      <c r="DA48" s="25">
        <f>SUM(DA49:DA55)</f>
        <v>0</v>
      </c>
      <c r="DB48" s="26" t="str">
        <f t="shared" si="240"/>
        <v xml:space="preserve"> </v>
      </c>
      <c r="DC48" s="26" t="str">
        <f t="shared" si="154"/>
        <v xml:space="preserve"> </v>
      </c>
      <c r="DD48" s="25">
        <f>SUM(DD49:DD55)</f>
        <v>536850.96</v>
      </c>
      <c r="DE48" s="25">
        <f>SUM(DE49:DE55)</f>
        <v>536850.96</v>
      </c>
      <c r="DF48" s="36">
        <f>SUM(DF49:DF55)</f>
        <v>713658.29</v>
      </c>
      <c r="DG48" s="26">
        <f t="shared" si="241"/>
        <v>1</v>
      </c>
      <c r="DH48" s="26">
        <f>IF(DE48=0," ",IF(DE48/DF48*100&gt;200,"св.200",DE48/DF48))</f>
        <v>0.75225211774671596</v>
      </c>
      <c r="DI48" s="25">
        <f>SUM(DI49:DI55)</f>
        <v>-900.74</v>
      </c>
      <c r="DJ48" s="25">
        <f>SUM(DJ49:DJ55)</f>
        <v>1200.74</v>
      </c>
      <c r="DK48" s="26">
        <f>IF(DI48=0," ",IF(DI48/DJ48*100&gt;200,"св.200",DI48/DJ48))</f>
        <v>-0.75015407165581227</v>
      </c>
      <c r="DL48" s="25">
        <f>SUM(DL49:DL55)</f>
        <v>9577.6</v>
      </c>
      <c r="DM48" s="25">
        <f>SUM(DM49:DM55)</f>
        <v>9671.380000000001</v>
      </c>
      <c r="DN48" s="25">
        <f>SUM(DN49:DN55)</f>
        <v>9001.8000000000011</v>
      </c>
      <c r="DO48" s="26">
        <f t="shared" si="243"/>
        <v>1.0097915970598064</v>
      </c>
      <c r="DP48" s="26">
        <f t="shared" si="157"/>
        <v>1.0743829011975383</v>
      </c>
    </row>
    <row r="49" spans="1:120" s="19" customFormat="1" ht="15" customHeight="1" outlineLevel="1" x14ac:dyDescent="0.3">
      <c r="A49" s="18">
        <v>37</v>
      </c>
      <c r="B49" s="8" t="s">
        <v>1</v>
      </c>
      <c r="C49" s="28">
        <f t="shared" ref="C49:E55" si="269">H49+AQ49</f>
        <v>76242617.459999993</v>
      </c>
      <c r="D49" s="28">
        <f t="shared" si="269"/>
        <v>77803073.510000005</v>
      </c>
      <c r="E49" s="28">
        <f t="shared" si="269"/>
        <v>65188257.75</v>
      </c>
      <c r="F49" s="29">
        <f t="shared" si="229"/>
        <v>1.0204669789939818</v>
      </c>
      <c r="G49" s="29">
        <f t="shared" si="129"/>
        <v>1.1935136203268142</v>
      </c>
      <c r="H49" s="17">
        <f>W49++AG49+M49+AB49+AL49+R49</f>
        <v>65803025.25</v>
      </c>
      <c r="I49" s="24">
        <f>X49++AH49+N49+AC49+AM49+S49</f>
        <v>67433093.780000001</v>
      </c>
      <c r="J49" s="17">
        <f>Y49++AI49+O49+AD49+AN49+T49</f>
        <v>62321997.990000002</v>
      </c>
      <c r="K49" s="29">
        <f t="shared" si="246"/>
        <v>1.0247719390378636</v>
      </c>
      <c r="L49" s="29">
        <f t="shared" si="131"/>
        <v>1.082011102898532</v>
      </c>
      <c r="M49" s="43">
        <v>59547280</v>
      </c>
      <c r="N49" s="43">
        <v>61282736.5</v>
      </c>
      <c r="O49" s="43">
        <v>56121097.5</v>
      </c>
      <c r="P49" s="29">
        <f t="shared" si="230"/>
        <v>1.0291441775342216</v>
      </c>
      <c r="Q49" s="29">
        <f t="shared" si="132"/>
        <v>1.0919732369809767</v>
      </c>
      <c r="R49" s="43">
        <v>1864933.25</v>
      </c>
      <c r="S49" s="43">
        <v>1665382.62</v>
      </c>
      <c r="T49" s="43">
        <v>1801113.14</v>
      </c>
      <c r="U49" s="29">
        <f t="shared" si="231"/>
        <v>0.89299851348567039</v>
      </c>
      <c r="V49" s="29">
        <f t="shared" si="133"/>
        <v>0.92464075854779459</v>
      </c>
      <c r="W49" s="43">
        <v>912</v>
      </c>
      <c r="X49" s="43">
        <v>912</v>
      </c>
      <c r="Y49" s="9">
        <v>4391.03</v>
      </c>
      <c r="Z49" s="29">
        <f t="shared" si="232"/>
        <v>1</v>
      </c>
      <c r="AA49" s="29">
        <f t="shared" si="134"/>
        <v>0.20769614418484958</v>
      </c>
      <c r="AB49" s="43">
        <v>1108000</v>
      </c>
      <c r="AC49" s="43">
        <v>1148071.02</v>
      </c>
      <c r="AD49" s="43">
        <v>961707.43</v>
      </c>
      <c r="AE49" s="29">
        <f t="shared" si="233"/>
        <v>1.0361651805054153</v>
      </c>
      <c r="AF49" s="29">
        <f t="shared" si="135"/>
        <v>1.193784080466135</v>
      </c>
      <c r="AG49" s="43">
        <v>3281900</v>
      </c>
      <c r="AH49" s="43">
        <v>3335991.64</v>
      </c>
      <c r="AI49" s="43">
        <v>3433688.89</v>
      </c>
      <c r="AJ49" s="29">
        <f t="shared" si="234"/>
        <v>1.0164818062707579</v>
      </c>
      <c r="AK49" s="29">
        <f t="shared" si="136"/>
        <v>0.97154743684422729</v>
      </c>
      <c r="AL49" s="43">
        <v>0</v>
      </c>
      <c r="AM49" s="43">
        <v>0</v>
      </c>
      <c r="AN49" s="9"/>
      <c r="AO49" s="29" t="str">
        <f t="shared" si="187"/>
        <v xml:space="preserve"> </v>
      </c>
      <c r="AP49" s="29" t="str">
        <f t="shared" si="137"/>
        <v xml:space="preserve"> </v>
      </c>
      <c r="AQ49" s="9">
        <f>AV49+BA49+BF49+BK49+BP49+BU49+BZ49+CE49+CY49+DD49+DL49+CT49</f>
        <v>10439592.209999999</v>
      </c>
      <c r="AR49" s="9">
        <f t="shared" ref="AR49" si="270">AW49+BB49+BG49+BL49+BQ49+BV49+CA49+CF49+CZ49+DE49+DM49+CU49+DI49</f>
        <v>10369979.729999999</v>
      </c>
      <c r="AS49" s="9">
        <f t="shared" ref="AS49" si="271">AX49+BC49+BH49+BM49+BR49+BW49+CB49+CG49+DA49+DF49+DN49+CV49+DJ49</f>
        <v>2866259.7600000002</v>
      </c>
      <c r="AT49" s="29">
        <f t="shared" si="235"/>
        <v>0.99333187747186913</v>
      </c>
      <c r="AU49" s="29" t="str">
        <f t="shared" si="138"/>
        <v>св.200</v>
      </c>
      <c r="AV49" s="43">
        <v>400000</v>
      </c>
      <c r="AW49" s="43">
        <v>292485.98</v>
      </c>
      <c r="AX49" s="43">
        <v>692604.62</v>
      </c>
      <c r="AY49" s="29">
        <f t="shared" si="236"/>
        <v>0.73121494999999992</v>
      </c>
      <c r="AZ49" s="29">
        <f t="shared" si="139"/>
        <v>0.42229862688470082</v>
      </c>
      <c r="BA49" s="43">
        <v>146125.53</v>
      </c>
      <c r="BB49" s="43">
        <v>146125.53</v>
      </c>
      <c r="BC49" s="43">
        <v>217616.93</v>
      </c>
      <c r="BD49" s="29">
        <f t="shared" si="140"/>
        <v>1</v>
      </c>
      <c r="BE49" s="29">
        <f t="shared" si="141"/>
        <v>0.67148052313760698</v>
      </c>
      <c r="BF49" s="43">
        <v>167100</v>
      </c>
      <c r="BG49" s="43">
        <v>167081.79999999999</v>
      </c>
      <c r="BH49" s="43">
        <v>174969.52</v>
      </c>
      <c r="BI49" s="29">
        <f t="shared" si="237"/>
        <v>0.99989108318372222</v>
      </c>
      <c r="BJ49" s="29">
        <f t="shared" si="142"/>
        <v>0.95491946254410487</v>
      </c>
      <c r="BK49" s="43">
        <v>8195833.3300000001</v>
      </c>
      <c r="BL49" s="43">
        <v>8195833.3300000001</v>
      </c>
      <c r="BM49" s="30"/>
      <c r="BN49" s="29">
        <f t="shared" si="266"/>
        <v>1</v>
      </c>
      <c r="BO49" s="29" t="str">
        <f t="shared" si="143"/>
        <v xml:space="preserve"> </v>
      </c>
      <c r="BP49" s="43">
        <v>560000</v>
      </c>
      <c r="BQ49" s="43">
        <v>585577.87</v>
      </c>
      <c r="BR49" s="43">
        <v>632730.56000000006</v>
      </c>
      <c r="BS49" s="29">
        <f t="shared" si="238"/>
        <v>1.0456747678571428</v>
      </c>
      <c r="BT49" s="29">
        <f t="shared" si="175"/>
        <v>0.92547745757688693</v>
      </c>
      <c r="BU49" s="43">
        <v>156271.26999999999</v>
      </c>
      <c r="BV49" s="43">
        <v>156271.26999999999</v>
      </c>
      <c r="BW49" s="43">
        <v>92566.55</v>
      </c>
      <c r="BX49" s="29">
        <f t="shared" si="239"/>
        <v>1</v>
      </c>
      <c r="BY49" s="29">
        <f t="shared" si="145"/>
        <v>1.6882045404090353</v>
      </c>
      <c r="BZ49" s="43"/>
      <c r="CA49" s="43"/>
      <c r="CB49" s="9">
        <v>14500</v>
      </c>
      <c r="CC49" s="29" t="str">
        <f t="shared" si="182"/>
        <v xml:space="preserve"> </v>
      </c>
      <c r="CD49" s="29">
        <f t="shared" si="146"/>
        <v>0</v>
      </c>
      <c r="CE49" s="43">
        <v>282700</v>
      </c>
      <c r="CF49" s="43">
        <v>295041.87</v>
      </c>
      <c r="CG49" s="43">
        <v>332813.28999999998</v>
      </c>
      <c r="CH49" s="29">
        <f t="shared" si="147"/>
        <v>1.0436571276972055</v>
      </c>
      <c r="CI49" s="29">
        <f t="shared" si="161"/>
        <v>0.88650867878503292</v>
      </c>
      <c r="CJ49" s="43">
        <v>282700</v>
      </c>
      <c r="CK49" s="43">
        <v>295041.87</v>
      </c>
      <c r="CL49" s="43">
        <v>332813.28999999998</v>
      </c>
      <c r="CM49" s="29">
        <f t="shared" si="148"/>
        <v>1.0436571276972055</v>
      </c>
      <c r="CN49" s="29">
        <f t="shared" si="149"/>
        <v>0.88650867878503292</v>
      </c>
      <c r="CO49" s="43"/>
      <c r="CP49" s="43"/>
      <c r="CQ49" s="30"/>
      <c r="CR49" s="29" t="str">
        <f t="shared" si="150"/>
        <v xml:space="preserve"> </v>
      </c>
      <c r="CS49" s="29" t="str">
        <f t="shared" si="151"/>
        <v xml:space="preserve"> </v>
      </c>
      <c r="CT49" s="43"/>
      <c r="CU49" s="43"/>
      <c r="CV49" s="30"/>
      <c r="CW49" s="29" t="str">
        <f t="shared" si="152"/>
        <v xml:space="preserve"> </v>
      </c>
      <c r="CX49" s="29" t="str">
        <f t="shared" si="153"/>
        <v xml:space="preserve"> </v>
      </c>
      <c r="CY49" s="43"/>
      <c r="CZ49" s="43"/>
      <c r="DA49" s="30"/>
      <c r="DB49" s="29" t="str">
        <f t="shared" si="240"/>
        <v xml:space="preserve"> </v>
      </c>
      <c r="DC49" s="29" t="str">
        <f t="shared" si="154"/>
        <v xml:space="preserve"> </v>
      </c>
      <c r="DD49" s="43">
        <v>531562.07999999996</v>
      </c>
      <c r="DE49" s="43">
        <v>531562.07999999996</v>
      </c>
      <c r="DF49" s="37">
        <v>708458.29</v>
      </c>
      <c r="DG49" s="29">
        <f t="shared" si="241"/>
        <v>1</v>
      </c>
      <c r="DH49" s="29">
        <f>IF(DE49=0," ",IF(DE49/DF49*100&gt;200,"св.200",DE49/DF49))</f>
        <v>0.7503082220973093</v>
      </c>
      <c r="DI49" s="43">
        <v>0</v>
      </c>
      <c r="DJ49" s="30"/>
      <c r="DK49" s="29" t="str">
        <f t="shared" si="156"/>
        <v xml:space="preserve"> </v>
      </c>
      <c r="DL49" s="43"/>
      <c r="DM49" s="43"/>
      <c r="DN49" s="43"/>
      <c r="DO49" s="29" t="str">
        <f t="shared" si="243"/>
        <v xml:space="preserve"> </v>
      </c>
      <c r="DP49" s="29" t="str">
        <f t="shared" si="157"/>
        <v xml:space="preserve"> </v>
      </c>
    </row>
    <row r="50" spans="1:120" s="19" customFormat="1" ht="15.75" customHeight="1" outlineLevel="1" x14ac:dyDescent="0.3">
      <c r="A50" s="18">
        <f>A49+1</f>
        <v>38</v>
      </c>
      <c r="B50" s="8" t="s">
        <v>71</v>
      </c>
      <c r="C50" s="28">
        <f t="shared" si="269"/>
        <v>695090.51</v>
      </c>
      <c r="D50" s="28">
        <f t="shared" si="269"/>
        <v>612236.37</v>
      </c>
      <c r="E50" s="28">
        <f t="shared" si="269"/>
        <v>673885.71</v>
      </c>
      <c r="F50" s="29">
        <f t="shared" si="229"/>
        <v>0.88080093339211318</v>
      </c>
      <c r="G50" s="29">
        <f t="shared" si="129"/>
        <v>0.90851662368682673</v>
      </c>
      <c r="H50" s="17">
        <f t="shared" ref="H50:I55" si="272">W50++AG50+M50+AB50+AL50+R50</f>
        <v>525622.51</v>
      </c>
      <c r="I50" s="24">
        <f t="shared" si="272"/>
        <v>525622.51</v>
      </c>
      <c r="J50" s="17">
        <f t="shared" ref="J50:J55" si="273">Y50++AI50+O50+AD50+AN50+T50</f>
        <v>535557.55999999994</v>
      </c>
      <c r="K50" s="29">
        <f t="shared" si="246"/>
        <v>1</v>
      </c>
      <c r="L50" s="29">
        <f t="shared" si="131"/>
        <v>0.98144914619448198</v>
      </c>
      <c r="M50" s="43">
        <v>94682.7</v>
      </c>
      <c r="N50" s="43">
        <v>94682.7</v>
      </c>
      <c r="O50" s="43">
        <v>106757.86</v>
      </c>
      <c r="P50" s="29">
        <f t="shared" si="230"/>
        <v>1</v>
      </c>
      <c r="Q50" s="29">
        <f t="shared" si="132"/>
        <v>0.88689207520645319</v>
      </c>
      <c r="R50" s="43"/>
      <c r="S50" s="43"/>
      <c r="T50" s="30"/>
      <c r="U50" s="29" t="str">
        <f>IF(S50&lt;=0," ",IF(R50&lt;=0," ",IF(S50/R50*100&gt;200,"СВ.200",S50/R50)))</f>
        <v xml:space="preserve"> </v>
      </c>
      <c r="V50" s="29" t="str">
        <f t="shared" ref="V50:V55" si="274">IF(S50=0," ",IF(S50/T50*100&gt;200,"св.200",S50/T50))</f>
        <v xml:space="preserve"> </v>
      </c>
      <c r="W50" s="43">
        <v>2467.4899999999998</v>
      </c>
      <c r="X50" s="43">
        <v>2467.4899999999998</v>
      </c>
      <c r="Y50" s="43">
        <v>2101.5</v>
      </c>
      <c r="Z50" s="29">
        <f t="shared" si="232"/>
        <v>1</v>
      </c>
      <c r="AA50" s="29">
        <f t="shared" si="134"/>
        <v>1.1741565548417796</v>
      </c>
      <c r="AB50" s="43">
        <v>77131.17</v>
      </c>
      <c r="AC50" s="43">
        <v>77131.17</v>
      </c>
      <c r="AD50" s="43">
        <v>77479.27</v>
      </c>
      <c r="AE50" s="29">
        <f t="shared" si="233"/>
        <v>1</v>
      </c>
      <c r="AF50" s="29">
        <f t="shared" si="135"/>
        <v>0.99550718534131766</v>
      </c>
      <c r="AG50" s="43">
        <v>348741.15</v>
      </c>
      <c r="AH50" s="43">
        <v>348741.15</v>
      </c>
      <c r="AI50" s="43">
        <v>344988.93</v>
      </c>
      <c r="AJ50" s="29">
        <f t="shared" si="234"/>
        <v>1</v>
      </c>
      <c r="AK50" s="29">
        <f t="shared" si="136"/>
        <v>1.0108763489889372</v>
      </c>
      <c r="AL50" s="43">
        <v>2600</v>
      </c>
      <c r="AM50" s="43">
        <v>2600</v>
      </c>
      <c r="AN50" s="43">
        <v>4230</v>
      </c>
      <c r="AO50" s="29">
        <f t="shared" si="187"/>
        <v>1</v>
      </c>
      <c r="AP50" s="29">
        <f t="shared" si="137"/>
        <v>0.61465721040189125</v>
      </c>
      <c r="AQ50" s="9">
        <f t="shared" ref="AQ50:AQ54" si="275">AV50+BA50+BF50+BK50+BP50+BU50+BZ50+CE50+CY50+DD50+DL50+CT50</f>
        <v>169468</v>
      </c>
      <c r="AR50" s="9">
        <f t="shared" ref="AR50:AR55" si="276">AW50+BB50+BG50+BL50+BQ50+BV50+CA50+CF50+CZ50+DE50+DM50+CU50+DI50</f>
        <v>86613.86</v>
      </c>
      <c r="AS50" s="9">
        <f t="shared" ref="AS50:AS55" si="277">AX50+BC50+BH50+BM50+BR50+BW50+CB50+CG50+DA50+DF50+DN50+CV50+DJ50</f>
        <v>138328.15</v>
      </c>
      <c r="AT50" s="29">
        <f t="shared" si="235"/>
        <v>0.51109271366865716</v>
      </c>
      <c r="AU50" s="29">
        <f t="shared" si="138"/>
        <v>0.62614775083741092</v>
      </c>
      <c r="AV50" s="43"/>
      <c r="AW50" s="43"/>
      <c r="AX50" s="9"/>
      <c r="AY50" s="29" t="str">
        <f t="shared" si="236"/>
        <v xml:space="preserve"> </v>
      </c>
      <c r="AZ50" s="29" t="str">
        <f t="shared" si="139"/>
        <v xml:space="preserve"> </v>
      </c>
      <c r="BA50" s="43">
        <v>116800</v>
      </c>
      <c r="BB50" s="43">
        <v>60046.6</v>
      </c>
      <c r="BC50" s="30">
        <v>85978.85</v>
      </c>
      <c r="BD50" s="29">
        <f t="shared" si="140"/>
        <v>0.51409760273972605</v>
      </c>
      <c r="BE50" s="29">
        <f t="shared" si="141"/>
        <v>0.69838803380133596</v>
      </c>
      <c r="BF50" s="43">
        <v>52668</v>
      </c>
      <c r="BG50" s="43">
        <v>27468</v>
      </c>
      <c r="BH50" s="9"/>
      <c r="BI50" s="29">
        <f t="shared" si="237"/>
        <v>0.52153110047846885</v>
      </c>
      <c r="BJ50" s="29" t="str">
        <f t="shared" si="142"/>
        <v xml:space="preserve"> </v>
      </c>
      <c r="BK50" s="43">
        <v>0</v>
      </c>
      <c r="BL50" s="43">
        <v>0</v>
      </c>
      <c r="BM50" s="30"/>
      <c r="BN50" s="29" t="str">
        <f t="shared" si="266"/>
        <v xml:space="preserve"> </v>
      </c>
      <c r="BO50" s="29" t="str">
        <f t="shared" si="143"/>
        <v xml:space="preserve"> </v>
      </c>
      <c r="BP50" s="43">
        <v>0</v>
      </c>
      <c r="BQ50" s="43">
        <v>0</v>
      </c>
      <c r="BR50" s="30"/>
      <c r="BS50" s="29" t="str">
        <f t="shared" si="238"/>
        <v xml:space="preserve"> </v>
      </c>
      <c r="BT50" s="29" t="str">
        <f t="shared" si="175"/>
        <v xml:space="preserve"> </v>
      </c>
      <c r="BU50" s="43">
        <v>0</v>
      </c>
      <c r="BV50" s="43">
        <v>0</v>
      </c>
      <c r="BW50" s="9">
        <v>51148.56</v>
      </c>
      <c r="BX50" s="29" t="str">
        <f t="shared" si="239"/>
        <v xml:space="preserve"> </v>
      </c>
      <c r="BY50" s="29">
        <f t="shared" si="145"/>
        <v>0</v>
      </c>
      <c r="BZ50" s="43"/>
      <c r="CA50" s="43"/>
      <c r="CB50" s="9"/>
      <c r="CC50" s="29" t="str">
        <f t="shared" ref="CC50:CC76" si="278">IF(CA50&lt;=0," ",IF(BZ50&lt;=0," ",IF(CA50/BZ50*100&gt;200,"СВ.200",CA50/BZ50)))</f>
        <v xml:space="preserve"> </v>
      </c>
      <c r="CD50" s="29" t="str">
        <f t="shared" si="146"/>
        <v xml:space="preserve"> </v>
      </c>
      <c r="CE50" s="43"/>
      <c r="CF50" s="43"/>
      <c r="CG50" s="9"/>
      <c r="CH50" s="29" t="str">
        <f t="shared" si="147"/>
        <v xml:space="preserve"> </v>
      </c>
      <c r="CI50" s="29" t="str">
        <f t="shared" si="161"/>
        <v xml:space="preserve"> </v>
      </c>
      <c r="CJ50" s="43"/>
      <c r="CK50" s="43"/>
      <c r="CL50" s="30"/>
      <c r="CM50" s="29" t="str">
        <f t="shared" si="148"/>
        <v xml:space="preserve"> </v>
      </c>
      <c r="CN50" s="29" t="str">
        <f t="shared" si="149"/>
        <v xml:space="preserve"> </v>
      </c>
      <c r="CO50" s="43"/>
      <c r="CP50" s="43"/>
      <c r="CQ50" s="30"/>
      <c r="CR50" s="29" t="str">
        <f t="shared" si="150"/>
        <v xml:space="preserve"> </v>
      </c>
      <c r="CS50" s="29" t="str">
        <f t="shared" si="151"/>
        <v xml:space="preserve"> </v>
      </c>
      <c r="CT50" s="43"/>
      <c r="CU50" s="43"/>
      <c r="CV50" s="30"/>
      <c r="CW50" s="29" t="str">
        <f t="shared" si="152"/>
        <v xml:space="preserve"> </v>
      </c>
      <c r="CX50" s="29" t="str">
        <f t="shared" si="153"/>
        <v xml:space="preserve"> </v>
      </c>
      <c r="CY50" s="43"/>
      <c r="CZ50" s="43"/>
      <c r="DA50" s="30"/>
      <c r="DB50" s="29" t="str">
        <f t="shared" si="240"/>
        <v xml:space="preserve"> </v>
      </c>
      <c r="DC50" s="29" t="str">
        <f t="shared" si="154"/>
        <v xml:space="preserve"> </v>
      </c>
      <c r="DD50" s="43">
        <v>0</v>
      </c>
      <c r="DE50" s="43">
        <v>0</v>
      </c>
      <c r="DF50" s="9"/>
      <c r="DG50" s="29" t="str">
        <f t="shared" si="241"/>
        <v xml:space="preserve"> </v>
      </c>
      <c r="DH50" s="29" t="str">
        <f t="shared" si="155"/>
        <v xml:space="preserve"> </v>
      </c>
      <c r="DI50" s="43">
        <v>-900.74</v>
      </c>
      <c r="DJ50" s="30">
        <v>1200.74</v>
      </c>
      <c r="DK50" s="29">
        <f t="shared" si="156"/>
        <v>-0.75015407165581227</v>
      </c>
      <c r="DL50" s="43"/>
      <c r="DM50" s="43"/>
      <c r="DN50" s="30"/>
      <c r="DO50" s="29" t="str">
        <f t="shared" si="243"/>
        <v xml:space="preserve"> </v>
      </c>
      <c r="DP50" s="29" t="str">
        <f t="shared" si="157"/>
        <v xml:space="preserve"> </v>
      </c>
    </row>
    <row r="51" spans="1:120" s="19" customFormat="1" ht="15.75" customHeight="1" outlineLevel="1" x14ac:dyDescent="0.3">
      <c r="A51" s="18">
        <f t="shared" ref="A51:A55" si="279">A50+1</f>
        <v>39</v>
      </c>
      <c r="B51" s="8" t="s">
        <v>82</v>
      </c>
      <c r="C51" s="28">
        <f t="shared" si="269"/>
        <v>2585703.67</v>
      </c>
      <c r="D51" s="28">
        <f t="shared" si="269"/>
        <v>2528884.83</v>
      </c>
      <c r="E51" s="28">
        <f t="shared" si="269"/>
        <v>2624612.3200000003</v>
      </c>
      <c r="F51" s="29">
        <f t="shared" si="229"/>
        <v>0.97802577276768921</v>
      </c>
      <c r="G51" s="29">
        <f t="shared" si="129"/>
        <v>0.9635269981511021</v>
      </c>
      <c r="H51" s="17">
        <f t="shared" si="272"/>
        <v>2484500</v>
      </c>
      <c r="I51" s="24">
        <f t="shared" si="272"/>
        <v>2434004.42</v>
      </c>
      <c r="J51" s="17">
        <f t="shared" si="273"/>
        <v>2520002.1</v>
      </c>
      <c r="K51" s="29">
        <f t="shared" si="246"/>
        <v>0.97967575769772586</v>
      </c>
      <c r="L51" s="29">
        <f t="shared" si="131"/>
        <v>0.96587396494629896</v>
      </c>
      <c r="M51" s="43">
        <v>548800</v>
      </c>
      <c r="N51" s="43">
        <v>549081.4</v>
      </c>
      <c r="O51" s="43">
        <v>508749.98</v>
      </c>
      <c r="P51" s="29">
        <f t="shared" si="230"/>
        <v>1.000512755102041</v>
      </c>
      <c r="Q51" s="29">
        <f t="shared" si="132"/>
        <v>1.0792755215440009</v>
      </c>
      <c r="R51" s="43"/>
      <c r="S51" s="43"/>
      <c r="T51" s="30"/>
      <c r="U51" s="29" t="str">
        <f>IF(S51&lt;=0," ",IF(R51&lt;=0," ",IF(S51/R51*100&gt;200,"СВ.200",S51/R51)))</f>
        <v xml:space="preserve"> </v>
      </c>
      <c r="V51" s="29" t="str">
        <f t="shared" si="274"/>
        <v xml:space="preserve"> </v>
      </c>
      <c r="W51" s="43">
        <v>14700</v>
      </c>
      <c r="X51" s="43">
        <v>14657.7</v>
      </c>
      <c r="Y51" s="43">
        <v>15413.7</v>
      </c>
      <c r="Z51" s="29">
        <f t="shared" si="232"/>
        <v>0.9971224489795919</v>
      </c>
      <c r="AA51" s="29">
        <f>IF(X51=0," ",IF(X51/Y51*100&gt;200,"св.200",X51/Y51))</f>
        <v>0.95095272387551333</v>
      </c>
      <c r="AB51" s="43">
        <v>70000</v>
      </c>
      <c r="AC51" s="43">
        <v>69207.570000000007</v>
      </c>
      <c r="AD51" s="43">
        <v>85258.52</v>
      </c>
      <c r="AE51" s="29">
        <f t="shared" si="233"/>
        <v>0.98867957142857155</v>
      </c>
      <c r="AF51" s="29">
        <f t="shared" si="135"/>
        <v>0.81173787675413556</v>
      </c>
      <c r="AG51" s="43">
        <v>1851000</v>
      </c>
      <c r="AH51" s="43">
        <v>1801057.75</v>
      </c>
      <c r="AI51" s="43">
        <v>1909679.9</v>
      </c>
      <c r="AJ51" s="29">
        <f t="shared" si="234"/>
        <v>0.97301877363587252</v>
      </c>
      <c r="AK51" s="29">
        <f t="shared" si="136"/>
        <v>0.94312023182523941</v>
      </c>
      <c r="AL51" s="43">
        <v>0</v>
      </c>
      <c r="AM51" s="43">
        <v>0</v>
      </c>
      <c r="AN51" s="43">
        <v>900</v>
      </c>
      <c r="AO51" s="29" t="str">
        <f t="shared" ref="AO51:AO76" si="280">IF(AM51&lt;=0," ",IF(AL51&lt;=0," ",IF(AM51/AL51*100&gt;200,"СВ.200",AM51/AL51)))</f>
        <v xml:space="preserve"> </v>
      </c>
      <c r="AP51" s="29">
        <f t="shared" si="137"/>
        <v>0</v>
      </c>
      <c r="AQ51" s="9">
        <f t="shared" si="275"/>
        <v>101203.67</v>
      </c>
      <c r="AR51" s="9">
        <f t="shared" si="276"/>
        <v>94880.41</v>
      </c>
      <c r="AS51" s="9">
        <f t="shared" si="277"/>
        <v>104610.22</v>
      </c>
      <c r="AT51" s="29">
        <f>IF(AR51&lt;=0," ",IF(AQ51&lt;=0," ",IF(AR51/AQ51*100&gt;200,"СВ.200",AR51/AQ51)))</f>
        <v>0.93751945952157667</v>
      </c>
      <c r="AU51" s="29">
        <f>IF(AR51=0," ",IF(AR51/AS51*100&gt;200,"св.200",AR51/AS51))</f>
        <v>0.9069898715440996</v>
      </c>
      <c r="AV51" s="43"/>
      <c r="AW51" s="43"/>
      <c r="AX51" s="9"/>
      <c r="AY51" s="29" t="str">
        <f t="shared" si="236"/>
        <v xml:space="preserve"> </v>
      </c>
      <c r="AZ51" s="29" t="str">
        <f t="shared" si="139"/>
        <v xml:space="preserve"> </v>
      </c>
      <c r="BA51" s="43">
        <v>17700</v>
      </c>
      <c r="BB51" s="43">
        <v>17661.79</v>
      </c>
      <c r="BC51" s="30">
        <v>486.54</v>
      </c>
      <c r="BD51" s="29">
        <f t="shared" si="140"/>
        <v>0.99784124293785315</v>
      </c>
      <c r="BE51" s="29" t="str">
        <f t="shared" si="141"/>
        <v>св.200</v>
      </c>
      <c r="BF51" s="43">
        <v>0</v>
      </c>
      <c r="BG51" s="43">
        <v>0</v>
      </c>
      <c r="BH51" s="43"/>
      <c r="BI51" s="29" t="str">
        <f t="shared" si="237"/>
        <v xml:space="preserve"> </v>
      </c>
      <c r="BJ51" s="29" t="str">
        <f t="shared" si="142"/>
        <v xml:space="preserve"> </v>
      </c>
      <c r="BK51" s="43">
        <v>50000</v>
      </c>
      <c r="BL51" s="43">
        <v>43725</v>
      </c>
      <c r="BM51" s="30">
        <v>36455</v>
      </c>
      <c r="BN51" s="29">
        <f t="shared" si="266"/>
        <v>0.87450000000000006</v>
      </c>
      <c r="BO51" s="29">
        <f t="shared" si="143"/>
        <v>1.1994239473323276</v>
      </c>
      <c r="BP51" s="43">
        <v>4320</v>
      </c>
      <c r="BQ51" s="43">
        <v>4320</v>
      </c>
      <c r="BR51" s="30"/>
      <c r="BS51" s="29">
        <f t="shared" si="238"/>
        <v>1</v>
      </c>
      <c r="BT51" s="29" t="str">
        <f t="shared" si="175"/>
        <v xml:space="preserve"> </v>
      </c>
      <c r="BU51" s="43">
        <v>29183.67</v>
      </c>
      <c r="BV51" s="43">
        <v>29173.62</v>
      </c>
      <c r="BW51" s="43">
        <v>63348.68</v>
      </c>
      <c r="BX51" s="29">
        <f t="shared" si="239"/>
        <v>0.99965562932969021</v>
      </c>
      <c r="BY51" s="29">
        <f t="shared" si="145"/>
        <v>0.460524512902242</v>
      </c>
      <c r="BZ51" s="43"/>
      <c r="CA51" s="43"/>
      <c r="CB51" s="9"/>
      <c r="CC51" s="29" t="str">
        <f t="shared" si="278"/>
        <v xml:space="preserve"> </v>
      </c>
      <c r="CD51" s="29" t="str">
        <f t="shared" si="146"/>
        <v xml:space="preserve"> </v>
      </c>
      <c r="CE51" s="43"/>
      <c r="CF51" s="43"/>
      <c r="CG51" s="9"/>
      <c r="CH51" s="29" t="str">
        <f t="shared" si="147"/>
        <v xml:space="preserve"> </v>
      </c>
      <c r="CI51" s="29" t="str">
        <f t="shared" si="161"/>
        <v xml:space="preserve"> </v>
      </c>
      <c r="CJ51" s="43"/>
      <c r="CK51" s="43"/>
      <c r="CL51" s="30"/>
      <c r="CM51" s="29" t="str">
        <f t="shared" si="148"/>
        <v xml:space="preserve"> </v>
      </c>
      <c r="CN51" s="29" t="str">
        <f t="shared" si="149"/>
        <v xml:space="preserve"> </v>
      </c>
      <c r="CO51" s="43"/>
      <c r="CP51" s="43"/>
      <c r="CQ51" s="30"/>
      <c r="CR51" s="29" t="str">
        <f t="shared" si="150"/>
        <v xml:space="preserve"> </v>
      </c>
      <c r="CS51" s="29" t="str">
        <f t="shared" si="151"/>
        <v xml:space="preserve"> </v>
      </c>
      <c r="CT51" s="43"/>
      <c r="CU51" s="43"/>
      <c r="CV51" s="30"/>
      <c r="CW51" s="29" t="str">
        <f t="shared" si="152"/>
        <v xml:space="preserve"> </v>
      </c>
      <c r="CX51" s="29" t="str">
        <f t="shared" si="153"/>
        <v xml:space="preserve"> </v>
      </c>
      <c r="CY51" s="43"/>
      <c r="CZ51" s="43"/>
      <c r="DA51" s="30"/>
      <c r="DB51" s="29" t="str">
        <f t="shared" si="240"/>
        <v xml:space="preserve"> </v>
      </c>
      <c r="DC51" s="29" t="str">
        <f t="shared" si="154"/>
        <v xml:space="preserve"> </v>
      </c>
      <c r="DD51" s="43">
        <v>0</v>
      </c>
      <c r="DE51" s="43">
        <v>0</v>
      </c>
      <c r="DF51" s="9"/>
      <c r="DG51" s="29" t="str">
        <f t="shared" si="241"/>
        <v xml:space="preserve"> </v>
      </c>
      <c r="DH51" s="29" t="str">
        <f>IF(DE51=0," ",IF(DE51/DF51*100&gt;200,"св.200",DE51/DF51))</f>
        <v xml:space="preserve"> </v>
      </c>
      <c r="DI51" s="43">
        <v>0</v>
      </c>
      <c r="DJ51" s="30"/>
      <c r="DK51" s="29" t="str">
        <f t="shared" si="156"/>
        <v xml:space="preserve"> </v>
      </c>
      <c r="DL51" s="43"/>
      <c r="DM51" s="43"/>
      <c r="DN51" s="30">
        <v>4320</v>
      </c>
      <c r="DO51" s="29" t="str">
        <f t="shared" si="243"/>
        <v xml:space="preserve"> </v>
      </c>
      <c r="DP51" s="29">
        <f t="shared" si="157"/>
        <v>0</v>
      </c>
    </row>
    <row r="52" spans="1:120" s="19" customFormat="1" ht="15.75" customHeight="1" outlineLevel="1" x14ac:dyDescent="0.3">
      <c r="A52" s="18">
        <f t="shared" si="279"/>
        <v>40</v>
      </c>
      <c r="B52" s="8" t="s">
        <v>9</v>
      </c>
      <c r="C52" s="28">
        <f t="shared" si="269"/>
        <v>270915</v>
      </c>
      <c r="D52" s="28">
        <f t="shared" si="269"/>
        <v>271470.64</v>
      </c>
      <c r="E52" s="28">
        <f t="shared" si="269"/>
        <v>295338.93999999994</v>
      </c>
      <c r="F52" s="29">
        <f t="shared" si="229"/>
        <v>1.0020509753981877</v>
      </c>
      <c r="G52" s="29">
        <f t="shared" si="129"/>
        <v>0.91918336268153489</v>
      </c>
      <c r="H52" s="17">
        <f t="shared" si="272"/>
        <v>270915</v>
      </c>
      <c r="I52" s="24">
        <f t="shared" si="272"/>
        <v>271470.64</v>
      </c>
      <c r="J52" s="17">
        <f t="shared" si="273"/>
        <v>295338.93999999994</v>
      </c>
      <c r="K52" s="29">
        <f t="shared" si="246"/>
        <v>1.0020509753981877</v>
      </c>
      <c r="L52" s="29">
        <f t="shared" si="131"/>
        <v>0.91918336268153489</v>
      </c>
      <c r="M52" s="43">
        <v>48715</v>
      </c>
      <c r="N52" s="43">
        <v>49296.7</v>
      </c>
      <c r="O52" s="43">
        <v>44928.84</v>
      </c>
      <c r="P52" s="29">
        <f t="shared" si="230"/>
        <v>1.0119408806322487</v>
      </c>
      <c r="Q52" s="29">
        <f t="shared" si="132"/>
        <v>1.097217288494428</v>
      </c>
      <c r="R52" s="43"/>
      <c r="S52" s="43"/>
      <c r="T52" s="30"/>
      <c r="U52" s="29" t="str">
        <f>IF(S52&lt;=0," ",IF(R52&lt;=0," ",IF(S52/R52*100&gt;200,"СВ.200",S52/R52)))</f>
        <v xml:space="preserve"> </v>
      </c>
      <c r="V52" s="29" t="str">
        <f t="shared" si="274"/>
        <v xml:space="preserve"> </v>
      </c>
      <c r="W52" s="43">
        <v>0</v>
      </c>
      <c r="X52" s="43">
        <v>67.2</v>
      </c>
      <c r="Y52" s="43">
        <v>0</v>
      </c>
      <c r="Z52" s="29" t="str">
        <f t="shared" si="232"/>
        <v xml:space="preserve"> </v>
      </c>
      <c r="AA52" s="29" t="e">
        <f>IF(X52=0," ",IF(X52/Y52*100&gt;200,"св.200",X52/Y52))</f>
        <v>#DIV/0!</v>
      </c>
      <c r="AB52" s="43">
        <v>21000</v>
      </c>
      <c r="AC52" s="43">
        <v>21000.76</v>
      </c>
      <c r="AD52" s="43">
        <v>5110.1000000000004</v>
      </c>
      <c r="AE52" s="29">
        <f t="shared" si="233"/>
        <v>1.0000361904761903</v>
      </c>
      <c r="AF52" s="29" t="str">
        <f t="shared" si="135"/>
        <v>св.200</v>
      </c>
      <c r="AG52" s="43">
        <v>201200</v>
      </c>
      <c r="AH52" s="43">
        <v>201105.98</v>
      </c>
      <c r="AI52" s="43">
        <v>245300</v>
      </c>
      <c r="AJ52" s="29">
        <f t="shared" si="234"/>
        <v>0.99953270377733605</v>
      </c>
      <c r="AK52" s="29">
        <f t="shared" si="136"/>
        <v>0.81983685283326546</v>
      </c>
      <c r="AL52" s="43">
        <v>0</v>
      </c>
      <c r="AM52" s="43">
        <v>0</v>
      </c>
      <c r="AN52" s="43">
        <v>0</v>
      </c>
      <c r="AO52" s="29" t="str">
        <f t="shared" si="280"/>
        <v xml:space="preserve"> </v>
      </c>
      <c r="AP52" s="29" t="str">
        <f t="shared" si="137"/>
        <v xml:space="preserve"> </v>
      </c>
      <c r="AQ52" s="9">
        <f t="shared" si="275"/>
        <v>0</v>
      </c>
      <c r="AR52" s="9">
        <f t="shared" si="276"/>
        <v>0</v>
      </c>
      <c r="AS52" s="9">
        <f t="shared" si="277"/>
        <v>0</v>
      </c>
      <c r="AT52" s="29" t="str">
        <f t="shared" si="235"/>
        <v xml:space="preserve"> </v>
      </c>
      <c r="AU52" s="29" t="str">
        <f t="shared" si="138"/>
        <v xml:space="preserve"> </v>
      </c>
      <c r="AV52" s="43"/>
      <c r="AW52" s="43"/>
      <c r="AX52" s="9"/>
      <c r="AY52" s="29" t="str">
        <f t="shared" si="236"/>
        <v xml:space="preserve"> </v>
      </c>
      <c r="AZ52" s="29" t="str">
        <f t="shared" si="139"/>
        <v xml:space="preserve"> </v>
      </c>
      <c r="BA52" s="43">
        <v>0</v>
      </c>
      <c r="BB52" s="43">
        <v>0</v>
      </c>
      <c r="BC52" s="30">
        <v>0</v>
      </c>
      <c r="BD52" s="29" t="str">
        <f t="shared" si="140"/>
        <v xml:space="preserve"> </v>
      </c>
      <c r="BE52" s="29" t="str">
        <f t="shared" si="141"/>
        <v xml:space="preserve"> </v>
      </c>
      <c r="BF52" s="43">
        <v>0</v>
      </c>
      <c r="BG52" s="43">
        <v>0</v>
      </c>
      <c r="BH52" s="43"/>
      <c r="BI52" s="29" t="str">
        <f t="shared" si="237"/>
        <v xml:space="preserve"> </v>
      </c>
      <c r="BJ52" s="29" t="str">
        <f t="shared" si="142"/>
        <v xml:space="preserve"> </v>
      </c>
      <c r="BK52" s="43">
        <v>0</v>
      </c>
      <c r="BL52" s="43">
        <v>0</v>
      </c>
      <c r="BM52" s="30">
        <v>0</v>
      </c>
      <c r="BN52" s="29" t="str">
        <f t="shared" si="266"/>
        <v xml:space="preserve"> </v>
      </c>
      <c r="BO52" s="29" t="str">
        <f t="shared" si="143"/>
        <v xml:space="preserve"> </v>
      </c>
      <c r="BP52" s="43">
        <v>0</v>
      </c>
      <c r="BQ52" s="43">
        <v>0</v>
      </c>
      <c r="BR52" s="30"/>
      <c r="BS52" s="29" t="str">
        <f t="shared" si="238"/>
        <v xml:space="preserve"> </v>
      </c>
      <c r="BT52" s="29" t="str">
        <f t="shared" si="175"/>
        <v xml:space="preserve"> </v>
      </c>
      <c r="BU52" s="43">
        <v>0</v>
      </c>
      <c r="BV52" s="43">
        <v>0</v>
      </c>
      <c r="BW52" s="43">
        <v>0</v>
      </c>
      <c r="BX52" s="29" t="str">
        <f t="shared" si="239"/>
        <v xml:space="preserve"> </v>
      </c>
      <c r="BY52" s="29" t="str">
        <f t="shared" si="145"/>
        <v xml:space="preserve"> </v>
      </c>
      <c r="BZ52" s="43"/>
      <c r="CA52" s="43"/>
      <c r="CB52" s="9"/>
      <c r="CC52" s="29" t="str">
        <f t="shared" si="278"/>
        <v xml:space="preserve"> </v>
      </c>
      <c r="CD52" s="29" t="str">
        <f t="shared" si="146"/>
        <v xml:space="preserve"> </v>
      </c>
      <c r="CE52" s="43"/>
      <c r="CF52" s="43"/>
      <c r="CG52" s="9"/>
      <c r="CH52" s="29" t="str">
        <f t="shared" si="147"/>
        <v xml:space="preserve"> </v>
      </c>
      <c r="CI52" s="29" t="str">
        <f t="shared" si="161"/>
        <v xml:space="preserve"> </v>
      </c>
      <c r="CJ52" s="43"/>
      <c r="CK52" s="43"/>
      <c r="CL52" s="30"/>
      <c r="CM52" s="29" t="str">
        <f t="shared" si="148"/>
        <v xml:space="preserve"> </v>
      </c>
      <c r="CN52" s="29" t="str">
        <f t="shared" si="149"/>
        <v xml:space="preserve"> </v>
      </c>
      <c r="CO52" s="43"/>
      <c r="CP52" s="43"/>
      <c r="CQ52" s="30"/>
      <c r="CR52" s="29" t="str">
        <f t="shared" si="150"/>
        <v xml:space="preserve"> </v>
      </c>
      <c r="CS52" s="29" t="str">
        <f t="shared" si="151"/>
        <v xml:space="preserve"> </v>
      </c>
      <c r="CT52" s="43"/>
      <c r="CU52" s="43"/>
      <c r="CV52" s="30"/>
      <c r="CW52" s="29" t="str">
        <f t="shared" si="152"/>
        <v xml:space="preserve"> </v>
      </c>
      <c r="CX52" s="29" t="str">
        <f t="shared" si="153"/>
        <v xml:space="preserve"> </v>
      </c>
      <c r="CY52" s="43"/>
      <c r="CZ52" s="43"/>
      <c r="DA52" s="30"/>
      <c r="DB52" s="29" t="str">
        <f t="shared" si="240"/>
        <v xml:space="preserve"> </v>
      </c>
      <c r="DC52" s="29" t="str">
        <f t="shared" si="154"/>
        <v xml:space="preserve"> </v>
      </c>
      <c r="DD52" s="43">
        <v>0</v>
      </c>
      <c r="DE52" s="43">
        <v>0</v>
      </c>
      <c r="DF52" s="9"/>
      <c r="DG52" s="29" t="str">
        <f t="shared" si="241"/>
        <v xml:space="preserve"> </v>
      </c>
      <c r="DH52" s="29" t="str">
        <f t="shared" si="155"/>
        <v xml:space="preserve"> </v>
      </c>
      <c r="DI52" s="43">
        <v>0</v>
      </c>
      <c r="DJ52" s="30"/>
      <c r="DK52" s="29" t="str">
        <f t="shared" si="156"/>
        <v xml:space="preserve"> </v>
      </c>
      <c r="DL52" s="43"/>
      <c r="DM52" s="43"/>
      <c r="DN52" s="30"/>
      <c r="DO52" s="29" t="str">
        <f t="shared" si="243"/>
        <v xml:space="preserve"> </v>
      </c>
      <c r="DP52" s="29" t="str">
        <f t="shared" si="157"/>
        <v xml:space="preserve"> </v>
      </c>
    </row>
    <row r="53" spans="1:120" s="19" customFormat="1" ht="15.75" customHeight="1" outlineLevel="1" x14ac:dyDescent="0.3">
      <c r="A53" s="18">
        <f t="shared" si="279"/>
        <v>41</v>
      </c>
      <c r="B53" s="8" t="s">
        <v>43</v>
      </c>
      <c r="C53" s="28">
        <f t="shared" si="269"/>
        <v>1687704</v>
      </c>
      <c r="D53" s="28">
        <f t="shared" si="269"/>
        <v>1631302.22</v>
      </c>
      <c r="E53" s="28">
        <f t="shared" si="269"/>
        <v>1868249.84</v>
      </c>
      <c r="F53" s="29">
        <f t="shared" si="229"/>
        <v>0.96658076297739415</v>
      </c>
      <c r="G53" s="29">
        <f t="shared" si="129"/>
        <v>0.87317134200851843</v>
      </c>
      <c r="H53" s="17">
        <f t="shared" si="272"/>
        <v>1550094</v>
      </c>
      <c r="I53" s="24">
        <f t="shared" si="272"/>
        <v>1481620.8</v>
      </c>
      <c r="J53" s="17">
        <f t="shared" si="273"/>
        <v>1655501.08</v>
      </c>
      <c r="K53" s="29">
        <f t="shared" si="246"/>
        <v>0.95582642084931624</v>
      </c>
      <c r="L53" s="29">
        <f t="shared" si="131"/>
        <v>0.89496818691293156</v>
      </c>
      <c r="M53" s="43">
        <v>617094</v>
      </c>
      <c r="N53" s="43">
        <v>571419.35</v>
      </c>
      <c r="O53" s="43">
        <v>735722.6</v>
      </c>
      <c r="P53" s="29">
        <f t="shared" si="230"/>
        <v>0.92598429088599143</v>
      </c>
      <c r="Q53" s="29">
        <f t="shared" si="132"/>
        <v>0.77667771793336238</v>
      </c>
      <c r="R53" s="43"/>
      <c r="S53" s="43"/>
      <c r="T53" s="30"/>
      <c r="U53" s="29" t="str">
        <f>IF(S53&lt;=0," ",IF(R53&lt;=0," ",IF(S53/R53*100&gt;200,"СВ.200",S53/R53)))</f>
        <v xml:space="preserve"> </v>
      </c>
      <c r="V53" s="29" t="str">
        <f t="shared" si="274"/>
        <v xml:space="preserve"> </v>
      </c>
      <c r="W53" s="43">
        <v>0</v>
      </c>
      <c r="X53" s="43">
        <v>0</v>
      </c>
      <c r="Y53" s="43">
        <v>2.63</v>
      </c>
      <c r="Z53" s="29" t="str">
        <f t="shared" si="232"/>
        <v xml:space="preserve"> </v>
      </c>
      <c r="AA53" s="29">
        <f t="shared" si="134"/>
        <v>0</v>
      </c>
      <c r="AB53" s="43">
        <v>198000</v>
      </c>
      <c r="AC53" s="43">
        <v>198002.6</v>
      </c>
      <c r="AD53" s="43">
        <v>176828.17</v>
      </c>
      <c r="AE53" s="29">
        <f t="shared" si="233"/>
        <v>1.0000131313131313</v>
      </c>
      <c r="AF53" s="29">
        <f t="shared" si="135"/>
        <v>1.1197457961590622</v>
      </c>
      <c r="AG53" s="43">
        <v>730000</v>
      </c>
      <c r="AH53" s="43">
        <v>708748.85</v>
      </c>
      <c r="AI53" s="43">
        <v>739122.68</v>
      </c>
      <c r="AJ53" s="29">
        <f t="shared" si="234"/>
        <v>0.97088883561643835</v>
      </c>
      <c r="AK53" s="29">
        <f t="shared" si="136"/>
        <v>0.95890556355272438</v>
      </c>
      <c r="AL53" s="43">
        <v>5000</v>
      </c>
      <c r="AM53" s="43">
        <v>3450</v>
      </c>
      <c r="AN53" s="43">
        <v>3825</v>
      </c>
      <c r="AO53" s="29">
        <f t="shared" si="280"/>
        <v>0.69</v>
      </c>
      <c r="AP53" s="29">
        <f t="shared" si="137"/>
        <v>0.90196078431372551</v>
      </c>
      <c r="AQ53" s="9">
        <f>AV53+BA53+BF53+BK53+BP53+BU53+BZ53+CE53+CY53+DD53+DL53+CT53+910</f>
        <v>137610</v>
      </c>
      <c r="AR53" s="9">
        <f>AW53+BB53+BG53+BL53+BQ53+BV53+CA53+CF53+CZ53+DE53+DM53+CU53+DI53+902.92</f>
        <v>149681.42000000001</v>
      </c>
      <c r="AS53" s="9">
        <f>AX53+BC53+BH53+BM53+BR53+BW53+CB53+CG53+DA53+DF53+DN53+CV53+DJ53+902.92</f>
        <v>212748.76</v>
      </c>
      <c r="AT53" s="29">
        <f t="shared" si="235"/>
        <v>1.0877219678802414</v>
      </c>
      <c r="AU53" s="29">
        <f t="shared" si="138"/>
        <v>0.70355954131060505</v>
      </c>
      <c r="AV53" s="43"/>
      <c r="AW53" s="43"/>
      <c r="AX53" s="9"/>
      <c r="AY53" s="29" t="str">
        <f t="shared" si="236"/>
        <v xml:space="preserve"> </v>
      </c>
      <c r="AZ53" s="29" t="str">
        <f t="shared" si="139"/>
        <v xml:space="preserve"> </v>
      </c>
      <c r="BA53" s="43">
        <v>8200</v>
      </c>
      <c r="BB53" s="43">
        <v>8176.07</v>
      </c>
      <c r="BC53" s="30">
        <v>8452.6200000000008</v>
      </c>
      <c r="BD53" s="29">
        <f t="shared" si="140"/>
        <v>0.99708170731707313</v>
      </c>
      <c r="BE53" s="29">
        <f t="shared" si="141"/>
        <v>0.96728233376160278</v>
      </c>
      <c r="BF53" s="43">
        <v>5050</v>
      </c>
      <c r="BG53" s="43">
        <v>1877.44</v>
      </c>
      <c r="BH53" s="43"/>
      <c r="BI53" s="29">
        <f t="shared" si="237"/>
        <v>0.37177029702970299</v>
      </c>
      <c r="BJ53" s="29" t="str">
        <f t="shared" si="142"/>
        <v xml:space="preserve"> </v>
      </c>
      <c r="BK53" s="43">
        <v>6850</v>
      </c>
      <c r="BL53" s="43">
        <v>6212.93</v>
      </c>
      <c r="BM53" s="43">
        <v>11661.98</v>
      </c>
      <c r="BN53" s="29">
        <f t="shared" si="266"/>
        <v>0.90699708029197079</v>
      </c>
      <c r="BO53" s="29">
        <f t="shared" si="143"/>
        <v>0.53275087077837557</v>
      </c>
      <c r="BP53" s="43">
        <v>77000</v>
      </c>
      <c r="BQ53" s="43">
        <v>92871.86</v>
      </c>
      <c r="BR53" s="43">
        <v>73591.259999999995</v>
      </c>
      <c r="BS53" s="29">
        <f t="shared" si="238"/>
        <v>1.2061280519480519</v>
      </c>
      <c r="BT53" s="29">
        <f t="shared" si="175"/>
        <v>1.2619957859126207</v>
      </c>
      <c r="BU53" s="43">
        <v>30800</v>
      </c>
      <c r="BV53" s="43">
        <v>30746.42</v>
      </c>
      <c r="BW53" s="43">
        <v>110013.38</v>
      </c>
      <c r="BX53" s="29">
        <f t="shared" si="239"/>
        <v>0.99826038961038954</v>
      </c>
      <c r="BY53" s="29">
        <f t="shared" si="145"/>
        <v>0.27947891429206156</v>
      </c>
      <c r="BZ53" s="43"/>
      <c r="CA53" s="43"/>
      <c r="CB53" s="9"/>
      <c r="CC53" s="29" t="str">
        <f t="shared" si="278"/>
        <v xml:space="preserve"> </v>
      </c>
      <c r="CD53" s="29" t="str">
        <f t="shared" si="146"/>
        <v xml:space="preserve"> </v>
      </c>
      <c r="CE53" s="43"/>
      <c r="CF53" s="43"/>
      <c r="CG53" s="9"/>
      <c r="CH53" s="29" t="str">
        <f t="shared" si="147"/>
        <v xml:space="preserve"> </v>
      </c>
      <c r="CI53" s="29" t="str">
        <f t="shared" si="161"/>
        <v xml:space="preserve"> </v>
      </c>
      <c r="CJ53" s="43"/>
      <c r="CK53" s="43"/>
      <c r="CL53" s="30"/>
      <c r="CM53" s="29" t="str">
        <f t="shared" si="148"/>
        <v xml:space="preserve"> </v>
      </c>
      <c r="CN53" s="29" t="str">
        <f t="shared" si="149"/>
        <v xml:space="preserve"> </v>
      </c>
      <c r="CO53" s="43"/>
      <c r="CP53" s="43"/>
      <c r="CQ53" s="30"/>
      <c r="CR53" s="29" t="str">
        <f t="shared" si="150"/>
        <v xml:space="preserve"> </v>
      </c>
      <c r="CS53" s="29" t="str">
        <f t="shared" si="151"/>
        <v xml:space="preserve"> </v>
      </c>
      <c r="CT53" s="43"/>
      <c r="CU53" s="43"/>
      <c r="CV53" s="30"/>
      <c r="CW53" s="29" t="str">
        <f t="shared" si="152"/>
        <v xml:space="preserve"> </v>
      </c>
      <c r="CX53" s="29" t="str">
        <f t="shared" si="153"/>
        <v xml:space="preserve"> </v>
      </c>
      <c r="CY53" s="43"/>
      <c r="CZ53" s="43"/>
      <c r="DA53" s="30"/>
      <c r="DB53" s="29" t="str">
        <f t="shared" si="240"/>
        <v xml:space="preserve"> </v>
      </c>
      <c r="DC53" s="29" t="str">
        <f t="shared" si="154"/>
        <v xml:space="preserve"> </v>
      </c>
      <c r="DD53" s="43">
        <v>0</v>
      </c>
      <c r="DE53" s="43">
        <v>0</v>
      </c>
      <c r="DF53" s="9">
        <v>5000</v>
      </c>
      <c r="DG53" s="29" t="str">
        <f t="shared" si="241"/>
        <v xml:space="preserve"> </v>
      </c>
      <c r="DH53" s="29">
        <f t="shared" si="155"/>
        <v>0</v>
      </c>
      <c r="DI53" s="43">
        <v>0</v>
      </c>
      <c r="DJ53" s="30"/>
      <c r="DK53" s="29" t="str">
        <f>IF(DI53=0," ",IF(DI53/DJ53*100&gt;200,"св.200",DI53/DJ53))</f>
        <v xml:space="preserve"> </v>
      </c>
      <c r="DL53" s="43">
        <v>8800</v>
      </c>
      <c r="DM53" s="43">
        <v>8893.7800000000007</v>
      </c>
      <c r="DN53" s="30">
        <v>3126.6</v>
      </c>
      <c r="DO53" s="29">
        <f t="shared" si="243"/>
        <v>1.0106568181818183</v>
      </c>
      <c r="DP53" s="29" t="str">
        <f t="shared" si="157"/>
        <v>св.200</v>
      </c>
    </row>
    <row r="54" spans="1:120" s="19" customFormat="1" ht="15.75" customHeight="1" outlineLevel="1" x14ac:dyDescent="0.3">
      <c r="A54" s="18">
        <f t="shared" si="279"/>
        <v>42</v>
      </c>
      <c r="B54" s="8" t="s">
        <v>110</v>
      </c>
      <c r="C54" s="28">
        <f t="shared" si="269"/>
        <v>5202118</v>
      </c>
      <c r="D54" s="28">
        <f t="shared" si="269"/>
        <v>3015024.85</v>
      </c>
      <c r="E54" s="28">
        <f t="shared" si="269"/>
        <v>8172518.4900000002</v>
      </c>
      <c r="F54" s="29">
        <f t="shared" si="229"/>
        <v>0.57957640522571774</v>
      </c>
      <c r="G54" s="29">
        <f t="shared" si="129"/>
        <v>0.36892236508112203</v>
      </c>
      <c r="H54" s="17">
        <f t="shared" si="272"/>
        <v>5051518</v>
      </c>
      <c r="I54" s="24">
        <f t="shared" si="272"/>
        <v>2851676.7</v>
      </c>
      <c r="J54" s="17">
        <f t="shared" si="273"/>
        <v>6892156.3799999999</v>
      </c>
      <c r="K54" s="29">
        <f t="shared" si="246"/>
        <v>0.56451876445852522</v>
      </c>
      <c r="L54" s="29">
        <f t="shared" si="131"/>
        <v>0.41375681902330841</v>
      </c>
      <c r="M54" s="43">
        <v>1498400</v>
      </c>
      <c r="N54" s="43">
        <v>1532289.95</v>
      </c>
      <c r="O54" s="43">
        <v>1516958.86</v>
      </c>
      <c r="P54" s="29">
        <f t="shared" si="230"/>
        <v>1.0226174252536038</v>
      </c>
      <c r="Q54" s="29">
        <f t="shared" si="132"/>
        <v>1.010106463928758</v>
      </c>
      <c r="R54" s="43"/>
      <c r="S54" s="43"/>
      <c r="T54" s="30"/>
      <c r="U54" s="29" t="str">
        <f t="shared" si="231"/>
        <v xml:space="preserve"> </v>
      </c>
      <c r="V54" s="29" t="str">
        <f t="shared" si="274"/>
        <v xml:space="preserve"> </v>
      </c>
      <c r="W54" s="43">
        <v>20600</v>
      </c>
      <c r="X54" s="43">
        <v>62619.95</v>
      </c>
      <c r="Y54" s="43">
        <v>18554.09</v>
      </c>
      <c r="Z54" s="29" t="str">
        <f t="shared" si="232"/>
        <v>СВ.200</v>
      </c>
      <c r="AA54" s="29" t="str">
        <f t="shared" si="134"/>
        <v>св.200</v>
      </c>
      <c r="AB54" s="43">
        <v>137000</v>
      </c>
      <c r="AC54" s="43">
        <v>219787.64</v>
      </c>
      <c r="AD54" s="43">
        <v>161208.79</v>
      </c>
      <c r="AE54" s="29">
        <f t="shared" si="233"/>
        <v>1.6042893430656935</v>
      </c>
      <c r="AF54" s="29">
        <f t="shared" si="135"/>
        <v>1.3633725555535774</v>
      </c>
      <c r="AG54" s="43">
        <v>3387518</v>
      </c>
      <c r="AH54" s="43">
        <v>1034239.16</v>
      </c>
      <c r="AI54" s="43">
        <v>5182084.6399999997</v>
      </c>
      <c r="AJ54" s="29">
        <f t="shared" si="234"/>
        <v>0.30530883083130483</v>
      </c>
      <c r="AK54" s="29">
        <f t="shared" si="136"/>
        <v>0.19957975059241798</v>
      </c>
      <c r="AL54" s="43">
        <v>8000</v>
      </c>
      <c r="AM54" s="43">
        <v>2740</v>
      </c>
      <c r="AN54" s="43">
        <v>13350</v>
      </c>
      <c r="AO54" s="29">
        <f t="shared" si="280"/>
        <v>0.34250000000000003</v>
      </c>
      <c r="AP54" s="29">
        <f t="shared" si="137"/>
        <v>0.20524344569288389</v>
      </c>
      <c r="AQ54" s="9">
        <f t="shared" si="275"/>
        <v>150600</v>
      </c>
      <c r="AR54" s="9">
        <f t="shared" si="276"/>
        <v>163348.15</v>
      </c>
      <c r="AS54" s="9">
        <f t="shared" si="277"/>
        <v>1280362.1099999999</v>
      </c>
      <c r="AT54" s="29">
        <f t="shared" si="235"/>
        <v>1.0846490703851261</v>
      </c>
      <c r="AU54" s="29">
        <f t="shared" si="138"/>
        <v>0.12757965010382885</v>
      </c>
      <c r="AV54" s="43"/>
      <c r="AW54" s="43"/>
      <c r="AX54" s="9"/>
      <c r="AY54" s="29" t="str">
        <f t="shared" si="236"/>
        <v xml:space="preserve"> </v>
      </c>
      <c r="AZ54" s="29" t="str">
        <f t="shared" si="139"/>
        <v xml:space="preserve"> </v>
      </c>
      <c r="BA54" s="43">
        <v>0</v>
      </c>
      <c r="BB54" s="43">
        <v>4226.68</v>
      </c>
      <c r="BC54" s="43">
        <v>5560.87</v>
      </c>
      <c r="BD54" s="29" t="str">
        <f t="shared" si="140"/>
        <v xml:space="preserve"> </v>
      </c>
      <c r="BE54" s="29">
        <f t="shared" si="141"/>
        <v>0.7600753119565824</v>
      </c>
      <c r="BF54" s="43">
        <v>12300</v>
      </c>
      <c r="BG54" s="43">
        <v>13500</v>
      </c>
      <c r="BH54" s="43">
        <v>89161.88</v>
      </c>
      <c r="BI54" s="29">
        <f t="shared" si="237"/>
        <v>1.0975609756097562</v>
      </c>
      <c r="BJ54" s="29">
        <f>IF(BG54=0," ",IF(BG54/BH54*100&gt;200,"св.200",BG54/BH54))</f>
        <v>0.15140999718713871</v>
      </c>
      <c r="BK54" s="43">
        <v>0</v>
      </c>
      <c r="BL54" s="43">
        <v>0</v>
      </c>
      <c r="BM54" s="30">
        <v>0</v>
      </c>
      <c r="BN54" s="29" t="str">
        <f t="shared" si="266"/>
        <v xml:space="preserve"> </v>
      </c>
      <c r="BO54" s="29" t="str">
        <f t="shared" si="143"/>
        <v xml:space="preserve"> </v>
      </c>
      <c r="BP54" s="43">
        <v>138300</v>
      </c>
      <c r="BQ54" s="43">
        <v>145621.47</v>
      </c>
      <c r="BR54" s="43">
        <v>149523.57</v>
      </c>
      <c r="BS54" s="29">
        <f t="shared" si="238"/>
        <v>1.0529390455531453</v>
      </c>
      <c r="BT54" s="29">
        <f t="shared" si="175"/>
        <v>0.97390311106135308</v>
      </c>
      <c r="BU54" s="43">
        <v>0</v>
      </c>
      <c r="BV54" s="43">
        <v>0</v>
      </c>
      <c r="BW54" s="43">
        <v>4891.4399999999996</v>
      </c>
      <c r="BX54" s="29" t="str">
        <f t="shared" si="239"/>
        <v xml:space="preserve"> </v>
      </c>
      <c r="BY54" s="29">
        <f t="shared" si="145"/>
        <v>0</v>
      </c>
      <c r="BZ54" s="43"/>
      <c r="CA54" s="43"/>
      <c r="CB54" s="30">
        <v>1023200.83</v>
      </c>
      <c r="CC54" s="29" t="str">
        <f t="shared" si="278"/>
        <v xml:space="preserve"> </v>
      </c>
      <c r="CD54" s="29">
        <f t="shared" si="146"/>
        <v>0</v>
      </c>
      <c r="CE54" s="43"/>
      <c r="CF54" s="43"/>
      <c r="CG54" s="43">
        <v>7823.52</v>
      </c>
      <c r="CH54" s="29" t="str">
        <f t="shared" si="147"/>
        <v xml:space="preserve"> </v>
      </c>
      <c r="CI54" s="29">
        <f t="shared" si="161"/>
        <v>0</v>
      </c>
      <c r="CJ54" s="43"/>
      <c r="CK54" s="43"/>
      <c r="CL54" s="30"/>
      <c r="CM54" s="29" t="str">
        <f t="shared" si="148"/>
        <v xml:space="preserve"> </v>
      </c>
      <c r="CN54" s="29" t="str">
        <f t="shared" si="149"/>
        <v xml:space="preserve"> </v>
      </c>
      <c r="CO54" s="43"/>
      <c r="CP54" s="43"/>
      <c r="CQ54" s="43">
        <v>7823.52</v>
      </c>
      <c r="CR54" s="29" t="str">
        <f t="shared" si="150"/>
        <v xml:space="preserve"> </v>
      </c>
      <c r="CS54" s="29">
        <f t="shared" si="151"/>
        <v>0</v>
      </c>
      <c r="CT54" s="43"/>
      <c r="CU54" s="43"/>
      <c r="CV54" s="30"/>
      <c r="CW54" s="29" t="str">
        <f t="shared" si="152"/>
        <v xml:space="preserve"> </v>
      </c>
      <c r="CX54" s="29" t="str">
        <f t="shared" si="153"/>
        <v xml:space="preserve"> </v>
      </c>
      <c r="CY54" s="43"/>
      <c r="CZ54" s="43"/>
      <c r="DA54" s="30"/>
      <c r="DB54" s="29" t="str">
        <f t="shared" si="240"/>
        <v xml:space="preserve"> </v>
      </c>
      <c r="DC54" s="29" t="str">
        <f t="shared" si="154"/>
        <v xml:space="preserve"> </v>
      </c>
      <c r="DD54" s="43">
        <v>0</v>
      </c>
      <c r="DE54" s="43">
        <v>0</v>
      </c>
      <c r="DF54" s="9">
        <v>200</v>
      </c>
      <c r="DG54" s="29" t="str">
        <f t="shared" si="241"/>
        <v xml:space="preserve"> </v>
      </c>
      <c r="DH54" s="29">
        <f t="shared" si="155"/>
        <v>0</v>
      </c>
      <c r="DI54" s="43">
        <v>0</v>
      </c>
      <c r="DJ54" s="30"/>
      <c r="DK54" s="29" t="str">
        <f t="shared" si="156"/>
        <v xml:space="preserve"> </v>
      </c>
      <c r="DL54" s="43">
        <v>0</v>
      </c>
      <c r="DM54" s="43">
        <v>0</v>
      </c>
      <c r="DN54" s="30">
        <v>0</v>
      </c>
      <c r="DO54" s="29" t="str">
        <f t="shared" si="243"/>
        <v xml:space="preserve"> </v>
      </c>
      <c r="DP54" s="29" t="str">
        <f t="shared" si="157"/>
        <v xml:space="preserve"> </v>
      </c>
    </row>
    <row r="55" spans="1:120" s="19" customFormat="1" ht="15.75" customHeight="1" outlineLevel="1" x14ac:dyDescent="0.3">
      <c r="A55" s="18">
        <f t="shared" si="279"/>
        <v>43</v>
      </c>
      <c r="B55" s="8" t="s">
        <v>45</v>
      </c>
      <c r="C55" s="28">
        <f t="shared" si="269"/>
        <v>652886.63</v>
      </c>
      <c r="D55" s="28">
        <f t="shared" si="269"/>
        <v>652904.95999999996</v>
      </c>
      <c r="E55" s="28">
        <f t="shared" si="269"/>
        <v>570798.92000000004</v>
      </c>
      <c r="F55" s="29">
        <f t="shared" si="229"/>
        <v>1.0000280753183748</v>
      </c>
      <c r="G55" s="29">
        <f t="shared" si="129"/>
        <v>1.1438440703426698</v>
      </c>
      <c r="H55" s="17">
        <f t="shared" si="272"/>
        <v>546800</v>
      </c>
      <c r="I55" s="24">
        <f t="shared" si="272"/>
        <v>546818.32999999996</v>
      </c>
      <c r="J55" s="17">
        <f t="shared" si="273"/>
        <v>464375.51</v>
      </c>
      <c r="K55" s="29">
        <f t="shared" si="246"/>
        <v>1.0000335223116312</v>
      </c>
      <c r="L55" s="29">
        <f t="shared" si="131"/>
        <v>1.1775348144435953</v>
      </c>
      <c r="M55" s="43">
        <v>337800</v>
      </c>
      <c r="N55" s="43">
        <v>330368.42</v>
      </c>
      <c r="O55" s="43">
        <v>313472.46000000002</v>
      </c>
      <c r="P55" s="29">
        <f t="shared" si="230"/>
        <v>0.97800005920663113</v>
      </c>
      <c r="Q55" s="29">
        <f t="shared" si="132"/>
        <v>1.0538993441401519</v>
      </c>
      <c r="R55" s="43"/>
      <c r="S55" s="43"/>
      <c r="T55" s="30"/>
      <c r="U55" s="29" t="str">
        <f t="shared" si="231"/>
        <v xml:space="preserve"> </v>
      </c>
      <c r="V55" s="29" t="str">
        <f t="shared" si="274"/>
        <v xml:space="preserve"> </v>
      </c>
      <c r="W55" s="43">
        <v>0</v>
      </c>
      <c r="X55" s="43">
        <v>3.9</v>
      </c>
      <c r="Y55" s="9">
        <v>2362.92</v>
      </c>
      <c r="Z55" s="29" t="str">
        <f t="shared" si="232"/>
        <v xml:space="preserve"> </v>
      </c>
      <c r="AA55" s="29">
        <f t="shared" si="134"/>
        <v>1.6505002285308007E-3</v>
      </c>
      <c r="AB55" s="43">
        <v>15000</v>
      </c>
      <c r="AC55" s="43">
        <v>17060.89</v>
      </c>
      <c r="AD55" s="43">
        <v>14249.3</v>
      </c>
      <c r="AE55" s="29">
        <f t="shared" si="233"/>
        <v>1.1373926666666667</v>
      </c>
      <c r="AF55" s="29">
        <f t="shared" si="135"/>
        <v>1.1973142540335315</v>
      </c>
      <c r="AG55" s="43">
        <v>171000</v>
      </c>
      <c r="AH55" s="43">
        <v>173185.12</v>
      </c>
      <c r="AI55" s="43">
        <v>123690.83</v>
      </c>
      <c r="AJ55" s="29">
        <f t="shared" si="234"/>
        <v>1.0127784795321637</v>
      </c>
      <c r="AK55" s="29">
        <f t="shared" si="136"/>
        <v>1.4001451845702708</v>
      </c>
      <c r="AL55" s="43">
        <v>23000</v>
      </c>
      <c r="AM55" s="43">
        <v>26200</v>
      </c>
      <c r="AN55" s="43">
        <v>10600</v>
      </c>
      <c r="AO55" s="29">
        <f t="shared" si="280"/>
        <v>1.1391304347826088</v>
      </c>
      <c r="AP55" s="29" t="str">
        <f t="shared" si="137"/>
        <v>св.200</v>
      </c>
      <c r="AQ55" s="9">
        <f>AV55+BA55+BF55+BK55+BP55+BU55+BZ55+CE55+CY55+DD55+DL55+CT55</f>
        <v>106086.63</v>
      </c>
      <c r="AR55" s="9">
        <f t="shared" si="276"/>
        <v>106086.63</v>
      </c>
      <c r="AS55" s="9">
        <f t="shared" si="277"/>
        <v>106423.41</v>
      </c>
      <c r="AT55" s="29">
        <f t="shared" si="235"/>
        <v>1</v>
      </c>
      <c r="AU55" s="29">
        <f t="shared" si="138"/>
        <v>0.99683547069202161</v>
      </c>
      <c r="AV55" s="43"/>
      <c r="AW55" s="43"/>
      <c r="AX55" s="9"/>
      <c r="AY55" s="29" t="str">
        <f t="shared" si="236"/>
        <v xml:space="preserve"> </v>
      </c>
      <c r="AZ55" s="29" t="str">
        <f t="shared" si="139"/>
        <v xml:space="preserve"> </v>
      </c>
      <c r="BA55" s="43">
        <v>0</v>
      </c>
      <c r="BB55" s="43">
        <v>0</v>
      </c>
      <c r="BC55" s="30">
        <v>0</v>
      </c>
      <c r="BD55" s="29" t="str">
        <f t="shared" si="140"/>
        <v xml:space="preserve"> </v>
      </c>
      <c r="BE55" s="29" t="str">
        <f t="shared" si="141"/>
        <v xml:space="preserve"> </v>
      </c>
      <c r="BF55" s="43">
        <v>0</v>
      </c>
      <c r="BG55" s="43">
        <v>0</v>
      </c>
      <c r="BH55" s="9"/>
      <c r="BI55" s="29" t="str">
        <f t="shared" si="237"/>
        <v xml:space="preserve"> </v>
      </c>
      <c r="BJ55" s="29" t="str">
        <f t="shared" si="142"/>
        <v xml:space="preserve"> </v>
      </c>
      <c r="BK55" s="43">
        <v>53516.13</v>
      </c>
      <c r="BL55" s="43">
        <v>53516.13</v>
      </c>
      <c r="BM55" s="30">
        <v>79708.63</v>
      </c>
      <c r="BN55" s="29">
        <f t="shared" si="266"/>
        <v>1</v>
      </c>
      <c r="BO55" s="29">
        <f t="shared" si="143"/>
        <v>0.67139693656759614</v>
      </c>
      <c r="BP55" s="43">
        <v>0</v>
      </c>
      <c r="BQ55" s="43">
        <v>0</v>
      </c>
      <c r="BR55" s="30"/>
      <c r="BS55" s="29" t="str">
        <f t="shared" si="238"/>
        <v xml:space="preserve"> </v>
      </c>
      <c r="BT55" s="29" t="str">
        <f t="shared" si="175"/>
        <v xml:space="preserve"> </v>
      </c>
      <c r="BU55" s="43">
        <v>46504.02</v>
      </c>
      <c r="BV55" s="43">
        <v>46504.02</v>
      </c>
      <c r="BW55" s="9">
        <v>25159.58</v>
      </c>
      <c r="BX55" s="29">
        <f t="shared" si="239"/>
        <v>1</v>
      </c>
      <c r="BY55" s="29">
        <f t="shared" si="145"/>
        <v>1.8483623335524677</v>
      </c>
      <c r="BZ55" s="43"/>
      <c r="CA55" s="43"/>
      <c r="CB55" s="30"/>
      <c r="CC55" s="29" t="str">
        <f t="shared" si="278"/>
        <v xml:space="preserve"> </v>
      </c>
      <c r="CD55" s="29" t="str">
        <f t="shared" si="146"/>
        <v xml:space="preserve"> </v>
      </c>
      <c r="CE55" s="43"/>
      <c r="CF55" s="43"/>
      <c r="CG55" s="9"/>
      <c r="CH55" s="29" t="str">
        <f t="shared" si="147"/>
        <v xml:space="preserve"> </v>
      </c>
      <c r="CI55" s="29" t="str">
        <f t="shared" si="161"/>
        <v xml:space="preserve"> </v>
      </c>
      <c r="CJ55" s="43"/>
      <c r="CK55" s="43"/>
      <c r="CL55" s="30"/>
      <c r="CM55" s="29" t="str">
        <f t="shared" si="148"/>
        <v xml:space="preserve"> </v>
      </c>
      <c r="CN55" s="29" t="str">
        <f t="shared" si="149"/>
        <v xml:space="preserve"> </v>
      </c>
      <c r="CO55" s="43"/>
      <c r="CP55" s="43"/>
      <c r="CQ55" s="30"/>
      <c r="CR55" s="29" t="str">
        <f t="shared" si="150"/>
        <v xml:space="preserve"> </v>
      </c>
      <c r="CS55" s="29" t="str">
        <f t="shared" si="151"/>
        <v xml:space="preserve"> </v>
      </c>
      <c r="CT55" s="43"/>
      <c r="CU55" s="43"/>
      <c r="CV55" s="30"/>
      <c r="CW55" s="29" t="str">
        <f t="shared" si="152"/>
        <v xml:space="preserve"> </v>
      </c>
      <c r="CX55" s="29" t="str">
        <f t="shared" si="153"/>
        <v xml:space="preserve"> </v>
      </c>
      <c r="CY55" s="43"/>
      <c r="CZ55" s="43"/>
      <c r="DA55" s="30"/>
      <c r="DB55" s="29" t="str">
        <f t="shared" si="240"/>
        <v xml:space="preserve"> </v>
      </c>
      <c r="DC55" s="29" t="str">
        <f t="shared" si="154"/>
        <v xml:space="preserve"> </v>
      </c>
      <c r="DD55" s="43">
        <v>5288.88</v>
      </c>
      <c r="DE55" s="43">
        <v>5288.88</v>
      </c>
      <c r="DF55" s="9"/>
      <c r="DG55" s="29">
        <f t="shared" si="241"/>
        <v>1</v>
      </c>
      <c r="DH55" s="29" t="str">
        <f t="shared" si="155"/>
        <v xml:space="preserve"> </v>
      </c>
      <c r="DI55" s="43">
        <v>0</v>
      </c>
      <c r="DJ55" s="30"/>
      <c r="DK55" s="29" t="str">
        <f t="shared" si="156"/>
        <v xml:space="preserve"> </v>
      </c>
      <c r="DL55" s="43">
        <v>777.6</v>
      </c>
      <c r="DM55" s="43">
        <v>777.6</v>
      </c>
      <c r="DN55" s="30">
        <v>1555.2</v>
      </c>
      <c r="DO55" s="29">
        <f t="shared" si="243"/>
        <v>1</v>
      </c>
      <c r="DP55" s="29">
        <f t="shared" si="157"/>
        <v>0.5</v>
      </c>
    </row>
    <row r="56" spans="1:120" s="21" customFormat="1" ht="32.1" customHeight="1" x14ac:dyDescent="0.3">
      <c r="A56" s="20"/>
      <c r="B56" s="7" t="s">
        <v>143</v>
      </c>
      <c r="C56" s="34">
        <f>SUM(C57:C62)</f>
        <v>60310948.249999993</v>
      </c>
      <c r="D56" s="34">
        <f t="shared" ref="D56" si="281">SUM(D57:D62)</f>
        <v>58034165.819999993</v>
      </c>
      <c r="E56" s="34">
        <f>SUM(E57:E62)</f>
        <v>52798031.710000001</v>
      </c>
      <c r="F56" s="26">
        <f t="shared" si="229"/>
        <v>0.96224926823298618</v>
      </c>
      <c r="G56" s="26">
        <f t="shared" si="129"/>
        <v>1.0991729036180768</v>
      </c>
      <c r="H56" s="25">
        <f t="shared" ref="H56" si="282">SUM(H57:H62)</f>
        <v>51345815.839999996</v>
      </c>
      <c r="I56" s="61">
        <f>SUM(I57:I62)</f>
        <v>52801432.809999987</v>
      </c>
      <c r="J56" s="25">
        <f t="shared" ref="J56" si="283">SUM(J57:J62)</f>
        <v>47684390.020000003</v>
      </c>
      <c r="K56" s="26">
        <f t="shared" si="246"/>
        <v>1.0283492811670552</v>
      </c>
      <c r="L56" s="26">
        <f t="shared" si="131"/>
        <v>1.1073106479469228</v>
      </c>
      <c r="M56" s="25">
        <f>SUM(M57:M62)</f>
        <v>42127423.329999998</v>
      </c>
      <c r="N56" s="25">
        <f>SUM(N57:N62)</f>
        <v>43656998.549999997</v>
      </c>
      <c r="O56" s="25">
        <f>SUM(O57:O62)</f>
        <v>39110020.280000001</v>
      </c>
      <c r="P56" s="26">
        <f t="shared" si="230"/>
        <v>1.0363083022671067</v>
      </c>
      <c r="Q56" s="26">
        <f t="shared" si="132"/>
        <v>1.1162612097218783</v>
      </c>
      <c r="R56" s="25">
        <f>SUM(R57:R62)</f>
        <v>1071855.97</v>
      </c>
      <c r="S56" s="25">
        <f>SUM(S57:S62)</f>
        <v>957165.79</v>
      </c>
      <c r="T56" s="25">
        <f>SUM(T57:T62)</f>
        <v>1036381.95</v>
      </c>
      <c r="U56" s="26">
        <f t="shared" si="231"/>
        <v>0.89299851546285647</v>
      </c>
      <c r="V56" s="26">
        <f t="shared" si="133"/>
        <v>0.92356470507808441</v>
      </c>
      <c r="W56" s="25">
        <f>SUM(W57:W62)</f>
        <v>54000</v>
      </c>
      <c r="X56" s="25">
        <f>SUM(X57:X62)</f>
        <v>22317.489999999998</v>
      </c>
      <c r="Y56" s="25">
        <f>SUM(Y57:Y62)</f>
        <v>43960.039999999994</v>
      </c>
      <c r="Z56" s="26">
        <f t="shared" si="232"/>
        <v>0.41328685185185182</v>
      </c>
      <c r="AA56" s="26">
        <f t="shared" si="134"/>
        <v>0.50767674460714785</v>
      </c>
      <c r="AB56" s="25">
        <f>SUM(AB57:AB62)</f>
        <v>2444132.6399999997</v>
      </c>
      <c r="AC56" s="25">
        <f>SUM(AC57:AC62)</f>
        <v>2511587.75</v>
      </c>
      <c r="AD56" s="25">
        <f>SUM(AD57:AD62)</f>
        <v>2289099.1500000004</v>
      </c>
      <c r="AE56" s="26">
        <f t="shared" si="233"/>
        <v>1.0275987926743617</v>
      </c>
      <c r="AF56" s="26">
        <f t="shared" si="135"/>
        <v>1.0971948288041606</v>
      </c>
      <c r="AG56" s="25">
        <f>SUM(AG57:AG62)</f>
        <v>5587525.9000000004</v>
      </c>
      <c r="AH56" s="25">
        <f>SUM(AH57:AH62)</f>
        <v>5600353.2299999995</v>
      </c>
      <c r="AI56" s="25">
        <f>SUM(AI57:AI62)</f>
        <v>5126936.5</v>
      </c>
      <c r="AJ56" s="26">
        <f t="shared" si="234"/>
        <v>1.0022957083742554</v>
      </c>
      <c r="AK56" s="26">
        <f t="shared" si="136"/>
        <v>1.0923391054287486</v>
      </c>
      <c r="AL56" s="25">
        <f>SUM(AL57:AL62)</f>
        <v>60878</v>
      </c>
      <c r="AM56" s="25">
        <f>SUM(AM57:AM62)</f>
        <v>53010</v>
      </c>
      <c r="AN56" s="25">
        <f>SUM(AN57:AN62)</f>
        <v>77992.100000000006</v>
      </c>
      <c r="AO56" s="26">
        <f t="shared" si="280"/>
        <v>0.87075790926114527</v>
      </c>
      <c r="AP56" s="26">
        <f t="shared" si="137"/>
        <v>0.6796842244278587</v>
      </c>
      <c r="AQ56" s="25">
        <f>SUM(AQ57:AQ62)</f>
        <v>8965132.4100000001</v>
      </c>
      <c r="AR56" s="25">
        <f t="shared" ref="AR56:AS56" si="284">SUM(AR57:AR62)</f>
        <v>5232733.01</v>
      </c>
      <c r="AS56" s="25">
        <f t="shared" si="284"/>
        <v>5113641.6899999995</v>
      </c>
      <c r="AT56" s="26">
        <f t="shared" si="235"/>
        <v>0.58367604299555453</v>
      </c>
      <c r="AU56" s="26">
        <f t="shared" si="138"/>
        <v>1.0232889449866793</v>
      </c>
      <c r="AV56" s="25">
        <f>SUM(AV57:AV62)</f>
        <v>2244000</v>
      </c>
      <c r="AW56" s="25">
        <f>SUM(AW57:AW62)</f>
        <v>2197451.88</v>
      </c>
      <c r="AX56" s="25">
        <f>SUM(AX57:AX62)</f>
        <v>2331893.91</v>
      </c>
      <c r="AY56" s="26">
        <f t="shared" si="236"/>
        <v>0.97925663101604277</v>
      </c>
      <c r="AZ56" s="26">
        <f t="shared" si="139"/>
        <v>0.94234642089699516</v>
      </c>
      <c r="BA56" s="25">
        <f>SUM(BA57:BA62)</f>
        <v>309861.14</v>
      </c>
      <c r="BB56" s="25">
        <f>SUM(BB57:BB62)</f>
        <v>307401.51</v>
      </c>
      <c r="BC56" s="27">
        <f t="shared" ref="BC56" si="285">SUM(BC57:BC62)</f>
        <v>211538.13</v>
      </c>
      <c r="BD56" s="26">
        <f t="shared" si="140"/>
        <v>0.9920621540345459</v>
      </c>
      <c r="BE56" s="26">
        <f t="shared" si="141"/>
        <v>1.453173052063947</v>
      </c>
      <c r="BF56" s="25">
        <f>SUM(BF57:BF62)</f>
        <v>496861.39</v>
      </c>
      <c r="BG56" s="25">
        <f>SUM(BG57:BG62)</f>
        <v>373498.79</v>
      </c>
      <c r="BH56" s="27">
        <f>SUM(BH57:BH62)</f>
        <v>426872.56000000006</v>
      </c>
      <c r="BI56" s="26">
        <f t="shared" si="237"/>
        <v>0.75171626839428995</v>
      </c>
      <c r="BJ56" s="26">
        <f t="shared" si="142"/>
        <v>0.87496556349276688</v>
      </c>
      <c r="BK56" s="25">
        <f>SUM(BK57:BK62)</f>
        <v>203800</v>
      </c>
      <c r="BL56" s="25">
        <f>SUM(BL57:BL62)</f>
        <v>202045.5</v>
      </c>
      <c r="BM56" s="25">
        <f>SUM(BM57:BM62)</f>
        <v>205570.5</v>
      </c>
      <c r="BN56" s="26">
        <f t="shared" si="266"/>
        <v>0.99139106967615309</v>
      </c>
      <c r="BO56" s="26">
        <f t="shared" si="143"/>
        <v>0.98285259801382008</v>
      </c>
      <c r="BP56" s="25">
        <f>SUM(BP57:BP62)</f>
        <v>474102.66</v>
      </c>
      <c r="BQ56" s="25">
        <f>SUM(BQ57:BQ62)</f>
        <v>474309.31</v>
      </c>
      <c r="BR56" s="25">
        <f>SUM(BR57:BR62)</f>
        <v>456209.70999999996</v>
      </c>
      <c r="BS56" s="26">
        <f t="shared" si="238"/>
        <v>1.0004358760611045</v>
      </c>
      <c r="BT56" s="26">
        <f t="shared" si="175"/>
        <v>1.0396738596379285</v>
      </c>
      <c r="BU56" s="25">
        <f>SUM(BU57:BU62)</f>
        <v>100332.59</v>
      </c>
      <c r="BV56" s="25">
        <f>SUM(BV57:BV62)</f>
        <v>45421.59</v>
      </c>
      <c r="BW56" s="25">
        <f>SUM(BW57:BW62)</f>
        <v>882750.96</v>
      </c>
      <c r="BX56" s="26">
        <f t="shared" si="239"/>
        <v>0.45271023104257546</v>
      </c>
      <c r="BY56" s="26">
        <f t="shared" si="145"/>
        <v>5.1454591451251433E-2</v>
      </c>
      <c r="BZ56" s="25">
        <f>SUM(BZ57:BZ62)</f>
        <v>1402373.5</v>
      </c>
      <c r="CA56" s="25">
        <f>SUM(CA57:CA62)</f>
        <v>691373.5</v>
      </c>
      <c r="CB56" s="25">
        <f>SUM(CB57:CB62)</f>
        <v>203440.97999999998</v>
      </c>
      <c r="CC56" s="26">
        <f t="shared" si="278"/>
        <v>0.49300239914687494</v>
      </c>
      <c r="CD56" s="26" t="str">
        <f t="shared" si="146"/>
        <v>св.200</v>
      </c>
      <c r="CE56" s="25">
        <f>SUM(CE57:CE62)</f>
        <v>3592812.06</v>
      </c>
      <c r="CF56" s="25">
        <f>SUM(CF57:CF62)</f>
        <v>715538.11</v>
      </c>
      <c r="CG56" s="48">
        <f>SUM(CG57:CG62)</f>
        <v>328022.34999999998</v>
      </c>
      <c r="CH56" s="26">
        <f t="shared" si="147"/>
        <v>0.19915823540182617</v>
      </c>
      <c r="CI56" s="26" t="str">
        <f t="shared" si="161"/>
        <v>св.200</v>
      </c>
      <c r="CJ56" s="25">
        <f>SUM(CJ57:CJ62)</f>
        <v>165742.97</v>
      </c>
      <c r="CK56" s="25">
        <f>SUM(CK57:CK62)</f>
        <v>25784.92</v>
      </c>
      <c r="CL56" s="27">
        <f>SUM(CL57:CL62)</f>
        <v>155738.35</v>
      </c>
      <c r="CM56" s="26">
        <f t="shared" si="148"/>
        <v>0.15557172651123602</v>
      </c>
      <c r="CN56" s="26">
        <f t="shared" si="149"/>
        <v>0.16556564263073287</v>
      </c>
      <c r="CO56" s="25">
        <f>SUM(CO57:CO62)</f>
        <v>3427069.09</v>
      </c>
      <c r="CP56" s="25">
        <f>SUM(CP57:CP62)</f>
        <v>689753.19</v>
      </c>
      <c r="CQ56" s="27">
        <f t="shared" ref="CQ56" si="286">SUM(CQ57:CQ62)</f>
        <v>172284</v>
      </c>
      <c r="CR56" s="26">
        <f t="shared" si="150"/>
        <v>0.2012662049950093</v>
      </c>
      <c r="CS56" s="26" t="str">
        <f t="shared" si="151"/>
        <v>св.200</v>
      </c>
      <c r="CT56" s="25">
        <f>SUM(CT57:CT62)</f>
        <v>0</v>
      </c>
      <c r="CU56" s="25">
        <f>SUM(CU57:CU62)</f>
        <v>0</v>
      </c>
      <c r="CV56" s="27">
        <f t="shared" ref="CV56" si="287">SUM(CV57:CV62)</f>
        <v>0</v>
      </c>
      <c r="CW56" s="64" t="str">
        <f t="shared" si="152"/>
        <v xml:space="preserve"> </v>
      </c>
      <c r="CX56" s="64" t="str">
        <f t="shared" si="153"/>
        <v xml:space="preserve"> </v>
      </c>
      <c r="CY56" s="25">
        <f>SUM(CY57:CY62)</f>
        <v>0</v>
      </c>
      <c r="CZ56" s="25">
        <f>SUM(CZ57:CZ62)</f>
        <v>0</v>
      </c>
      <c r="DA56" s="25">
        <f>SUM(DA57:DA62)</f>
        <v>0</v>
      </c>
      <c r="DB56" s="26" t="str">
        <f t="shared" si="240"/>
        <v xml:space="preserve"> </v>
      </c>
      <c r="DC56" s="26" t="str">
        <f t="shared" si="154"/>
        <v xml:space="preserve"> </v>
      </c>
      <c r="DD56" s="25">
        <f>SUM(DD57:DD62)</f>
        <v>140222.34</v>
      </c>
      <c r="DE56" s="25">
        <f>SUM(DE57:DE62)</f>
        <v>224809.61</v>
      </c>
      <c r="DF56" s="36">
        <f>SUM(DF57:DF62)</f>
        <v>67342.59</v>
      </c>
      <c r="DG56" s="26">
        <f t="shared" si="241"/>
        <v>1.6032367595634189</v>
      </c>
      <c r="DH56" s="26" t="str">
        <f t="shared" si="155"/>
        <v>св.200</v>
      </c>
      <c r="DI56" s="25">
        <f>SUM(DI57:DI62)</f>
        <v>117.15</v>
      </c>
      <c r="DJ56" s="25">
        <f>SUM(DJ57:DJ62)</f>
        <v>0</v>
      </c>
      <c r="DK56" s="26" t="e">
        <f>IF(DI56=0," ",IF(DI56/DJ56*100&gt;200,"св.200",DI56/DJ56))</f>
        <v>#DIV/0!</v>
      </c>
      <c r="DL56" s="25">
        <f>SUM(DL57:DL62)</f>
        <v>0</v>
      </c>
      <c r="DM56" s="25">
        <f>SUM(DM57:DM62)</f>
        <v>0</v>
      </c>
      <c r="DN56" s="25">
        <f>SUM(DN57:DN62)</f>
        <v>0</v>
      </c>
      <c r="DO56" s="26" t="str">
        <f t="shared" si="243"/>
        <v xml:space="preserve"> </v>
      </c>
      <c r="DP56" s="26" t="str">
        <f t="shared" ref="DP56:DP62" si="288">IF(DM56=0," ",IF(DM56/DN56*100&gt;200,"св.200",DM56/DN56))</f>
        <v xml:space="preserve"> </v>
      </c>
    </row>
    <row r="57" spans="1:120" s="19" customFormat="1" ht="16.5" customHeight="1" outlineLevel="1" x14ac:dyDescent="0.3">
      <c r="A57" s="18">
        <v>44</v>
      </c>
      <c r="B57" s="8" t="s">
        <v>76</v>
      </c>
      <c r="C57" s="28">
        <f t="shared" ref="C57:E62" si="289">H57+AQ57</f>
        <v>48980878.619999997</v>
      </c>
      <c r="D57" s="28">
        <f t="shared" si="289"/>
        <v>50159699.569999993</v>
      </c>
      <c r="E57" s="28">
        <f t="shared" si="289"/>
        <v>46161761.560000002</v>
      </c>
      <c r="F57" s="29">
        <f t="shared" si="229"/>
        <v>1.0240669621128162</v>
      </c>
      <c r="G57" s="29">
        <f t="shared" si="129"/>
        <v>1.0866071370522454</v>
      </c>
      <c r="H57" s="17">
        <f t="shared" ref="H57:J62" si="290">W57++AG57+M57+AB57+AL57+R57</f>
        <v>46038705.969999999</v>
      </c>
      <c r="I57" s="24">
        <f t="shared" si="290"/>
        <v>47338458.929999992</v>
      </c>
      <c r="J57" s="17">
        <f t="shared" si="290"/>
        <v>42387978.460000001</v>
      </c>
      <c r="K57" s="29">
        <f t="shared" si="246"/>
        <v>1.0282317439774902</v>
      </c>
      <c r="L57" s="29">
        <f t="shared" si="131"/>
        <v>1.1167897278864474</v>
      </c>
      <c r="M57" s="43">
        <v>40946850</v>
      </c>
      <c r="N57" s="43">
        <v>42550018.939999998</v>
      </c>
      <c r="O57" s="43">
        <v>38083984.439999998</v>
      </c>
      <c r="P57" s="29">
        <f t="shared" si="230"/>
        <v>1.0391524363901008</v>
      </c>
      <c r="Q57" s="29">
        <f t="shared" si="132"/>
        <v>1.1172680475971752</v>
      </c>
      <c r="R57" s="43">
        <v>1071855.97</v>
      </c>
      <c r="S57" s="43">
        <v>957165.79</v>
      </c>
      <c r="T57" s="43">
        <v>1036381.95</v>
      </c>
      <c r="U57" s="29">
        <f t="shared" si="231"/>
        <v>0.89299851546285647</v>
      </c>
      <c r="V57" s="29">
        <f t="shared" si="133"/>
        <v>0.92356470507808441</v>
      </c>
      <c r="W57" s="43">
        <v>0</v>
      </c>
      <c r="X57" s="43">
        <v>0</v>
      </c>
      <c r="Y57" s="9"/>
      <c r="Z57" s="29" t="str">
        <f t="shared" si="232"/>
        <v xml:space="preserve"> </v>
      </c>
      <c r="AA57" s="29" t="str">
        <f t="shared" si="134"/>
        <v xml:space="preserve"> </v>
      </c>
      <c r="AB57" s="43">
        <v>1494132.64</v>
      </c>
      <c r="AC57" s="43">
        <v>1559025.65</v>
      </c>
      <c r="AD57" s="43">
        <v>1316733.55</v>
      </c>
      <c r="AE57" s="29">
        <f t="shared" si="233"/>
        <v>1.0434318937038951</v>
      </c>
      <c r="AF57" s="29">
        <f t="shared" si="135"/>
        <v>1.184009969215108</v>
      </c>
      <c r="AG57" s="43">
        <v>2525867.36</v>
      </c>
      <c r="AH57" s="43">
        <v>2272248.5499999998</v>
      </c>
      <c r="AI57" s="43">
        <v>1950878.52</v>
      </c>
      <c r="AJ57" s="29">
        <f t="shared" si="234"/>
        <v>0.89959139818014833</v>
      </c>
      <c r="AK57" s="29">
        <f t="shared" si="136"/>
        <v>1.164730928504969</v>
      </c>
      <c r="AL57" s="43">
        <v>0</v>
      </c>
      <c r="AM57" s="43">
        <v>0</v>
      </c>
      <c r="AN57" s="9"/>
      <c r="AO57" s="29" t="str">
        <f t="shared" si="280"/>
        <v xml:space="preserve"> </v>
      </c>
      <c r="AP57" s="29" t="str">
        <f t="shared" si="137"/>
        <v xml:space="preserve"> </v>
      </c>
      <c r="AQ57" s="9">
        <f>AV57+BA57+BF57+BK57+BP57+BU57+BZ57+CE57+CY57+DD57+DL57+CT57</f>
        <v>2942172.65</v>
      </c>
      <c r="AR57" s="9">
        <f t="shared" ref="AR57" si="291">AW57+BB57+BG57+BL57+BQ57+BV57+CA57+CF57+CZ57+DE57+DM57+CU57+DI57</f>
        <v>2821240.6399999997</v>
      </c>
      <c r="AS57" s="9">
        <f t="shared" ref="AS57" si="292">AX57+BC57+BH57+BM57+BR57+BW57+CB57+CG57+DA57+DF57+DN57+CV57+DJ57</f>
        <v>3773783.0999999996</v>
      </c>
      <c r="AT57" s="29">
        <f t="shared" si="235"/>
        <v>0.95889703821425976</v>
      </c>
      <c r="AU57" s="29">
        <f t="shared" si="138"/>
        <v>0.74758950507780908</v>
      </c>
      <c r="AV57" s="43">
        <v>2244000</v>
      </c>
      <c r="AW57" s="43">
        <v>2197451.88</v>
      </c>
      <c r="AX57" s="43">
        <v>2331893.91</v>
      </c>
      <c r="AY57" s="29">
        <f t="shared" si="236"/>
        <v>0.97925663101604277</v>
      </c>
      <c r="AZ57" s="29">
        <f t="shared" si="139"/>
        <v>0.94234642089699516</v>
      </c>
      <c r="BA57" s="43">
        <v>19401.07</v>
      </c>
      <c r="BB57" s="43">
        <v>17078.580000000002</v>
      </c>
      <c r="BC57" s="30">
        <v>54188.800000000003</v>
      </c>
      <c r="BD57" s="29">
        <f t="shared" si="140"/>
        <v>0.88029062314604312</v>
      </c>
      <c r="BE57" s="29">
        <f t="shared" si="141"/>
        <v>0.31516807901263733</v>
      </c>
      <c r="BF57" s="43">
        <v>16198.73</v>
      </c>
      <c r="BG57" s="43">
        <v>1497.98</v>
      </c>
      <c r="BH57" s="43">
        <v>1865.51</v>
      </c>
      <c r="BI57" s="29">
        <f t="shared" si="237"/>
        <v>9.2475150829725544E-2</v>
      </c>
      <c r="BJ57" s="29">
        <f t="shared" si="142"/>
        <v>0.8029868507807516</v>
      </c>
      <c r="BK57" s="43"/>
      <c r="BL57" s="43"/>
      <c r="BM57" s="30"/>
      <c r="BN57" s="29" t="str">
        <f t="shared" si="266"/>
        <v xml:space="preserve"> </v>
      </c>
      <c r="BO57" s="29" t="str">
        <f t="shared" si="143"/>
        <v xml:space="preserve"> </v>
      </c>
      <c r="BP57" s="43">
        <v>335639.54</v>
      </c>
      <c r="BQ57" s="43">
        <v>335582.67</v>
      </c>
      <c r="BR57" s="30">
        <v>359356.31</v>
      </c>
      <c r="BS57" s="29">
        <f t="shared" si="238"/>
        <v>0.99983056227523137</v>
      </c>
      <c r="BT57" s="29">
        <f t="shared" si="175"/>
        <v>0.93384382202722416</v>
      </c>
      <c r="BU57" s="43">
        <v>8733</v>
      </c>
      <c r="BV57" s="43">
        <v>6800</v>
      </c>
      <c r="BW57" s="43">
        <v>809033</v>
      </c>
      <c r="BX57" s="29">
        <f t="shared" si="239"/>
        <v>0.77865567388068246</v>
      </c>
      <c r="BY57" s="29">
        <f t="shared" si="145"/>
        <v>8.4050959602389522E-3</v>
      </c>
      <c r="BZ57" s="43">
        <v>12235</v>
      </c>
      <c r="CA57" s="43">
        <v>12235</v>
      </c>
      <c r="CB57" s="30">
        <v>1585.8</v>
      </c>
      <c r="CC57" s="29">
        <f t="shared" si="278"/>
        <v>1</v>
      </c>
      <c r="CD57" s="29" t="str">
        <f t="shared" si="146"/>
        <v>св.200</v>
      </c>
      <c r="CE57" s="43">
        <v>165742.97</v>
      </c>
      <c r="CF57" s="43">
        <v>25784.92</v>
      </c>
      <c r="CG57" s="43">
        <v>155738.35</v>
      </c>
      <c r="CH57" s="47">
        <f t="shared" si="147"/>
        <v>0.15557172651123602</v>
      </c>
      <c r="CI57" s="29">
        <f t="shared" si="161"/>
        <v>0.16556564263073287</v>
      </c>
      <c r="CJ57" s="43">
        <v>165742.97</v>
      </c>
      <c r="CK57" s="43">
        <v>25784.92</v>
      </c>
      <c r="CL57" s="43">
        <v>155738.35</v>
      </c>
      <c r="CM57" s="29">
        <f t="shared" si="148"/>
        <v>0.15557172651123602</v>
      </c>
      <c r="CN57" s="29">
        <f t="shared" si="149"/>
        <v>0.16556564263073287</v>
      </c>
      <c r="CO57" s="43">
        <v>0</v>
      </c>
      <c r="CP57" s="43">
        <v>0</v>
      </c>
      <c r="CQ57" s="30"/>
      <c r="CR57" s="29" t="str">
        <f t="shared" si="150"/>
        <v xml:space="preserve"> </v>
      </c>
      <c r="CS57" s="29" t="str">
        <f t="shared" si="151"/>
        <v xml:space="preserve"> </v>
      </c>
      <c r="CT57" s="43"/>
      <c r="CU57" s="43"/>
      <c r="CV57" s="30"/>
      <c r="CW57" s="29" t="str">
        <f t="shared" si="152"/>
        <v xml:space="preserve"> </v>
      </c>
      <c r="CX57" s="29" t="str">
        <f t="shared" si="153"/>
        <v xml:space="preserve"> </v>
      </c>
      <c r="CY57" s="43"/>
      <c r="CZ57" s="43"/>
      <c r="DA57" s="30"/>
      <c r="DB57" s="29" t="str">
        <f t="shared" si="240"/>
        <v xml:space="preserve"> </v>
      </c>
      <c r="DC57" s="29" t="str">
        <f t="shared" si="154"/>
        <v xml:space="preserve"> </v>
      </c>
      <c r="DD57" s="43">
        <v>140222.34</v>
      </c>
      <c r="DE57" s="43">
        <v>224809.61</v>
      </c>
      <c r="DF57" s="43">
        <v>60121.42</v>
      </c>
      <c r="DG57" s="29">
        <f t="shared" si="241"/>
        <v>1.6032367595634189</v>
      </c>
      <c r="DH57" s="29" t="str">
        <f t="shared" si="155"/>
        <v>св.200</v>
      </c>
      <c r="DI57" s="43">
        <v>0</v>
      </c>
      <c r="DJ57" s="30"/>
      <c r="DK57" s="29" t="str">
        <f t="shared" si="156"/>
        <v xml:space="preserve"> </v>
      </c>
      <c r="DL57" s="43"/>
      <c r="DM57" s="43"/>
      <c r="DN57" s="9"/>
      <c r="DO57" s="29" t="str">
        <f t="shared" si="243"/>
        <v xml:space="preserve"> </v>
      </c>
      <c r="DP57" s="29" t="str">
        <f t="shared" si="288"/>
        <v xml:space="preserve"> </v>
      </c>
    </row>
    <row r="58" spans="1:120" s="19" customFormat="1" ht="15.75" customHeight="1" outlineLevel="1" x14ac:dyDescent="0.3">
      <c r="A58" s="18">
        <f>A57+1</f>
        <v>45</v>
      </c>
      <c r="B58" s="8" t="s">
        <v>58</v>
      </c>
      <c r="C58" s="28">
        <f t="shared" si="289"/>
        <v>820780.55</v>
      </c>
      <c r="D58" s="28">
        <f t="shared" si="289"/>
        <v>753500.88</v>
      </c>
      <c r="E58" s="28">
        <f t="shared" si="289"/>
        <v>499226.31999999995</v>
      </c>
      <c r="F58" s="29">
        <f t="shared" si="229"/>
        <v>0.91802964872888371</v>
      </c>
      <c r="G58" s="29">
        <f t="shared" si="129"/>
        <v>1.5093372480841958</v>
      </c>
      <c r="H58" s="17">
        <f t="shared" si="290"/>
        <v>369000</v>
      </c>
      <c r="I58" s="24">
        <f t="shared" si="290"/>
        <v>427430.49</v>
      </c>
      <c r="J58" s="17">
        <f t="shared" si="290"/>
        <v>374048.47</v>
      </c>
      <c r="K58" s="29">
        <f t="shared" si="246"/>
        <v>1.1583482113821137</v>
      </c>
      <c r="L58" s="29">
        <f t="shared" si="131"/>
        <v>1.1427141781919332</v>
      </c>
      <c r="M58" s="43">
        <v>73000</v>
      </c>
      <c r="N58" s="43">
        <v>91225.68</v>
      </c>
      <c r="O58" s="43">
        <v>69421.39</v>
      </c>
      <c r="P58" s="29">
        <f t="shared" si="230"/>
        <v>1.2496668493150684</v>
      </c>
      <c r="Q58" s="29">
        <f t="shared" si="132"/>
        <v>1.3140860475424072</v>
      </c>
      <c r="R58" s="43"/>
      <c r="S58" s="43"/>
      <c r="T58" s="30"/>
      <c r="U58" s="29" t="str">
        <f t="shared" si="231"/>
        <v xml:space="preserve"> </v>
      </c>
      <c r="V58" s="29" t="str">
        <f t="shared" ref="V58:V62" si="293">IF(S58=0," ",IF(S58/T58*100&gt;200,"св.200",S58/T58))</f>
        <v xml:space="preserve"> </v>
      </c>
      <c r="W58" s="43">
        <v>0</v>
      </c>
      <c r="X58" s="43">
        <v>0</v>
      </c>
      <c r="Y58" s="9"/>
      <c r="Z58" s="29" t="str">
        <f t="shared" si="232"/>
        <v xml:space="preserve"> </v>
      </c>
      <c r="AA58" s="29" t="str">
        <f t="shared" si="134"/>
        <v xml:space="preserve"> </v>
      </c>
      <c r="AB58" s="43">
        <v>30000</v>
      </c>
      <c r="AC58" s="43">
        <v>72465.37</v>
      </c>
      <c r="AD58" s="43">
        <v>70205.3</v>
      </c>
      <c r="AE58" s="29" t="str">
        <f t="shared" si="233"/>
        <v>СВ.200</v>
      </c>
      <c r="AF58" s="29">
        <f t="shared" si="135"/>
        <v>1.0321922988720225</v>
      </c>
      <c r="AG58" s="43">
        <v>256000</v>
      </c>
      <c r="AH58" s="43">
        <v>255439.44</v>
      </c>
      <c r="AI58" s="43">
        <v>218699.68</v>
      </c>
      <c r="AJ58" s="29">
        <f t="shared" si="234"/>
        <v>0.99781031249999996</v>
      </c>
      <c r="AK58" s="29">
        <f t="shared" si="136"/>
        <v>1.1679918324526126</v>
      </c>
      <c r="AL58" s="43">
        <v>10000</v>
      </c>
      <c r="AM58" s="43">
        <v>8300</v>
      </c>
      <c r="AN58" s="43">
        <v>15722.1</v>
      </c>
      <c r="AO58" s="29">
        <f t="shared" si="280"/>
        <v>0.83</v>
      </c>
      <c r="AP58" s="29">
        <f t="shared" si="137"/>
        <v>0.52791929831256634</v>
      </c>
      <c r="AQ58" s="9">
        <f t="shared" ref="AQ58:AQ62" si="294">AV58+BA58+BF58+BK58+BP58+BU58+BZ58+CE58+CY58+DD58+DL58+CT58</f>
        <v>451780.55</v>
      </c>
      <c r="AR58" s="9">
        <f t="shared" ref="AR58:AR62" si="295">AW58+BB58+BG58+BL58+BQ58+BV58+CA58+CF58+CZ58+DE58+DM58+CU58+DI58</f>
        <v>326070.39</v>
      </c>
      <c r="AS58" s="9">
        <f t="shared" ref="AS58:AS62" si="296">AX58+BC58+BH58+BM58+BR58+BW58+CB58+CG58+DA58+DF58+DN58+CV58+DJ58</f>
        <v>125177.84999999999</v>
      </c>
      <c r="AT58" s="29">
        <f t="shared" si="235"/>
        <v>0.7217450817659149</v>
      </c>
      <c r="AU58" s="29" t="str">
        <f t="shared" si="138"/>
        <v>св.200</v>
      </c>
      <c r="AV58" s="43"/>
      <c r="AW58" s="43"/>
      <c r="AX58" s="9"/>
      <c r="AY58" s="29" t="str">
        <f t="shared" si="236"/>
        <v xml:space="preserve"> </v>
      </c>
      <c r="AZ58" s="29" t="str">
        <f t="shared" si="139"/>
        <v xml:space="preserve"> </v>
      </c>
      <c r="BA58" s="43">
        <v>0</v>
      </c>
      <c r="BB58" s="43">
        <v>0</v>
      </c>
      <c r="BC58" s="30">
        <v>0</v>
      </c>
      <c r="BD58" s="29" t="str">
        <f t="shared" si="140"/>
        <v xml:space="preserve"> </v>
      </c>
      <c r="BE58" s="29" t="str">
        <f t="shared" si="141"/>
        <v xml:space="preserve"> </v>
      </c>
      <c r="BF58" s="43">
        <v>93317.43</v>
      </c>
      <c r="BG58" s="43">
        <v>11343.75</v>
      </c>
      <c r="BH58" s="43">
        <v>27324.45</v>
      </c>
      <c r="BI58" s="29">
        <f t="shared" si="237"/>
        <v>0.12156089167907862</v>
      </c>
      <c r="BJ58" s="29">
        <f t="shared" si="142"/>
        <v>0.4151501677069438</v>
      </c>
      <c r="BK58" s="43"/>
      <c r="BL58" s="43"/>
      <c r="BM58" s="30"/>
      <c r="BN58" s="29" t="str">
        <f t="shared" si="266"/>
        <v xml:space="preserve"> </v>
      </c>
      <c r="BO58" s="29" t="str">
        <f t="shared" si="143"/>
        <v xml:space="preserve"> </v>
      </c>
      <c r="BP58" s="43">
        <v>138463.12</v>
      </c>
      <c r="BQ58" s="43">
        <v>138726.64000000001</v>
      </c>
      <c r="BR58" s="43">
        <v>96853.4</v>
      </c>
      <c r="BS58" s="29">
        <f t="shared" si="238"/>
        <v>1.0019031782614751</v>
      </c>
      <c r="BT58" s="29">
        <f t="shared" si="175"/>
        <v>1.4323362938213839</v>
      </c>
      <c r="BU58" s="43">
        <v>0</v>
      </c>
      <c r="BV58" s="43">
        <v>0</v>
      </c>
      <c r="BW58" s="9">
        <v>1000</v>
      </c>
      <c r="BX58" s="29" t="str">
        <f t="shared" si="239"/>
        <v xml:space="preserve"> </v>
      </c>
      <c r="BY58" s="29">
        <f t="shared" si="145"/>
        <v>0</v>
      </c>
      <c r="BZ58" s="43">
        <v>220000</v>
      </c>
      <c r="CA58" s="43">
        <v>176000</v>
      </c>
      <c r="CB58" s="30"/>
      <c r="CC58" s="29">
        <f t="shared" si="278"/>
        <v>0.8</v>
      </c>
      <c r="CD58" s="29" t="str">
        <f t="shared" si="146"/>
        <v xml:space="preserve"> </v>
      </c>
      <c r="CE58" s="43">
        <v>0</v>
      </c>
      <c r="CF58" s="43">
        <v>0</v>
      </c>
      <c r="CG58" s="9"/>
      <c r="CH58" s="47" t="str">
        <f t="shared" si="147"/>
        <v xml:space="preserve"> </v>
      </c>
      <c r="CI58" s="29" t="str">
        <f t="shared" si="161"/>
        <v xml:space="preserve"> </v>
      </c>
      <c r="CJ58" s="43"/>
      <c r="CK58" s="43"/>
      <c r="CL58" s="30"/>
      <c r="CM58" s="29" t="str">
        <f t="shared" si="148"/>
        <v xml:space="preserve"> </v>
      </c>
      <c r="CN58" s="29" t="str">
        <f t="shared" si="149"/>
        <v xml:space="preserve"> </v>
      </c>
      <c r="CO58" s="43">
        <v>0</v>
      </c>
      <c r="CP58" s="43">
        <v>0</v>
      </c>
      <c r="CQ58" s="30"/>
      <c r="CR58" s="29" t="str">
        <f t="shared" si="150"/>
        <v xml:space="preserve"> </v>
      </c>
      <c r="CS58" s="29" t="str">
        <f t="shared" si="151"/>
        <v xml:space="preserve"> </v>
      </c>
      <c r="CT58" s="43"/>
      <c r="CU58" s="43"/>
      <c r="CV58" s="30"/>
      <c r="CW58" s="29" t="str">
        <f t="shared" si="152"/>
        <v xml:space="preserve"> </v>
      </c>
      <c r="CX58" s="29" t="str">
        <f t="shared" si="153"/>
        <v xml:space="preserve"> </v>
      </c>
      <c r="CY58" s="43"/>
      <c r="CZ58" s="43"/>
      <c r="DA58" s="30"/>
      <c r="DB58" s="29" t="str">
        <f t="shared" si="240"/>
        <v xml:space="preserve"> </v>
      </c>
      <c r="DC58" s="29" t="str">
        <f t="shared" si="154"/>
        <v xml:space="preserve"> </v>
      </c>
      <c r="DD58" s="43"/>
      <c r="DE58" s="43"/>
      <c r="DF58" s="37"/>
      <c r="DG58" s="29" t="str">
        <f t="shared" si="241"/>
        <v xml:space="preserve"> </v>
      </c>
      <c r="DH58" s="29" t="str">
        <f t="shared" si="155"/>
        <v xml:space="preserve"> </v>
      </c>
      <c r="DI58" s="43">
        <v>0</v>
      </c>
      <c r="DJ58" s="30"/>
      <c r="DK58" s="29" t="str">
        <f t="shared" si="156"/>
        <v xml:space="preserve"> </v>
      </c>
      <c r="DL58" s="43"/>
      <c r="DM58" s="43"/>
      <c r="DN58" s="9"/>
      <c r="DO58" s="29" t="str">
        <f t="shared" si="243"/>
        <v xml:space="preserve"> </v>
      </c>
      <c r="DP58" s="29" t="str">
        <f t="shared" si="288"/>
        <v xml:space="preserve"> </v>
      </c>
    </row>
    <row r="59" spans="1:120" s="19" customFormat="1" ht="16.5" customHeight="1" outlineLevel="1" x14ac:dyDescent="0.3">
      <c r="A59" s="18">
        <f t="shared" ref="A59:A62" si="297">A58+1</f>
        <v>46</v>
      </c>
      <c r="B59" s="8" t="s">
        <v>62</v>
      </c>
      <c r="C59" s="28">
        <f t="shared" si="289"/>
        <v>2487814.2599999998</v>
      </c>
      <c r="D59" s="28">
        <f t="shared" si="289"/>
        <v>1259852.48</v>
      </c>
      <c r="E59" s="28">
        <f t="shared" si="289"/>
        <v>1161493.28</v>
      </c>
      <c r="F59" s="29">
        <f t="shared" si="229"/>
        <v>0.50640938122124923</v>
      </c>
      <c r="G59" s="29">
        <f t="shared" si="129"/>
        <v>1.0846833999762788</v>
      </c>
      <c r="H59" s="17">
        <f t="shared" si="290"/>
        <v>923300</v>
      </c>
      <c r="I59" s="24">
        <f t="shared" si="290"/>
        <v>916516.69</v>
      </c>
      <c r="J59" s="17">
        <f t="shared" si="290"/>
        <v>872397.45000000007</v>
      </c>
      <c r="K59" s="29">
        <f t="shared" si="246"/>
        <v>0.99265318964583549</v>
      </c>
      <c r="L59" s="29">
        <f t="shared" si="131"/>
        <v>1.0505724082526833</v>
      </c>
      <c r="M59" s="43">
        <v>121100</v>
      </c>
      <c r="N59" s="43">
        <v>122215.67999999999</v>
      </c>
      <c r="O59" s="43">
        <v>143518.60999999999</v>
      </c>
      <c r="P59" s="29">
        <f t="shared" si="230"/>
        <v>1.009212881915772</v>
      </c>
      <c r="Q59" s="29">
        <f t="shared" si="132"/>
        <v>0.85156677590453256</v>
      </c>
      <c r="R59" s="43"/>
      <c r="S59" s="43"/>
      <c r="T59" s="30"/>
      <c r="U59" s="29" t="str">
        <f t="shared" si="231"/>
        <v xml:space="preserve"> </v>
      </c>
      <c r="V59" s="29" t="str">
        <f t="shared" si="293"/>
        <v xml:space="preserve"> </v>
      </c>
      <c r="W59" s="43">
        <v>6000</v>
      </c>
      <c r="X59" s="43">
        <v>5795.74</v>
      </c>
      <c r="Y59" s="43">
        <v>4106.8100000000004</v>
      </c>
      <c r="Z59" s="29">
        <f t="shared" si="232"/>
        <v>0.96595666666666669</v>
      </c>
      <c r="AA59" s="29">
        <f t="shared" si="134"/>
        <v>1.411251068347452</v>
      </c>
      <c r="AB59" s="43">
        <v>80000</v>
      </c>
      <c r="AC59" s="43">
        <v>77339.990000000005</v>
      </c>
      <c r="AD59" s="43">
        <v>67394.490000000005</v>
      </c>
      <c r="AE59" s="29">
        <f t="shared" si="233"/>
        <v>0.96674987500000009</v>
      </c>
      <c r="AF59" s="29">
        <f t="shared" si="135"/>
        <v>1.1475714112533533</v>
      </c>
      <c r="AG59" s="43">
        <v>706000</v>
      </c>
      <c r="AH59" s="43">
        <v>700965.28</v>
      </c>
      <c r="AI59" s="43">
        <v>645027.54</v>
      </c>
      <c r="AJ59" s="29">
        <f t="shared" si="234"/>
        <v>0.99286866855524081</v>
      </c>
      <c r="AK59" s="29">
        <f t="shared" si="136"/>
        <v>1.086721475489248</v>
      </c>
      <c r="AL59" s="43">
        <v>10200</v>
      </c>
      <c r="AM59" s="43">
        <v>10200</v>
      </c>
      <c r="AN59" s="43">
        <v>12350</v>
      </c>
      <c r="AO59" s="29">
        <f t="shared" si="280"/>
        <v>1</v>
      </c>
      <c r="AP59" s="29">
        <f t="shared" si="137"/>
        <v>0.82591093117408909</v>
      </c>
      <c r="AQ59" s="9">
        <f t="shared" si="294"/>
        <v>1564514.26</v>
      </c>
      <c r="AR59" s="9">
        <f t="shared" si="295"/>
        <v>343335.79000000004</v>
      </c>
      <c r="AS59" s="9">
        <f t="shared" si="296"/>
        <v>289095.83</v>
      </c>
      <c r="AT59" s="29">
        <f t="shared" si="235"/>
        <v>0.21945200422781702</v>
      </c>
      <c r="AU59" s="29">
        <f t="shared" si="138"/>
        <v>1.187619309486408</v>
      </c>
      <c r="AV59" s="43"/>
      <c r="AW59" s="43"/>
      <c r="AX59" s="9"/>
      <c r="AY59" s="29" t="str">
        <f t="shared" si="236"/>
        <v xml:space="preserve"> </v>
      </c>
      <c r="AZ59" s="29" t="str">
        <f t="shared" si="139"/>
        <v xml:space="preserve"> </v>
      </c>
      <c r="BA59" s="43">
        <v>44.22</v>
      </c>
      <c r="BB59" s="43">
        <v>44.22</v>
      </c>
      <c r="BC59" s="30">
        <v>0</v>
      </c>
      <c r="BD59" s="29">
        <f t="shared" si="140"/>
        <v>1</v>
      </c>
      <c r="BE59" s="29" t="str">
        <f t="shared" si="141"/>
        <v xml:space="preserve"> </v>
      </c>
      <c r="BF59" s="43">
        <v>252571.57</v>
      </c>
      <c r="BG59" s="43">
        <v>252571.57</v>
      </c>
      <c r="BH59" s="43">
        <v>284095.83</v>
      </c>
      <c r="BI59" s="29">
        <f t="shared" si="237"/>
        <v>1</v>
      </c>
      <c r="BJ59" s="29">
        <f t="shared" si="142"/>
        <v>0.8890365268648962</v>
      </c>
      <c r="BK59" s="43"/>
      <c r="BL59" s="43"/>
      <c r="BM59" s="30"/>
      <c r="BN59" s="29" t="str">
        <f t="shared" si="266"/>
        <v xml:space="preserve"> </v>
      </c>
      <c r="BO59" s="29" t="str">
        <f t="shared" si="143"/>
        <v xml:space="preserve"> </v>
      </c>
      <c r="BP59" s="43"/>
      <c r="BQ59" s="43"/>
      <c r="BR59" s="30"/>
      <c r="BS59" s="29" t="str">
        <f t="shared" si="238"/>
        <v xml:space="preserve"> </v>
      </c>
      <c r="BT59" s="29" t="str">
        <f t="shared" si="175"/>
        <v xml:space="preserve"> </v>
      </c>
      <c r="BU59" s="43">
        <v>0</v>
      </c>
      <c r="BV59" s="43">
        <v>0</v>
      </c>
      <c r="BW59" s="9">
        <v>2000</v>
      </c>
      <c r="BX59" s="29" t="str">
        <f t="shared" si="239"/>
        <v xml:space="preserve"> </v>
      </c>
      <c r="BY59" s="29">
        <f t="shared" si="145"/>
        <v>0</v>
      </c>
      <c r="BZ59" s="43">
        <v>0</v>
      </c>
      <c r="CA59" s="43">
        <v>0</v>
      </c>
      <c r="CB59" s="30"/>
      <c r="CC59" s="29" t="str">
        <f t="shared" si="278"/>
        <v xml:space="preserve"> </v>
      </c>
      <c r="CD59" s="29" t="str">
        <f t="shared" si="146"/>
        <v xml:space="preserve"> </v>
      </c>
      <c r="CE59" s="43">
        <v>1311898.47</v>
      </c>
      <c r="CF59" s="43">
        <v>90720</v>
      </c>
      <c r="CG59" s="9">
        <v>0</v>
      </c>
      <c r="CH59" s="47">
        <f t="shared" si="147"/>
        <v>6.9151692813545246E-2</v>
      </c>
      <c r="CI59" s="29" t="str">
        <f t="shared" si="161"/>
        <v xml:space="preserve"> </v>
      </c>
      <c r="CJ59" s="43"/>
      <c r="CK59" s="43"/>
      <c r="CL59" s="30"/>
      <c r="CM59" s="29" t="str">
        <f t="shared" si="148"/>
        <v xml:space="preserve"> </v>
      </c>
      <c r="CN59" s="29" t="str">
        <f t="shared" si="149"/>
        <v xml:space="preserve"> </v>
      </c>
      <c r="CO59" s="43">
        <v>1311898.47</v>
      </c>
      <c r="CP59" s="43">
        <v>90720</v>
      </c>
      <c r="CQ59" s="30">
        <v>0</v>
      </c>
      <c r="CR59" s="29">
        <f t="shared" si="150"/>
        <v>6.9151692813545246E-2</v>
      </c>
      <c r="CS59" s="29" t="str">
        <f t="shared" si="151"/>
        <v xml:space="preserve"> </v>
      </c>
      <c r="CT59" s="43"/>
      <c r="CU59" s="43"/>
      <c r="CV59" s="30"/>
      <c r="CW59" s="29" t="str">
        <f t="shared" si="152"/>
        <v xml:space="preserve"> </v>
      </c>
      <c r="CX59" s="29" t="str">
        <f t="shared" si="153"/>
        <v xml:space="preserve"> </v>
      </c>
      <c r="CY59" s="43"/>
      <c r="CZ59" s="43"/>
      <c r="DA59" s="30"/>
      <c r="DB59" s="29" t="str">
        <f t="shared" si="240"/>
        <v xml:space="preserve"> </v>
      </c>
      <c r="DC59" s="29" t="str">
        <f t="shared" si="154"/>
        <v xml:space="preserve"> </v>
      </c>
      <c r="DD59" s="43"/>
      <c r="DE59" s="43"/>
      <c r="DF59" s="37">
        <v>3000</v>
      </c>
      <c r="DG59" s="29" t="str">
        <f t="shared" si="241"/>
        <v xml:space="preserve"> </v>
      </c>
      <c r="DH59" s="29">
        <f t="shared" si="155"/>
        <v>0</v>
      </c>
      <c r="DI59" s="43">
        <v>0</v>
      </c>
      <c r="DJ59" s="30"/>
      <c r="DK59" s="29" t="str">
        <f t="shared" si="156"/>
        <v xml:space="preserve"> </v>
      </c>
      <c r="DL59" s="43"/>
      <c r="DM59" s="43"/>
      <c r="DN59" s="9"/>
      <c r="DO59" s="29" t="str">
        <f t="shared" si="243"/>
        <v xml:space="preserve"> </v>
      </c>
      <c r="DP59" s="29" t="str">
        <f t="shared" si="288"/>
        <v xml:space="preserve"> </v>
      </c>
    </row>
    <row r="60" spans="1:120" s="19" customFormat="1" ht="15.75" customHeight="1" outlineLevel="1" x14ac:dyDescent="0.3">
      <c r="A60" s="18">
        <f t="shared" si="297"/>
        <v>47</v>
      </c>
      <c r="B60" s="8" t="s">
        <v>24</v>
      </c>
      <c r="C60" s="28">
        <f t="shared" si="289"/>
        <v>950000</v>
      </c>
      <c r="D60" s="28">
        <f t="shared" si="289"/>
        <v>692308.94000000006</v>
      </c>
      <c r="E60" s="28">
        <f t="shared" si="289"/>
        <v>496260.3</v>
      </c>
      <c r="F60" s="29">
        <f t="shared" si="229"/>
        <v>0.72874625263157899</v>
      </c>
      <c r="G60" s="29">
        <f t="shared" si="129"/>
        <v>1.395052032169408</v>
      </c>
      <c r="H60" s="17">
        <f t="shared" si="290"/>
        <v>630000</v>
      </c>
      <c r="I60" s="24">
        <f t="shared" si="290"/>
        <v>685279.94000000006</v>
      </c>
      <c r="J60" s="17">
        <f t="shared" si="290"/>
        <v>496260.3</v>
      </c>
      <c r="K60" s="29">
        <f t="shared" si="246"/>
        <v>1.0877459365079365</v>
      </c>
      <c r="L60" s="29">
        <f t="shared" si="131"/>
        <v>1.3808880944133555</v>
      </c>
      <c r="M60" s="43">
        <v>210000</v>
      </c>
      <c r="N60" s="43">
        <v>98096.51</v>
      </c>
      <c r="O60" s="43">
        <v>92474.5</v>
      </c>
      <c r="P60" s="29">
        <f t="shared" si="230"/>
        <v>0.46712623809523807</v>
      </c>
      <c r="Q60" s="29">
        <f t="shared" si="132"/>
        <v>1.0607952462570762</v>
      </c>
      <c r="R60" s="43"/>
      <c r="S60" s="43"/>
      <c r="T60" s="30"/>
      <c r="U60" s="29" t="str">
        <f t="shared" si="231"/>
        <v xml:space="preserve"> </v>
      </c>
      <c r="V60" s="29" t="str">
        <f t="shared" si="293"/>
        <v xml:space="preserve"> </v>
      </c>
      <c r="W60" s="43">
        <v>0</v>
      </c>
      <c r="X60" s="43">
        <v>0</v>
      </c>
      <c r="Y60" s="43">
        <v>0</v>
      </c>
      <c r="Z60" s="29" t="str">
        <f t="shared" si="232"/>
        <v xml:space="preserve"> </v>
      </c>
      <c r="AA60" s="29" t="str">
        <f t="shared" si="134"/>
        <v xml:space="preserve"> </v>
      </c>
      <c r="AB60" s="43">
        <v>105000</v>
      </c>
      <c r="AC60" s="43">
        <v>145443.41</v>
      </c>
      <c r="AD60" s="43">
        <v>96509.49</v>
      </c>
      <c r="AE60" s="29">
        <f t="shared" si="233"/>
        <v>1.3851753333333334</v>
      </c>
      <c r="AF60" s="29">
        <f t="shared" si="135"/>
        <v>1.507037390830684</v>
      </c>
      <c r="AG60" s="43">
        <v>305000</v>
      </c>
      <c r="AH60" s="43">
        <v>436240.02</v>
      </c>
      <c r="AI60" s="43">
        <v>301176.31</v>
      </c>
      <c r="AJ60" s="29">
        <f t="shared" si="234"/>
        <v>1.4302951475409837</v>
      </c>
      <c r="AK60" s="29">
        <f t="shared" si="136"/>
        <v>1.44845396372643</v>
      </c>
      <c r="AL60" s="43">
        <v>10000</v>
      </c>
      <c r="AM60" s="43">
        <v>5500</v>
      </c>
      <c r="AN60" s="43">
        <v>6100</v>
      </c>
      <c r="AO60" s="29">
        <f t="shared" si="280"/>
        <v>0.55000000000000004</v>
      </c>
      <c r="AP60" s="29">
        <f t="shared" si="137"/>
        <v>0.90163934426229508</v>
      </c>
      <c r="AQ60" s="9">
        <f t="shared" si="294"/>
        <v>320000</v>
      </c>
      <c r="AR60" s="9">
        <f t="shared" si="295"/>
        <v>7029</v>
      </c>
      <c r="AS60" s="9">
        <f t="shared" si="296"/>
        <v>0</v>
      </c>
      <c r="AT60" s="29">
        <f t="shared" si="235"/>
        <v>2.1965624999999999E-2</v>
      </c>
      <c r="AU60" s="29" t="str">
        <f t="shared" si="138"/>
        <v xml:space="preserve"> </v>
      </c>
      <c r="AV60" s="43"/>
      <c r="AW60" s="43"/>
      <c r="AX60" s="9"/>
      <c r="AY60" s="29" t="str">
        <f t="shared" si="236"/>
        <v xml:space="preserve"> </v>
      </c>
      <c r="AZ60" s="29" t="str">
        <f t="shared" si="139"/>
        <v xml:space="preserve"> </v>
      </c>
      <c r="BA60" s="43">
        <v>0</v>
      </c>
      <c r="BB60" s="43">
        <v>0</v>
      </c>
      <c r="BC60" s="30">
        <v>0</v>
      </c>
      <c r="BD60" s="29" t="str">
        <f t="shared" si="140"/>
        <v xml:space="preserve"> </v>
      </c>
      <c r="BE60" s="29" t="str">
        <f t="shared" si="141"/>
        <v xml:space="preserve"> </v>
      </c>
      <c r="BF60" s="43">
        <v>0</v>
      </c>
      <c r="BG60" s="43">
        <v>6911.85</v>
      </c>
      <c r="BH60" s="43"/>
      <c r="BI60" s="29" t="str">
        <f t="shared" si="237"/>
        <v xml:space="preserve"> </v>
      </c>
      <c r="BJ60" s="29" t="str">
        <f t="shared" si="142"/>
        <v xml:space="preserve"> </v>
      </c>
      <c r="BK60" s="43"/>
      <c r="BL60" s="43"/>
      <c r="BM60" s="30"/>
      <c r="BN60" s="29" t="str">
        <f t="shared" si="266"/>
        <v xml:space="preserve"> </v>
      </c>
      <c r="BO60" s="29" t="str">
        <f t="shared" si="143"/>
        <v xml:space="preserve"> </v>
      </c>
      <c r="BP60" s="43"/>
      <c r="BQ60" s="43"/>
      <c r="BR60" s="30"/>
      <c r="BS60" s="29" t="str">
        <f t="shared" si="238"/>
        <v xml:space="preserve"> </v>
      </c>
      <c r="BT60" s="29" t="str">
        <f t="shared" si="175"/>
        <v xml:space="preserve"> </v>
      </c>
      <c r="BU60" s="43">
        <v>20000</v>
      </c>
      <c r="BV60" s="43">
        <v>0</v>
      </c>
      <c r="BW60" s="30">
        <v>0</v>
      </c>
      <c r="BX60" s="29" t="str">
        <f t="shared" si="239"/>
        <v xml:space="preserve"> </v>
      </c>
      <c r="BY60" s="29" t="str">
        <f t="shared" si="145"/>
        <v xml:space="preserve"> </v>
      </c>
      <c r="BZ60" s="43">
        <v>300000</v>
      </c>
      <c r="CA60" s="43">
        <v>0</v>
      </c>
      <c r="CB60" s="30">
        <v>0</v>
      </c>
      <c r="CC60" s="29" t="str">
        <f t="shared" si="278"/>
        <v xml:space="preserve"> </v>
      </c>
      <c r="CD60" s="29" t="str">
        <f t="shared" si="146"/>
        <v xml:space="preserve"> </v>
      </c>
      <c r="CE60" s="43">
        <v>0</v>
      </c>
      <c r="CF60" s="43">
        <v>0</v>
      </c>
      <c r="CG60" s="9">
        <v>0</v>
      </c>
      <c r="CH60" s="47" t="str">
        <f t="shared" si="147"/>
        <v xml:space="preserve"> </v>
      </c>
      <c r="CI60" s="29" t="str">
        <f t="shared" si="161"/>
        <v xml:space="preserve"> </v>
      </c>
      <c r="CJ60" s="43"/>
      <c r="CK60" s="43"/>
      <c r="CL60" s="30"/>
      <c r="CM60" s="29" t="str">
        <f t="shared" si="148"/>
        <v xml:space="preserve"> </v>
      </c>
      <c r="CN60" s="29" t="str">
        <f t="shared" si="149"/>
        <v xml:space="preserve"> </v>
      </c>
      <c r="CO60" s="43">
        <v>0</v>
      </c>
      <c r="CP60" s="43">
        <v>0</v>
      </c>
      <c r="CQ60" s="30">
        <v>0</v>
      </c>
      <c r="CR60" s="29" t="str">
        <f t="shared" si="150"/>
        <v xml:space="preserve"> </v>
      </c>
      <c r="CS60" s="29" t="str">
        <f t="shared" si="151"/>
        <v xml:space="preserve"> </v>
      </c>
      <c r="CT60" s="43"/>
      <c r="CU60" s="43"/>
      <c r="CV60" s="30"/>
      <c r="CW60" s="29" t="str">
        <f t="shared" si="152"/>
        <v xml:space="preserve"> </v>
      </c>
      <c r="CX60" s="29" t="str">
        <f t="shared" si="153"/>
        <v xml:space="preserve"> </v>
      </c>
      <c r="CY60" s="43"/>
      <c r="CZ60" s="43"/>
      <c r="DA60" s="30"/>
      <c r="DB60" s="29" t="str">
        <f t="shared" si="240"/>
        <v xml:space="preserve"> </v>
      </c>
      <c r="DC60" s="29" t="str">
        <f t="shared" si="154"/>
        <v xml:space="preserve"> </v>
      </c>
      <c r="DD60" s="43"/>
      <c r="DE60" s="43"/>
      <c r="DF60" s="37">
        <v>0</v>
      </c>
      <c r="DG60" s="29" t="str">
        <f t="shared" si="241"/>
        <v xml:space="preserve"> </v>
      </c>
      <c r="DH60" s="29" t="str">
        <f t="shared" si="155"/>
        <v xml:space="preserve"> </v>
      </c>
      <c r="DI60" s="43">
        <v>117.15</v>
      </c>
      <c r="DJ60" s="30"/>
      <c r="DK60" s="29" t="str">
        <f t="shared" si="156"/>
        <v xml:space="preserve"> </v>
      </c>
      <c r="DL60" s="43"/>
      <c r="DM60" s="43"/>
      <c r="DN60" s="9"/>
      <c r="DO60" s="29" t="str">
        <f t="shared" si="243"/>
        <v xml:space="preserve"> </v>
      </c>
      <c r="DP60" s="29" t="str">
        <f t="shared" si="288"/>
        <v xml:space="preserve"> </v>
      </c>
    </row>
    <row r="61" spans="1:120" s="19" customFormat="1" ht="15.75" customHeight="1" outlineLevel="1" x14ac:dyDescent="0.3">
      <c r="A61" s="18">
        <f t="shared" si="297"/>
        <v>48</v>
      </c>
      <c r="B61" s="8" t="s">
        <v>77</v>
      </c>
      <c r="C61" s="28">
        <f t="shared" si="289"/>
        <v>5405535.3100000005</v>
      </c>
      <c r="D61" s="28">
        <f t="shared" si="289"/>
        <v>3535310.8200000003</v>
      </c>
      <c r="E61" s="28">
        <f t="shared" si="289"/>
        <v>3308327.96</v>
      </c>
      <c r="F61" s="29">
        <f t="shared" si="229"/>
        <v>0.65401678413973763</v>
      </c>
      <c r="G61" s="29">
        <f t="shared" si="129"/>
        <v>1.0686095401497016</v>
      </c>
      <c r="H61" s="17">
        <f t="shared" si="290"/>
        <v>2524859.87</v>
      </c>
      <c r="I61" s="24">
        <f t="shared" si="290"/>
        <v>2205643.12</v>
      </c>
      <c r="J61" s="17">
        <f t="shared" si="290"/>
        <v>2699682.96</v>
      </c>
      <c r="K61" s="29">
        <f t="shared" si="246"/>
        <v>0.87357050829121852</v>
      </c>
      <c r="L61" s="29">
        <f t="shared" si="131"/>
        <v>0.81700079330796682</v>
      </c>
      <c r="M61" s="43">
        <v>538223.32999999996</v>
      </c>
      <c r="N61" s="43">
        <v>525108.11</v>
      </c>
      <c r="O61" s="43">
        <v>485663.38</v>
      </c>
      <c r="P61" s="29">
        <f t="shared" si="230"/>
        <v>0.975632382936652</v>
      </c>
      <c r="Q61" s="29">
        <f t="shared" si="132"/>
        <v>1.0812182503856889</v>
      </c>
      <c r="R61" s="43"/>
      <c r="S61" s="43"/>
      <c r="T61" s="30"/>
      <c r="U61" s="29" t="str">
        <f t="shared" si="231"/>
        <v xml:space="preserve"> </v>
      </c>
      <c r="V61" s="29" t="str">
        <f t="shared" si="293"/>
        <v xml:space="preserve"> </v>
      </c>
      <c r="W61" s="43">
        <v>45000</v>
      </c>
      <c r="X61" s="43">
        <v>40924.75</v>
      </c>
      <c r="Y61" s="43">
        <v>37290.949999999997</v>
      </c>
      <c r="Z61" s="29">
        <f t="shared" si="232"/>
        <v>0.90943888888888891</v>
      </c>
      <c r="AA61" s="29">
        <f t="shared" si="134"/>
        <v>1.0974445542417128</v>
      </c>
      <c r="AB61" s="43">
        <v>540000</v>
      </c>
      <c r="AC61" s="43">
        <v>446119.2</v>
      </c>
      <c r="AD61" s="43">
        <v>482149.34</v>
      </c>
      <c r="AE61" s="29">
        <f t="shared" si="233"/>
        <v>0.8261466666666667</v>
      </c>
      <c r="AF61" s="29">
        <f t="shared" si="135"/>
        <v>0.92527182553023923</v>
      </c>
      <c r="AG61" s="43">
        <v>1374658.54</v>
      </c>
      <c r="AH61" s="43">
        <v>1168181.06</v>
      </c>
      <c r="AI61" s="43">
        <v>1659529.29</v>
      </c>
      <c r="AJ61" s="29">
        <f t="shared" si="234"/>
        <v>0.84979725947070461</v>
      </c>
      <c r="AK61" s="29">
        <f t="shared" si="136"/>
        <v>0.70392313473418722</v>
      </c>
      <c r="AL61" s="43">
        <v>26978</v>
      </c>
      <c r="AM61" s="43">
        <v>25310</v>
      </c>
      <c r="AN61" s="43">
        <v>35050</v>
      </c>
      <c r="AO61" s="29">
        <f t="shared" si="280"/>
        <v>0.93817184372451623</v>
      </c>
      <c r="AP61" s="29">
        <f t="shared" si="137"/>
        <v>0.72211126961483596</v>
      </c>
      <c r="AQ61" s="9">
        <f>AV61+BA61+BF61+BK61+BP61+BU61+BZ61+CE61+CY61+DD61+DL61+CT61+766.73</f>
        <v>2880675.44</v>
      </c>
      <c r="AR61" s="9">
        <f>AW61+BB61+BG61+BL61+BQ61+BV61+CA61+CF61+CZ61+DE61+DM61+CU61+DI61+766.06</f>
        <v>1329667.7</v>
      </c>
      <c r="AS61" s="9">
        <f t="shared" si="296"/>
        <v>608645</v>
      </c>
      <c r="AT61" s="29">
        <f t="shared" si="235"/>
        <v>0.46158191982919117</v>
      </c>
      <c r="AU61" s="29" t="str">
        <f t="shared" si="138"/>
        <v>св.200</v>
      </c>
      <c r="AV61" s="43"/>
      <c r="AW61" s="43"/>
      <c r="AX61" s="9"/>
      <c r="AY61" s="29" t="str">
        <f t="shared" si="236"/>
        <v xml:space="preserve"> </v>
      </c>
      <c r="AZ61" s="29" t="str">
        <f t="shared" si="139"/>
        <v xml:space="preserve"> </v>
      </c>
      <c r="BA61" s="43">
        <v>76200</v>
      </c>
      <c r="BB61" s="43">
        <v>76062.86</v>
      </c>
      <c r="BC61" s="30">
        <v>157349.32999999999</v>
      </c>
      <c r="BD61" s="29">
        <f t="shared" si="140"/>
        <v>0.99820026246719162</v>
      </c>
      <c r="BE61" s="29">
        <f t="shared" si="141"/>
        <v>0.48340123215014646</v>
      </c>
      <c r="BF61" s="43">
        <v>0</v>
      </c>
      <c r="BG61" s="43">
        <v>0</v>
      </c>
      <c r="BH61" s="43"/>
      <c r="BI61" s="29" t="str">
        <f t="shared" si="237"/>
        <v xml:space="preserve"> </v>
      </c>
      <c r="BJ61" s="29" t="str">
        <f>IF(BG61=0," ",IF(BG61/BH61*100&gt;200,"св.200",BG61/BH61))</f>
        <v xml:space="preserve"> </v>
      </c>
      <c r="BK61" s="43">
        <v>203800</v>
      </c>
      <c r="BL61" s="43">
        <v>202045.5</v>
      </c>
      <c r="BM61" s="43">
        <v>205570.5</v>
      </c>
      <c r="BN61" s="29">
        <f t="shared" si="266"/>
        <v>0.99139106967615309</v>
      </c>
      <c r="BO61" s="29">
        <f t="shared" si="143"/>
        <v>0.98285259801382008</v>
      </c>
      <c r="BP61" s="43"/>
      <c r="BQ61" s="43"/>
      <c r="BR61" s="30"/>
      <c r="BS61" s="29" t="str">
        <f t="shared" si="238"/>
        <v xml:space="preserve"> </v>
      </c>
      <c r="BT61" s="29" t="str">
        <f t="shared" si="175"/>
        <v xml:space="preserve"> </v>
      </c>
      <c r="BU61" s="43">
        <v>71599.59</v>
      </c>
      <c r="BV61" s="43">
        <v>38621.589999999997</v>
      </c>
      <c r="BW61" s="43">
        <v>69220</v>
      </c>
      <c r="BX61" s="29">
        <f t="shared" si="239"/>
        <v>0.53941077036893648</v>
      </c>
      <c r="BY61" s="29">
        <f t="shared" si="145"/>
        <v>0.5579542039872869</v>
      </c>
      <c r="BZ61" s="43">
        <v>413138.5</v>
      </c>
      <c r="CA61" s="43">
        <v>413138.5</v>
      </c>
      <c r="CB61" s="43">
        <v>0</v>
      </c>
      <c r="CC61" s="29">
        <f t="shared" si="278"/>
        <v>1</v>
      </c>
      <c r="CD61" s="29" t="str">
        <f t="shared" si="146"/>
        <v xml:space="preserve"> </v>
      </c>
      <c r="CE61" s="43">
        <v>2115170.62</v>
      </c>
      <c r="CF61" s="43">
        <v>599033.18999999994</v>
      </c>
      <c r="CG61" s="9">
        <v>172284</v>
      </c>
      <c r="CH61" s="47">
        <f t="shared" si="147"/>
        <v>0.28320797591260033</v>
      </c>
      <c r="CI61" s="29" t="str">
        <f t="shared" si="161"/>
        <v>св.200</v>
      </c>
      <c r="CJ61" s="43"/>
      <c r="CK61" s="43"/>
      <c r="CL61" s="30"/>
      <c r="CM61" s="29" t="str">
        <f t="shared" si="148"/>
        <v xml:space="preserve"> </v>
      </c>
      <c r="CN61" s="29" t="str">
        <f t="shared" si="149"/>
        <v xml:space="preserve"> </v>
      </c>
      <c r="CO61" s="43">
        <v>2115170.62</v>
      </c>
      <c r="CP61" s="43">
        <v>599033.18999999994</v>
      </c>
      <c r="CQ61" s="30">
        <v>172284</v>
      </c>
      <c r="CR61" s="29">
        <f t="shared" si="150"/>
        <v>0.28320797591260033</v>
      </c>
      <c r="CS61" s="29" t="str">
        <f t="shared" si="151"/>
        <v>св.200</v>
      </c>
      <c r="CT61" s="43"/>
      <c r="CU61" s="43"/>
      <c r="CV61" s="30"/>
      <c r="CW61" s="29" t="str">
        <f t="shared" si="152"/>
        <v xml:space="preserve"> </v>
      </c>
      <c r="CX61" s="29" t="str">
        <f t="shared" si="153"/>
        <v xml:space="preserve"> </v>
      </c>
      <c r="CY61" s="43"/>
      <c r="CZ61" s="43"/>
      <c r="DA61" s="30"/>
      <c r="DB61" s="29" t="str">
        <f t="shared" si="240"/>
        <v xml:space="preserve"> </v>
      </c>
      <c r="DC61" s="29" t="str">
        <f t="shared" si="154"/>
        <v xml:space="preserve"> </v>
      </c>
      <c r="DD61" s="43"/>
      <c r="DE61" s="43"/>
      <c r="DF61" s="43">
        <v>4221.17</v>
      </c>
      <c r="DG61" s="29" t="str">
        <f t="shared" si="241"/>
        <v xml:space="preserve"> </v>
      </c>
      <c r="DH61" s="29">
        <f t="shared" si="155"/>
        <v>0</v>
      </c>
      <c r="DI61" s="43">
        <v>0</v>
      </c>
      <c r="DJ61" s="30"/>
      <c r="DK61" s="29" t="str">
        <f t="shared" si="156"/>
        <v xml:space="preserve"> </v>
      </c>
      <c r="DL61" s="43"/>
      <c r="DM61" s="43"/>
      <c r="DN61" s="9"/>
      <c r="DO61" s="29" t="str">
        <f t="shared" si="243"/>
        <v xml:space="preserve"> </v>
      </c>
      <c r="DP61" s="29" t="str">
        <f t="shared" si="288"/>
        <v xml:space="preserve"> </v>
      </c>
    </row>
    <row r="62" spans="1:120" s="19" customFormat="1" ht="15.75" customHeight="1" outlineLevel="1" x14ac:dyDescent="0.3">
      <c r="A62" s="18">
        <f t="shared" si="297"/>
        <v>49</v>
      </c>
      <c r="B62" s="8" t="s">
        <v>78</v>
      </c>
      <c r="C62" s="28">
        <f t="shared" si="289"/>
        <v>1665939.51</v>
      </c>
      <c r="D62" s="28">
        <f t="shared" si="289"/>
        <v>1633493.1300000001</v>
      </c>
      <c r="E62" s="28">
        <f t="shared" si="289"/>
        <v>1170962.29</v>
      </c>
      <c r="F62" s="29">
        <f t="shared" si="229"/>
        <v>0.98052367459608425</v>
      </c>
      <c r="G62" s="29">
        <f t="shared" si="129"/>
        <v>1.3950006280731722</v>
      </c>
      <c r="H62" s="17">
        <f t="shared" si="290"/>
        <v>859950</v>
      </c>
      <c r="I62" s="24">
        <f t="shared" si="290"/>
        <v>1228103.6400000001</v>
      </c>
      <c r="J62" s="17">
        <f t="shared" si="290"/>
        <v>854022.38</v>
      </c>
      <c r="K62" s="29">
        <f t="shared" si="246"/>
        <v>1.4281105180533753</v>
      </c>
      <c r="L62" s="29">
        <f t="shared" si="131"/>
        <v>1.4380227834310386</v>
      </c>
      <c r="M62" s="43">
        <v>238250</v>
      </c>
      <c r="N62" s="43">
        <v>270333.63</v>
      </c>
      <c r="O62" s="43">
        <v>234957.96</v>
      </c>
      <c r="P62" s="29">
        <f t="shared" si="230"/>
        <v>1.1346637145855194</v>
      </c>
      <c r="Q62" s="29">
        <f t="shared" si="132"/>
        <v>1.1505617004846314</v>
      </c>
      <c r="R62" s="43"/>
      <c r="S62" s="43"/>
      <c r="T62" s="30"/>
      <c r="U62" s="29" t="str">
        <f t="shared" si="231"/>
        <v xml:space="preserve"> </v>
      </c>
      <c r="V62" s="29" t="str">
        <f t="shared" si="293"/>
        <v xml:space="preserve"> </v>
      </c>
      <c r="W62" s="43">
        <v>3000</v>
      </c>
      <c r="X62" s="43">
        <v>-24403</v>
      </c>
      <c r="Y62" s="43">
        <v>2562.2800000000002</v>
      </c>
      <c r="Z62" s="29" t="str">
        <f t="shared" si="232"/>
        <v xml:space="preserve"> </v>
      </c>
      <c r="AA62" s="29">
        <f t="shared" si="134"/>
        <v>-9.5239396162792502</v>
      </c>
      <c r="AB62" s="43">
        <v>195000</v>
      </c>
      <c r="AC62" s="43">
        <v>211194.13</v>
      </c>
      <c r="AD62" s="43">
        <v>256106.98</v>
      </c>
      <c r="AE62" s="29">
        <f t="shared" si="233"/>
        <v>1.0830468205128205</v>
      </c>
      <c r="AF62" s="29">
        <f t="shared" si="135"/>
        <v>0.82463246413666658</v>
      </c>
      <c r="AG62" s="43">
        <v>420000</v>
      </c>
      <c r="AH62" s="43">
        <v>767278.88</v>
      </c>
      <c r="AI62" s="43">
        <v>351625.16</v>
      </c>
      <c r="AJ62" s="29">
        <f t="shared" si="234"/>
        <v>1.8268544761904761</v>
      </c>
      <c r="AK62" s="29" t="str">
        <f t="shared" si="136"/>
        <v>св.200</v>
      </c>
      <c r="AL62" s="43">
        <v>3700</v>
      </c>
      <c r="AM62" s="43">
        <v>3700</v>
      </c>
      <c r="AN62" s="43">
        <v>8770</v>
      </c>
      <c r="AO62" s="29">
        <f t="shared" si="280"/>
        <v>1</v>
      </c>
      <c r="AP62" s="29">
        <f t="shared" si="137"/>
        <v>0.42189281641961229</v>
      </c>
      <c r="AQ62" s="9">
        <f t="shared" si="294"/>
        <v>805989.51</v>
      </c>
      <c r="AR62" s="9">
        <f t="shared" si="295"/>
        <v>405389.49</v>
      </c>
      <c r="AS62" s="9">
        <f t="shared" si="296"/>
        <v>316939.91000000003</v>
      </c>
      <c r="AT62" s="29">
        <f t="shared" si="235"/>
        <v>0.50297117390522861</v>
      </c>
      <c r="AU62" s="29">
        <f t="shared" si="138"/>
        <v>1.2790736578425859</v>
      </c>
      <c r="AV62" s="43"/>
      <c r="AW62" s="43"/>
      <c r="AX62" s="9"/>
      <c r="AY62" s="29" t="str">
        <f t="shared" si="236"/>
        <v xml:space="preserve"> </v>
      </c>
      <c r="AZ62" s="29" t="str">
        <f t="shared" si="139"/>
        <v xml:space="preserve"> </v>
      </c>
      <c r="BA62" s="43">
        <v>214215.85</v>
      </c>
      <c r="BB62" s="43">
        <v>214215.85</v>
      </c>
      <c r="BC62" s="30">
        <v>0</v>
      </c>
      <c r="BD62" s="29">
        <f t="shared" si="140"/>
        <v>1</v>
      </c>
      <c r="BE62" s="29" t="str">
        <f t="shared" si="141"/>
        <v xml:space="preserve"> </v>
      </c>
      <c r="BF62" s="43">
        <v>134773.66</v>
      </c>
      <c r="BG62" s="43">
        <v>101173.64</v>
      </c>
      <c r="BH62" s="43">
        <v>113586.77</v>
      </c>
      <c r="BI62" s="29">
        <f t="shared" si="237"/>
        <v>0.75069297665434032</v>
      </c>
      <c r="BJ62" s="29">
        <f t="shared" si="142"/>
        <v>0.89071676217221418</v>
      </c>
      <c r="BK62" s="43"/>
      <c r="BL62" s="43"/>
      <c r="BM62" s="30"/>
      <c r="BN62" s="29" t="str">
        <f t="shared" si="266"/>
        <v xml:space="preserve"> </v>
      </c>
      <c r="BO62" s="29" t="str">
        <f t="shared" si="143"/>
        <v xml:space="preserve"> </v>
      </c>
      <c r="BP62" s="43"/>
      <c r="BQ62" s="43"/>
      <c r="BR62" s="30"/>
      <c r="BS62" s="29" t="str">
        <f t="shared" si="238"/>
        <v xml:space="preserve"> </v>
      </c>
      <c r="BT62" s="29" t="str">
        <f t="shared" si="175"/>
        <v xml:space="preserve"> </v>
      </c>
      <c r="BU62" s="43">
        <v>0</v>
      </c>
      <c r="BV62" s="43">
        <v>0</v>
      </c>
      <c r="BW62" s="43">
        <v>1497.96</v>
      </c>
      <c r="BX62" s="29" t="str">
        <f t="shared" si="239"/>
        <v xml:space="preserve"> </v>
      </c>
      <c r="BY62" s="29" t="str">
        <f>IF(BV62=0," ",IF(BV62/BW62*100&gt;200,"св.200",BV62/BW62))</f>
        <v xml:space="preserve"> </v>
      </c>
      <c r="BZ62" s="43">
        <v>457000</v>
      </c>
      <c r="CA62" s="43">
        <v>90000</v>
      </c>
      <c r="CB62" s="43">
        <v>201855.18</v>
      </c>
      <c r="CC62" s="29">
        <f t="shared" si="278"/>
        <v>0.19693654266958424</v>
      </c>
      <c r="CD62" s="29">
        <f t="shared" si="146"/>
        <v>0.4458642081912389</v>
      </c>
      <c r="CE62" s="43">
        <v>0</v>
      </c>
      <c r="CF62" s="43">
        <v>0</v>
      </c>
      <c r="CG62" s="9"/>
      <c r="CH62" s="47" t="str">
        <f t="shared" si="147"/>
        <v xml:space="preserve"> </v>
      </c>
      <c r="CI62" s="29" t="str">
        <f t="shared" si="161"/>
        <v xml:space="preserve"> </v>
      </c>
      <c r="CJ62" s="43"/>
      <c r="CK62" s="43"/>
      <c r="CL62" s="30"/>
      <c r="CM62" s="29" t="str">
        <f t="shared" si="148"/>
        <v xml:space="preserve"> </v>
      </c>
      <c r="CN62" s="29" t="str">
        <f t="shared" si="149"/>
        <v xml:space="preserve"> </v>
      </c>
      <c r="CO62" s="43">
        <v>0</v>
      </c>
      <c r="CP62" s="43">
        <v>0</v>
      </c>
      <c r="CQ62" s="30">
        <v>0</v>
      </c>
      <c r="CR62" s="29" t="str">
        <f t="shared" si="150"/>
        <v xml:space="preserve"> </v>
      </c>
      <c r="CS62" s="29" t="str">
        <f t="shared" si="151"/>
        <v xml:space="preserve"> </v>
      </c>
      <c r="CT62" s="43"/>
      <c r="CU62" s="43"/>
      <c r="CV62" s="30"/>
      <c r="CW62" s="29" t="str">
        <f t="shared" si="152"/>
        <v xml:space="preserve"> </v>
      </c>
      <c r="CX62" s="29" t="str">
        <f t="shared" si="153"/>
        <v xml:space="preserve"> </v>
      </c>
      <c r="CY62" s="43"/>
      <c r="CZ62" s="43"/>
      <c r="DA62" s="30"/>
      <c r="DB62" s="29" t="str">
        <f t="shared" si="240"/>
        <v xml:space="preserve"> </v>
      </c>
      <c r="DC62" s="29" t="str">
        <f t="shared" si="154"/>
        <v xml:space="preserve"> </v>
      </c>
      <c r="DD62" s="43"/>
      <c r="DE62" s="43"/>
      <c r="DF62" s="37"/>
      <c r="DG62" s="29" t="str">
        <f t="shared" si="241"/>
        <v xml:space="preserve"> </v>
      </c>
      <c r="DH62" s="29" t="str">
        <f t="shared" si="155"/>
        <v xml:space="preserve"> </v>
      </c>
      <c r="DI62" s="43">
        <v>0</v>
      </c>
      <c r="DJ62" s="43"/>
      <c r="DK62" s="29" t="str">
        <f>IF(DI62=0," ",IF(DI62/DJ62*100&gt;200,"св.200",DI62/DJ62))</f>
        <v xml:space="preserve"> </v>
      </c>
      <c r="DL62" s="43"/>
      <c r="DM62" s="43"/>
      <c r="DN62" s="9"/>
      <c r="DO62" s="29" t="str">
        <f t="shared" si="243"/>
        <v xml:space="preserve"> </v>
      </c>
      <c r="DP62" s="29" t="str">
        <f t="shared" si="288"/>
        <v xml:space="preserve"> </v>
      </c>
    </row>
    <row r="63" spans="1:120" s="21" customFormat="1" ht="32.1" customHeight="1" x14ac:dyDescent="0.3">
      <c r="A63" s="20"/>
      <c r="B63" s="7" t="s">
        <v>144</v>
      </c>
      <c r="C63" s="34">
        <f>SUM(C64:C68)</f>
        <v>50295979.18</v>
      </c>
      <c r="D63" s="34">
        <f>SUM(D64:D68)</f>
        <v>52012096.20000001</v>
      </c>
      <c r="E63" s="34">
        <f>SUM(E64:E65,E66:E67,E68)</f>
        <v>46663603.739999995</v>
      </c>
      <c r="F63" s="26">
        <f t="shared" si="229"/>
        <v>1.0341203620642982</v>
      </c>
      <c r="G63" s="26">
        <f t="shared" si="129"/>
        <v>1.1146180755734323</v>
      </c>
      <c r="H63" s="25">
        <f>SUM(H64:H68)</f>
        <v>45845028.049999997</v>
      </c>
      <c r="I63" s="25">
        <f>SUM(I64:I68)</f>
        <v>48116809.880000003</v>
      </c>
      <c r="J63" s="25">
        <f>SUM(J64:J65,J66:J67,J68)</f>
        <v>44588538.559999987</v>
      </c>
      <c r="K63" s="26">
        <f t="shared" si="246"/>
        <v>1.049553505071964</v>
      </c>
      <c r="L63" s="26">
        <f t="shared" si="131"/>
        <v>1.0791295573693729</v>
      </c>
      <c r="M63" s="25">
        <f>SUM(M64:M68)</f>
        <v>31980438.799999997</v>
      </c>
      <c r="N63" s="25">
        <f>SUM(N64:N68)</f>
        <v>33511395.280000001</v>
      </c>
      <c r="O63" s="25">
        <f>SUM(O64:O68)</f>
        <v>30543906.969999999</v>
      </c>
      <c r="P63" s="26">
        <f t="shared" si="230"/>
        <v>1.0478716533432932</v>
      </c>
      <c r="Q63" s="26">
        <f t="shared" si="132"/>
        <v>1.0971548372287359</v>
      </c>
      <c r="R63" s="25">
        <f>SUM(R64:R68)</f>
        <v>1406493</v>
      </c>
      <c r="S63" s="25">
        <f>SUM(S64:S68)</f>
        <v>1313420.3400000001</v>
      </c>
      <c r="T63" s="25">
        <f>SUM(T64:T68)</f>
        <v>1422171.72</v>
      </c>
      <c r="U63" s="26">
        <f t="shared" si="231"/>
        <v>0.93382643212586203</v>
      </c>
      <c r="V63" s="26">
        <f t="shared" si="133"/>
        <v>0.92353147058781349</v>
      </c>
      <c r="W63" s="25">
        <f>SUM(W64:W68)</f>
        <v>2300.4</v>
      </c>
      <c r="X63" s="25">
        <f>SUM(X64:X68)</f>
        <v>1303.5500000000002</v>
      </c>
      <c r="Y63" s="25">
        <f>SUM(Y64:Y68)</f>
        <v>1224.02</v>
      </c>
      <c r="Z63" s="26">
        <f t="shared" si="232"/>
        <v>0.56666231959659197</v>
      </c>
      <c r="AA63" s="26">
        <f t="shared" si="134"/>
        <v>1.0649744285224099</v>
      </c>
      <c r="AB63" s="25">
        <f>SUM(AB64:AB68)</f>
        <v>1631700.8399999999</v>
      </c>
      <c r="AC63" s="25">
        <f>SUM(AC64:AC68)</f>
        <v>2521488.4500000002</v>
      </c>
      <c r="AD63" s="25">
        <f>SUM(AD64:AD68)</f>
        <v>2137480.31</v>
      </c>
      <c r="AE63" s="26">
        <f t="shared" si="233"/>
        <v>1.5453129570001327</v>
      </c>
      <c r="AF63" s="26">
        <f>IF(AC63&lt;=0," ",IF(AC63/AD63*100&gt;200,"св.200",AC63/AD63))</f>
        <v>1.1796545859175658</v>
      </c>
      <c r="AG63" s="25">
        <f>SUM(AG64:AG68)</f>
        <v>10823095.010000002</v>
      </c>
      <c r="AH63" s="25">
        <f>SUM(AH64:AH68)</f>
        <v>10768902.26</v>
      </c>
      <c r="AI63" s="25">
        <f>SUM(AI64:AI68)</f>
        <v>10483355.539999999</v>
      </c>
      <c r="AJ63" s="26">
        <f t="shared" si="234"/>
        <v>0.99499286018001964</v>
      </c>
      <c r="AK63" s="26">
        <f t="shared" si="136"/>
        <v>1.0272381031922915</v>
      </c>
      <c r="AL63" s="25">
        <f>SUM(AL64:AL68)</f>
        <v>1000</v>
      </c>
      <c r="AM63" s="25">
        <f>SUM(AM64:AM68)</f>
        <v>300</v>
      </c>
      <c r="AN63" s="25">
        <f>SUM(AN64:AN68)</f>
        <v>400</v>
      </c>
      <c r="AO63" s="26">
        <f t="shared" si="280"/>
        <v>0.3</v>
      </c>
      <c r="AP63" s="26">
        <f t="shared" si="137"/>
        <v>0.75</v>
      </c>
      <c r="AQ63" s="15">
        <f>SUM(AQ64:AQ68)</f>
        <v>4450951.13</v>
      </c>
      <c r="AR63" s="15">
        <f>SUM(AR64:AR68)</f>
        <v>3895286.32</v>
      </c>
      <c r="AS63" s="15">
        <f>SUM(AS64:AS65,AS66:AS67,AS68)</f>
        <v>2075065.1799999997</v>
      </c>
      <c r="AT63" s="26">
        <f t="shared" si="235"/>
        <v>0.8751581866952558</v>
      </c>
      <c r="AU63" s="26">
        <f t="shared" si="138"/>
        <v>1.8771874529743688</v>
      </c>
      <c r="AV63" s="25">
        <f>SUM(AV64:AV68)</f>
        <v>200000</v>
      </c>
      <c r="AW63" s="25">
        <f>SUM(AW64:AW68)</f>
        <v>220616.12</v>
      </c>
      <c r="AX63" s="25">
        <f>SUM(AX64:AX68)</f>
        <v>309335</v>
      </c>
      <c r="AY63" s="26">
        <f t="shared" si="236"/>
        <v>1.1030806</v>
      </c>
      <c r="AZ63" s="26">
        <f t="shared" si="139"/>
        <v>0.71319482114859289</v>
      </c>
      <c r="BA63" s="25">
        <f>SUM(BA64:BA68)</f>
        <v>61000</v>
      </c>
      <c r="BB63" s="25">
        <f>SUM(BB64:BB68)</f>
        <v>60798</v>
      </c>
      <c r="BC63" s="32">
        <f>SUM(BC64:BC68)</f>
        <v>119851.4</v>
      </c>
      <c r="BD63" s="26">
        <f t="shared" si="140"/>
        <v>0.99668852459016388</v>
      </c>
      <c r="BE63" s="26">
        <f t="shared" si="141"/>
        <v>0.5072781794789214</v>
      </c>
      <c r="BF63" s="25">
        <f>SUM(BF64:BF68)</f>
        <v>1167282.78</v>
      </c>
      <c r="BG63" s="25">
        <f>SUM(BG64:BG68)</f>
        <v>737646.17999999993</v>
      </c>
      <c r="BH63" s="27">
        <f>SUM(BH64:BH68)</f>
        <v>528006.5</v>
      </c>
      <c r="BI63" s="26">
        <f t="shared" si="237"/>
        <v>0.63193443151795647</v>
      </c>
      <c r="BJ63" s="26">
        <f t="shared" si="142"/>
        <v>1.3970399606823021</v>
      </c>
      <c r="BK63" s="25">
        <f>SUM(BK64:BK68)</f>
        <v>0</v>
      </c>
      <c r="BL63" s="25">
        <f>SUM(BL64:BL68)</f>
        <v>0</v>
      </c>
      <c r="BM63" s="27">
        <f>SUM(BM64:BM68)</f>
        <v>0</v>
      </c>
      <c r="BN63" s="26" t="str">
        <f t="shared" si="266"/>
        <v xml:space="preserve"> </v>
      </c>
      <c r="BO63" s="26" t="str">
        <f t="shared" si="143"/>
        <v xml:space="preserve"> </v>
      </c>
      <c r="BP63" s="25">
        <f>SUM(BP64:BP68)</f>
        <v>289804.15000000002</v>
      </c>
      <c r="BQ63" s="25">
        <f>SUM(BQ64:BQ68)</f>
        <v>22000</v>
      </c>
      <c r="BR63" s="25">
        <f>SUM(BR64:BR68)</f>
        <v>0</v>
      </c>
      <c r="BS63" s="26">
        <f t="shared" si="238"/>
        <v>7.5913336644765086E-2</v>
      </c>
      <c r="BT63" s="26" t="str">
        <f t="shared" si="175"/>
        <v xml:space="preserve"> </v>
      </c>
      <c r="BU63" s="25">
        <f>SUM(BU64:BU68)</f>
        <v>440550</v>
      </c>
      <c r="BV63" s="25">
        <f>SUM(BV64:BV68)</f>
        <v>287358.11</v>
      </c>
      <c r="BW63" s="25">
        <f>SUM(BW64:BW68)</f>
        <v>427791.25999999995</v>
      </c>
      <c r="BX63" s="26">
        <f t="shared" si="239"/>
        <v>0.65227127454318468</v>
      </c>
      <c r="BY63" s="26">
        <f t="shared" si="145"/>
        <v>0.67172506048861313</v>
      </c>
      <c r="BZ63" s="25">
        <f>SUM(BZ64:BZ68)</f>
        <v>0</v>
      </c>
      <c r="CA63" s="25">
        <f>SUM(CA64:CA68)</f>
        <v>0</v>
      </c>
      <c r="CB63" s="25">
        <f>SUM(CB64:CB68)</f>
        <v>0</v>
      </c>
      <c r="CC63" s="26" t="str">
        <f t="shared" si="278"/>
        <v xml:space="preserve"> </v>
      </c>
      <c r="CD63" s="26" t="str">
        <f t="shared" si="146"/>
        <v xml:space="preserve"> </v>
      </c>
      <c r="CE63" s="25">
        <f>SUM(CE64:CE68)</f>
        <v>1850000</v>
      </c>
      <c r="CF63" s="25">
        <f>SUM(CF64:CF68)</f>
        <v>2398873.64</v>
      </c>
      <c r="CG63" s="25">
        <f>SUM(CG64:CG68)</f>
        <v>423905.02</v>
      </c>
      <c r="CH63" s="26">
        <f t="shared" si="147"/>
        <v>1.2966884540540542</v>
      </c>
      <c r="CI63" s="26" t="str">
        <f t="shared" si="161"/>
        <v>св.200</v>
      </c>
      <c r="CJ63" s="25">
        <f>SUM(CJ64:CJ68)</f>
        <v>1850000</v>
      </c>
      <c r="CK63" s="25">
        <f>SUM(CK64:CK68)</f>
        <v>2398873.64</v>
      </c>
      <c r="CL63" s="27">
        <f>SUM(CL64:CL68)</f>
        <v>423905.02</v>
      </c>
      <c r="CM63" s="26">
        <f t="shared" si="148"/>
        <v>1.2966884540540542</v>
      </c>
      <c r="CN63" s="26" t="str">
        <f t="shared" si="149"/>
        <v>св.200</v>
      </c>
      <c r="CO63" s="25">
        <f>SUM(CO64:CO68)</f>
        <v>0</v>
      </c>
      <c r="CP63" s="25">
        <f>SUM(CP64:CP68)</f>
        <v>0</v>
      </c>
      <c r="CQ63" s="27">
        <f>SUM(CQ64:CQ68)</f>
        <v>0</v>
      </c>
      <c r="CR63" s="26" t="str">
        <f t="shared" si="150"/>
        <v xml:space="preserve"> </v>
      </c>
      <c r="CS63" s="26" t="str">
        <f t="shared" si="151"/>
        <v xml:space="preserve"> </v>
      </c>
      <c r="CT63" s="25">
        <f>SUM(CT64:CT68)</f>
        <v>0</v>
      </c>
      <c r="CU63" s="25">
        <f>SUM(CU64:CU68)</f>
        <v>0</v>
      </c>
      <c r="CV63" s="27">
        <f t="shared" ref="CV63" si="298">SUM(CV64:CV68)</f>
        <v>0</v>
      </c>
      <c r="CW63" s="64" t="str">
        <f t="shared" si="152"/>
        <v xml:space="preserve"> </v>
      </c>
      <c r="CX63" s="64" t="str">
        <f t="shared" si="153"/>
        <v xml:space="preserve"> </v>
      </c>
      <c r="CY63" s="25">
        <f>SUM(CY64:CY68)</f>
        <v>0</v>
      </c>
      <c r="CZ63" s="25">
        <f>SUM(CZ64:CZ68)</f>
        <v>0</v>
      </c>
      <c r="DA63" s="25">
        <f>SUM(DA64:DA68)</f>
        <v>0</v>
      </c>
      <c r="DB63" s="26" t="str">
        <f t="shared" si="240"/>
        <v xml:space="preserve"> </v>
      </c>
      <c r="DC63" s="26" t="str">
        <f t="shared" si="154"/>
        <v xml:space="preserve"> </v>
      </c>
      <c r="DD63" s="25">
        <f>SUM(DD64:DD68)</f>
        <v>1270.2</v>
      </c>
      <c r="DE63" s="25">
        <f>SUM(DE64:DE68)</f>
        <v>1270.2</v>
      </c>
      <c r="DF63" s="25">
        <f>SUM(DF64:DF68)</f>
        <v>210776</v>
      </c>
      <c r="DG63" s="26">
        <f t="shared" si="241"/>
        <v>1</v>
      </c>
      <c r="DH63" s="26">
        <f t="shared" si="155"/>
        <v>6.0263028048734204E-3</v>
      </c>
      <c r="DI63" s="25">
        <f>SUM(DI64:DI68)</f>
        <v>0</v>
      </c>
      <c r="DJ63" s="25">
        <f>SUM(DJ64:DJ68)</f>
        <v>0</v>
      </c>
      <c r="DK63" s="26" t="str">
        <f>IF(DI63=0," ",IF(DI63/DJ63*100&gt;200,"св.200",DI63/DJ63))</f>
        <v xml:space="preserve"> </v>
      </c>
      <c r="DL63" s="25">
        <f>SUM(DL64:DL68)</f>
        <v>42044</v>
      </c>
      <c r="DM63" s="25">
        <f>SUM(DM64:DM68)</f>
        <v>41974.07</v>
      </c>
      <c r="DN63" s="25">
        <f>SUM(DN64:DN68)</f>
        <v>55400</v>
      </c>
      <c r="DO63" s="26">
        <f t="shared" si="243"/>
        <v>0.9983367424602797</v>
      </c>
      <c r="DP63" s="26">
        <f t="shared" si="157"/>
        <v>0.75765469314079426</v>
      </c>
    </row>
    <row r="64" spans="1:120" s="19" customFormat="1" ht="17.25" customHeight="1" outlineLevel="1" x14ac:dyDescent="0.3">
      <c r="A64" s="18">
        <v>50</v>
      </c>
      <c r="B64" s="8" t="s">
        <v>60</v>
      </c>
      <c r="C64" s="28">
        <f t="shared" ref="C64:E68" si="299">H64+AQ64</f>
        <v>33916493</v>
      </c>
      <c r="D64" s="28">
        <f t="shared" si="299"/>
        <v>35858922.130000003</v>
      </c>
      <c r="E64" s="28">
        <f t="shared" si="299"/>
        <v>32720806.349999994</v>
      </c>
      <c r="F64" s="29">
        <f t="shared" si="229"/>
        <v>1.0572709309892387</v>
      </c>
      <c r="G64" s="29">
        <f t="shared" si="129"/>
        <v>1.0959058204872145</v>
      </c>
      <c r="H64" s="17">
        <f t="shared" ref="H64:J68" si="300">W64++AG64+M64+AB64+AL64+R64</f>
        <v>31866493</v>
      </c>
      <c r="I64" s="24">
        <f t="shared" si="300"/>
        <v>33239432.370000001</v>
      </c>
      <c r="J64" s="17">
        <f t="shared" si="300"/>
        <v>31776790.329999994</v>
      </c>
      <c r="K64" s="29">
        <f t="shared" si="246"/>
        <v>1.0430841062428804</v>
      </c>
      <c r="L64" s="29">
        <f t="shared" si="131"/>
        <v>1.0460286273349373</v>
      </c>
      <c r="M64" s="43">
        <v>27180000</v>
      </c>
      <c r="N64" s="43">
        <v>28675710.780000001</v>
      </c>
      <c r="O64" s="43">
        <v>26502514.899999999</v>
      </c>
      <c r="P64" s="29">
        <f t="shared" si="230"/>
        <v>1.0550298300220751</v>
      </c>
      <c r="Q64" s="29">
        <f t="shared" si="132"/>
        <v>1.081999609780429</v>
      </c>
      <c r="R64" s="43">
        <v>1406493</v>
      </c>
      <c r="S64" s="43">
        <v>1313420.3400000001</v>
      </c>
      <c r="T64" s="43">
        <v>1422171.72</v>
      </c>
      <c r="U64" s="29">
        <f t="shared" si="231"/>
        <v>0.93382643212586203</v>
      </c>
      <c r="V64" s="29">
        <f t="shared" si="133"/>
        <v>0.92353147058781349</v>
      </c>
      <c r="W64" s="43">
        <v>0</v>
      </c>
      <c r="X64" s="43">
        <v>0</v>
      </c>
      <c r="Y64" s="9"/>
      <c r="Z64" s="29" t="str">
        <f t="shared" si="232"/>
        <v xml:space="preserve"> </v>
      </c>
      <c r="AA64" s="29" t="str">
        <f t="shared" si="134"/>
        <v xml:space="preserve"> </v>
      </c>
      <c r="AB64" s="43">
        <v>480000</v>
      </c>
      <c r="AC64" s="43">
        <v>483075.92</v>
      </c>
      <c r="AD64" s="43">
        <v>1045163.56</v>
      </c>
      <c r="AE64" s="29">
        <f t="shared" si="233"/>
        <v>1.0064081666666667</v>
      </c>
      <c r="AF64" s="29">
        <f>IF(AC64&lt;=0," ",IF(AC64/AD64*100&gt;200,"св.200",AC64/AD64))</f>
        <v>0.46220126541725198</v>
      </c>
      <c r="AG64" s="43">
        <v>2800000</v>
      </c>
      <c r="AH64" s="43">
        <v>2767225.33</v>
      </c>
      <c r="AI64" s="43">
        <v>2806940.15</v>
      </c>
      <c r="AJ64" s="29">
        <f t="shared" si="234"/>
        <v>0.98829476071428579</v>
      </c>
      <c r="AK64" s="29">
        <f t="shared" si="136"/>
        <v>0.98585120527062187</v>
      </c>
      <c r="AL64" s="43">
        <v>0</v>
      </c>
      <c r="AM64" s="43">
        <v>0</v>
      </c>
      <c r="AN64" s="9"/>
      <c r="AO64" s="29" t="str">
        <f t="shared" si="280"/>
        <v xml:space="preserve"> </v>
      </c>
      <c r="AP64" s="29" t="str">
        <f t="shared" si="137"/>
        <v xml:space="preserve"> </v>
      </c>
      <c r="AQ64" s="9">
        <f>AV64+BA64+BF64+BK64+BP64+BU64+BZ64+CE64+CY64+DD64+DL64+CT64</f>
        <v>2050000</v>
      </c>
      <c r="AR64" s="9">
        <f t="shared" ref="AR64" si="301">AW64+BB64+BG64+BL64+BQ64+BV64+CA64+CF64+CZ64+DE64+DM64+CU64+DI64</f>
        <v>2619489.7600000002</v>
      </c>
      <c r="AS64" s="9">
        <f t="shared" ref="AS64" si="302">AX64+BC64+BH64+BM64+BR64+BW64+CB64+CG64+DA64+DF64+DN64+CV64+DJ64</f>
        <v>944016.02</v>
      </c>
      <c r="AT64" s="29">
        <f t="shared" si="235"/>
        <v>1.2777998829268293</v>
      </c>
      <c r="AU64" s="29" t="str">
        <f t="shared" si="138"/>
        <v>св.200</v>
      </c>
      <c r="AV64" s="43">
        <v>200000</v>
      </c>
      <c r="AW64" s="43">
        <v>220616.12</v>
      </c>
      <c r="AX64" s="43">
        <v>309335</v>
      </c>
      <c r="AY64" s="29">
        <f t="shared" si="236"/>
        <v>1.1030806</v>
      </c>
      <c r="AZ64" s="29">
        <f t="shared" si="139"/>
        <v>0.71319482114859289</v>
      </c>
      <c r="BA64" s="43">
        <v>0</v>
      </c>
      <c r="BB64" s="43">
        <v>0</v>
      </c>
      <c r="BC64" s="30"/>
      <c r="BD64" s="29" t="str">
        <f t="shared" si="140"/>
        <v xml:space="preserve"> </v>
      </c>
      <c r="BE64" s="29" t="str">
        <f t="shared" si="141"/>
        <v xml:space="preserve"> </v>
      </c>
      <c r="BF64" s="43">
        <v>0</v>
      </c>
      <c r="BG64" s="43">
        <v>0</v>
      </c>
      <c r="BH64" s="9"/>
      <c r="BI64" s="29" t="str">
        <f t="shared" si="237"/>
        <v xml:space="preserve"> </v>
      </c>
      <c r="BJ64" s="29" t="str">
        <f t="shared" si="142"/>
        <v xml:space="preserve"> </v>
      </c>
      <c r="BK64" s="43"/>
      <c r="BL64" s="43"/>
      <c r="BM64" s="30"/>
      <c r="BN64" s="29"/>
      <c r="BO64" s="29" t="str">
        <f t="shared" si="143"/>
        <v xml:space="preserve"> </v>
      </c>
      <c r="BP64" s="43">
        <v>0</v>
      </c>
      <c r="BQ64" s="43">
        <v>0</v>
      </c>
      <c r="BR64" s="30"/>
      <c r="BS64" s="29" t="str">
        <f t="shared" si="238"/>
        <v xml:space="preserve"> </v>
      </c>
      <c r="BT64" s="29" t="str">
        <f t="shared" si="175"/>
        <v xml:space="preserve"> </v>
      </c>
      <c r="BU64" s="43">
        <v>0</v>
      </c>
      <c r="BV64" s="43">
        <v>0</v>
      </c>
      <c r="BW64" s="30"/>
      <c r="BX64" s="29" t="str">
        <f>IF(BV65&lt;=0," ",IF(BU65&lt;=0," ",IF(BV65/BU65*100&gt;200,"СВ.200",BV65/BU65)))</f>
        <v xml:space="preserve"> </v>
      </c>
      <c r="BY64" s="29" t="str">
        <f t="shared" si="145"/>
        <v xml:space="preserve"> </v>
      </c>
      <c r="BZ64" s="43"/>
      <c r="CA64" s="43"/>
      <c r="CB64" s="9"/>
      <c r="CC64" s="29" t="str">
        <f t="shared" si="278"/>
        <v xml:space="preserve"> </v>
      </c>
      <c r="CD64" s="29" t="str">
        <f t="shared" si="146"/>
        <v xml:space="preserve"> </v>
      </c>
      <c r="CE64" s="43">
        <v>1850000</v>
      </c>
      <c r="CF64" s="43">
        <v>2398873.64</v>
      </c>
      <c r="CG64" s="43">
        <v>423905.02</v>
      </c>
      <c r="CH64" s="47">
        <f t="shared" si="147"/>
        <v>1.2966884540540542</v>
      </c>
      <c r="CI64" s="29" t="str">
        <f t="shared" si="161"/>
        <v>св.200</v>
      </c>
      <c r="CJ64" s="43">
        <v>1850000</v>
      </c>
      <c r="CK64" s="43">
        <v>2398873.64</v>
      </c>
      <c r="CL64" s="43">
        <v>423905.02</v>
      </c>
      <c r="CM64" s="29">
        <f t="shared" si="148"/>
        <v>1.2966884540540542</v>
      </c>
      <c r="CN64" s="29" t="str">
        <f>IF(CL64=0," ",IF(CK64/CL64*100&gt;200,"св.200",CK64/CL64))</f>
        <v>св.200</v>
      </c>
      <c r="CO64" s="43"/>
      <c r="CP64" s="43"/>
      <c r="CQ64" s="30"/>
      <c r="CR64" s="29" t="str">
        <f>IF(CP64&lt;=0," ",IF(CO64&lt;=0," ",IF(CP64/CO64*100&gt;200,"СВ.200",CP64/CO64)))</f>
        <v xml:space="preserve"> </v>
      </c>
      <c r="CS64" s="29" t="str">
        <f>IF(CQ64=0," ",IF(CP64/CQ64*100&gt;200,"св.200",CP64/CQ64))</f>
        <v xml:space="preserve"> </v>
      </c>
      <c r="CT64" s="43"/>
      <c r="CU64" s="43"/>
      <c r="CV64" s="30"/>
      <c r="CW64" s="29" t="str">
        <f t="shared" si="152"/>
        <v xml:space="preserve"> </v>
      </c>
      <c r="CX64" s="29" t="str">
        <f t="shared" si="153"/>
        <v xml:space="preserve"> </v>
      </c>
      <c r="CY64" s="43"/>
      <c r="CZ64" s="43"/>
      <c r="DA64" s="30"/>
      <c r="DB64" s="29" t="str">
        <f t="shared" si="240"/>
        <v xml:space="preserve"> </v>
      </c>
      <c r="DC64" s="29" t="str">
        <f t="shared" si="154"/>
        <v xml:space="preserve"> </v>
      </c>
      <c r="DD64" s="43"/>
      <c r="DE64" s="43"/>
      <c r="DF64" s="43">
        <v>210776</v>
      </c>
      <c r="DG64" s="29" t="str">
        <f t="shared" si="241"/>
        <v xml:space="preserve"> </v>
      </c>
      <c r="DH64" s="29">
        <f t="shared" si="155"/>
        <v>0</v>
      </c>
      <c r="DI64" s="43"/>
      <c r="DJ64" s="30"/>
      <c r="DK64" s="29" t="str">
        <f t="shared" si="156"/>
        <v xml:space="preserve"> </v>
      </c>
      <c r="DL64" s="43"/>
      <c r="DM64" s="43"/>
      <c r="DN64" s="30"/>
      <c r="DO64" s="29" t="str">
        <f t="shared" si="243"/>
        <v xml:space="preserve"> </v>
      </c>
      <c r="DP64" s="29" t="str">
        <f t="shared" si="157"/>
        <v xml:space="preserve"> </v>
      </c>
    </row>
    <row r="65" spans="1:120" s="19" customFormat="1" ht="17.25" customHeight="1" outlineLevel="1" x14ac:dyDescent="0.3">
      <c r="A65" s="18">
        <v>51</v>
      </c>
      <c r="B65" s="8" t="s">
        <v>51</v>
      </c>
      <c r="C65" s="28">
        <f t="shared" si="299"/>
        <v>7463182</v>
      </c>
      <c r="D65" s="28">
        <f t="shared" si="299"/>
        <v>7470232.1000000006</v>
      </c>
      <c r="E65" s="28">
        <f t="shared" si="299"/>
        <v>6917403.0800000001</v>
      </c>
      <c r="F65" s="29">
        <f t="shared" ref="F65:F68" si="303">IF(D65&lt;=0," ",IF(D65/C65*100&gt;200,"СВ.200",D65/C65))</f>
        <v>1.0009446506865303</v>
      </c>
      <c r="G65" s="29">
        <f t="shared" ref="G65:G68" si="304">IF(E65=0," ",IF(D65/E65*100&gt;200,"св.200",D65/E65))</f>
        <v>1.079918578346023</v>
      </c>
      <c r="H65" s="17">
        <f t="shared" si="300"/>
        <v>7397682</v>
      </c>
      <c r="I65" s="24">
        <f t="shared" si="300"/>
        <v>7405004.0300000003</v>
      </c>
      <c r="J65" s="17">
        <f t="shared" si="300"/>
        <v>6744551.6799999997</v>
      </c>
      <c r="K65" s="29">
        <f t="shared" ref="K65:K68" si="305">IF(I65&lt;=0," ",IF(I65/H65*100&gt;200,"СВ.200",I65/H65))</f>
        <v>1.0009897735533915</v>
      </c>
      <c r="L65" s="29">
        <f t="shared" ref="L65:L68" si="306">IF(J65=0," ",IF(I65/J65*100&gt;200,"св.200",I65/J65))</f>
        <v>1.0979238326482808</v>
      </c>
      <c r="M65" s="43">
        <v>2217500</v>
      </c>
      <c r="N65" s="43">
        <v>2226641.81</v>
      </c>
      <c r="O65" s="43">
        <v>1471220.58</v>
      </c>
      <c r="P65" s="29">
        <f t="shared" ref="P65:P67" si="307">IF(N65&lt;=0," ",IF(M65&lt;=0," ",IF(N65/M65*100&gt;200,"СВ.200",N65/M65)))</f>
        <v>1.0041225749718152</v>
      </c>
      <c r="Q65" s="29">
        <f t="shared" ref="Q65:Q67" si="308">IF(O65=0," ",IF(N65/O65*100&gt;200,"св.200",N65/O65))</f>
        <v>1.5134656490463176</v>
      </c>
      <c r="R65" s="43"/>
      <c r="S65" s="43"/>
      <c r="T65" s="28"/>
      <c r="U65" s="29" t="str">
        <f t="shared" ref="U65:U68" si="309">IF(S65&lt;=0," ",IF(R65&lt;=0," ",IF(S65/R65*100&gt;200,"СВ.200",S65/R65)))</f>
        <v xml:space="preserve"> </v>
      </c>
      <c r="V65" s="29" t="str">
        <f t="shared" ref="V65:V68" si="310">IF(S65=0," ",IF(S65/T65*100&gt;200,"св.200",S65/T65))</f>
        <v xml:space="preserve"> </v>
      </c>
      <c r="W65" s="43">
        <v>182</v>
      </c>
      <c r="X65" s="43">
        <v>183.77</v>
      </c>
      <c r="Y65" s="28">
        <v>150</v>
      </c>
      <c r="Z65" s="29">
        <f t="shared" ref="Z65:Z68" si="311">IF(X65&lt;=0," ",IF(W65&lt;=0," ",IF(X65/W65*100&gt;200,"СВ.200",X65/W65)))</f>
        <v>1.0097252747252747</v>
      </c>
      <c r="AA65" s="29">
        <f t="shared" ref="AA65:AA68" si="312">IF(Y65=0," ",IF(X65/Y65*100&gt;200,"св.200",X65/Y65))</f>
        <v>1.2251333333333334</v>
      </c>
      <c r="AB65" s="43">
        <v>450000</v>
      </c>
      <c r="AC65" s="43">
        <v>448839.86</v>
      </c>
      <c r="AD65" s="43">
        <v>282962.46000000002</v>
      </c>
      <c r="AE65" s="29">
        <f t="shared" ref="AE65:AE68" si="313">IF(AC65&lt;=0," ",IF(AB65&lt;=0," ",IF(AC65/AB65*100&gt;200,"СВ.200",AC65/AB65)))</f>
        <v>0.99742191111111111</v>
      </c>
      <c r="AF65" s="29">
        <f t="shared" ref="AF65:AF68" si="314">IF(AD65=0," ",IF(AC65/AD65*100&gt;200,"св.200",AC65/AD65))</f>
        <v>1.5862169844013936</v>
      </c>
      <c r="AG65" s="43">
        <v>4730000</v>
      </c>
      <c r="AH65" s="43">
        <v>4729338.59</v>
      </c>
      <c r="AI65" s="43">
        <v>4990218.6399999997</v>
      </c>
      <c r="AJ65" s="29">
        <f t="shared" ref="AJ65:AJ68" si="315">IF(AH65&lt;=0," ",IF(AG65&lt;=0," ",IF(AH65/AG65*100&gt;200,"СВ.200",AH65/AG65)))</f>
        <v>0.99986016701902747</v>
      </c>
      <c r="AK65" s="29">
        <f t="shared" ref="AK65:AK68" si="316">IF(AI65=0," ",IF(AH65/AI65*100&gt;200,"св.200",AH65/AI65))</f>
        <v>0.94772171946357853</v>
      </c>
      <c r="AL65" s="43">
        <v>0</v>
      </c>
      <c r="AM65" s="43">
        <v>0</v>
      </c>
      <c r="AN65" s="28"/>
      <c r="AO65" s="29" t="str">
        <f t="shared" ref="AO65:AO68" si="317">IF(AM65&lt;=0," ",IF(AL65&lt;=0," ",IF(AM65/AL65*100&gt;200,"СВ.200",AM65/AL65)))</f>
        <v xml:space="preserve"> </v>
      </c>
      <c r="AP65" s="29" t="str">
        <f t="shared" ref="AP65:AP68" si="318">IF(AN65=0," ",IF(AM65/AN65*100&gt;200,"св.200",AM65/AN65))</f>
        <v xml:space="preserve"> </v>
      </c>
      <c r="AQ65" s="9">
        <f t="shared" ref="AQ65:AQ68" si="319">AV65+BA65+BF65+BK65+BP65+BU65+BZ65+CE65+CY65+DD65+DL65+CT65</f>
        <v>65500</v>
      </c>
      <c r="AR65" s="9">
        <f t="shared" ref="AR65:AR68" si="320">AW65+BB65+BG65+BL65+BQ65+BV65+CA65+CF65+CZ65+DE65+DM65+CU65+DI65</f>
        <v>65228.07</v>
      </c>
      <c r="AS65" s="9">
        <f t="shared" ref="AS65:AS68" si="321">AX65+BC65+BH65+BM65+BR65+BW65+CB65+CG65+DA65+DF65+DN65+CV65+DJ65</f>
        <v>172851.4</v>
      </c>
      <c r="AT65" s="29">
        <f t="shared" ref="AT65:AT68" si="322">IF(AR65&lt;=0," ",IF(AQ65&lt;=0," ",IF(AR65/AQ65*100&gt;200,"СВ.200",AR65/AQ65)))</f>
        <v>0.99584839694656491</v>
      </c>
      <c r="AU65" s="29">
        <f t="shared" ref="AU65:AU68" si="323">IF(AS65=0," ",IF(AR65/AS65*100&gt;200,"св.200",AR65/AS65))</f>
        <v>0.37736500832506997</v>
      </c>
      <c r="AV65" s="43"/>
      <c r="AW65" s="43"/>
      <c r="AX65" s="28"/>
      <c r="AY65" s="29" t="str">
        <f t="shared" ref="AY65:AY68" si="324">IF(AW65&lt;=0," ",IF(AV65&lt;=0," ",IF(AW65/AV65*100&gt;200,"СВ.200",AW65/AV65)))</f>
        <v xml:space="preserve"> </v>
      </c>
      <c r="AZ65" s="29" t="str">
        <f t="shared" ref="AZ65:AZ68" si="325">IF(AX65=0," ",IF(AW65/AX65*100&gt;200,"св.200",AW65/AX65))</f>
        <v xml:space="preserve"> </v>
      </c>
      <c r="BA65" s="43">
        <v>61000</v>
      </c>
      <c r="BB65" s="43">
        <v>60798</v>
      </c>
      <c r="BC65" s="28">
        <v>119851.4</v>
      </c>
      <c r="BD65" s="29">
        <f t="shared" ref="BD65:BD68" si="326">IF(BB65&lt;=0," ",IF(BA65&lt;=0," ",IF(BB65/BA65*100&gt;200,"СВ.200",BB65/BA65)))</f>
        <v>0.99668852459016388</v>
      </c>
      <c r="BE65" s="29">
        <f t="shared" ref="BE65:BE68" si="327">IF(BC65=0," ",IF(BB65/BC65*100&gt;200,"св.200",BB65/BC65))</f>
        <v>0.5072781794789214</v>
      </c>
      <c r="BF65" s="43">
        <v>0</v>
      </c>
      <c r="BG65" s="43">
        <v>0</v>
      </c>
      <c r="BH65" s="28"/>
      <c r="BI65" s="29" t="str">
        <f t="shared" ref="BI65:BI68" si="328">IF(BG65&lt;=0," ",IF(BF65&lt;=0," ",IF(BG65/BF65*100&gt;200,"СВ.200",BG65/BF65)))</f>
        <v xml:space="preserve"> </v>
      </c>
      <c r="BJ65" s="29" t="str">
        <f t="shared" ref="BJ65:BJ68" si="329">IF(BH65=0," ",IF(BG65/BH65*100&gt;200,"св.200",BG65/BH65))</f>
        <v xml:space="preserve"> </v>
      </c>
      <c r="BK65" s="43"/>
      <c r="BL65" s="43"/>
      <c r="BM65" s="28"/>
      <c r="BN65" s="29"/>
      <c r="BO65" s="29" t="str">
        <f t="shared" ref="BO65:BO68" si="330">IF(BM65=0," ",IF(BL65/BM65*100&gt;200,"св.200",BL65/BM65))</f>
        <v xml:space="preserve"> </v>
      </c>
      <c r="BP65" s="43">
        <v>0</v>
      </c>
      <c r="BQ65" s="43">
        <v>0</v>
      </c>
      <c r="BR65" s="28"/>
      <c r="BS65" s="29" t="str">
        <f t="shared" ref="BS65:BS68" si="331">IF(BQ65&lt;=0," ",IF(BP65&lt;=0," ",IF(BQ65/BP65*100&gt;200,"СВ.200",BQ65/BP65)))</f>
        <v xml:space="preserve"> </v>
      </c>
      <c r="BT65" s="29" t="str">
        <f t="shared" ref="BT65:BT68" si="332">IF(BR65=0," ",IF(BQ65/BR65*100&gt;200,"св.200",BQ65/BR65))</f>
        <v xml:space="preserve"> </v>
      </c>
      <c r="BU65" s="43">
        <v>0</v>
      </c>
      <c r="BV65" s="43">
        <v>0</v>
      </c>
      <c r="BW65" s="28"/>
      <c r="BX65" s="29">
        <f>IF(BV66&lt;=0," ",IF(BU66&lt;=0," ",IF(BV66/BU66*100&gt;200,"СВ.200",BV66/BU66)))</f>
        <v>0.996242212518195</v>
      </c>
      <c r="BY65" s="29" t="str">
        <f>IF(BV65=0," ",IF(BV65/BW65*100&gt;200,"св.200",BV65/BW65))</f>
        <v xml:space="preserve"> </v>
      </c>
      <c r="BZ65" s="43"/>
      <c r="CA65" s="43"/>
      <c r="CB65" s="28"/>
      <c r="CC65" s="29" t="str">
        <f t="shared" ref="CC65:CC68" si="333">IF(CA65&lt;=0," ",IF(BZ65&lt;=0," ",IF(CA65/BZ65*100&gt;200,"СВ.200",CA65/BZ65)))</f>
        <v xml:space="preserve"> </v>
      </c>
      <c r="CD65" s="29" t="str">
        <f t="shared" ref="CD65:CD68" si="334">IF(CB65=0," ",IF(CA65/CB65*100&gt;200,"св.200",CA65/CB65))</f>
        <v xml:space="preserve"> </v>
      </c>
      <c r="CE65" s="43"/>
      <c r="CF65" s="43"/>
      <c r="CG65" s="28"/>
      <c r="CH65" s="47" t="str">
        <f t="shared" ref="CH65:CH68" si="335">IF(CF65&lt;=0," ",IF(CE65&lt;=0," ",IF(CF65/CE65*100&gt;200,"СВ.200",CF65/CE65)))</f>
        <v xml:space="preserve"> </v>
      </c>
      <c r="CI65" s="29" t="str">
        <f t="shared" ref="CI65:CI68" si="336">IF(CG65=0," ",IF(CF65/CG65*100&gt;200,"св.200",CF65/CG65))</f>
        <v xml:space="preserve"> </v>
      </c>
      <c r="CJ65" s="43"/>
      <c r="CK65" s="43"/>
      <c r="CL65" s="28"/>
      <c r="CM65" s="29" t="str">
        <f t="shared" ref="CM65:CM68" si="337">IF(CK65&lt;=0," ",IF(CJ65&lt;=0," ",IF(CK65/CJ65*100&gt;200,"СВ.200",CK65/CJ65)))</f>
        <v xml:space="preserve"> </v>
      </c>
      <c r="CN65" s="29" t="str">
        <f t="shared" ref="CN65:CN68" si="338">IF(CL65=0," ",IF(CK65/CL65*100&gt;200,"св.200",CK65/CL65))</f>
        <v xml:space="preserve"> </v>
      </c>
      <c r="CO65" s="43"/>
      <c r="CP65" s="43"/>
      <c r="CQ65" s="28"/>
      <c r="CR65" s="29" t="str">
        <f t="shared" ref="CR65:CR68" si="339">IF(CP65&lt;=0," ",IF(CO65&lt;=0," ",IF(CP65/CO65*100&gt;200,"СВ.200",CP65/CO65)))</f>
        <v xml:space="preserve"> </v>
      </c>
      <c r="CS65" s="29" t="str">
        <f t="shared" ref="CS65:CS68" si="340">IF(CQ65=0," ",IF(CP65/CQ65*100&gt;200,"св.200",CP65/CQ65))</f>
        <v xml:space="preserve"> </v>
      </c>
      <c r="CT65" s="43"/>
      <c r="CU65" s="43"/>
      <c r="CV65" s="54"/>
      <c r="CW65" s="29" t="str">
        <f t="shared" si="152"/>
        <v xml:space="preserve"> </v>
      </c>
      <c r="CX65" s="29" t="str">
        <f t="shared" si="153"/>
        <v xml:space="preserve"> </v>
      </c>
      <c r="CY65" s="43"/>
      <c r="CZ65" s="43"/>
      <c r="DA65" s="28"/>
      <c r="DB65" s="29" t="str">
        <f t="shared" ref="DB65:DB68" si="341">IF(CZ65&lt;=0," ",IF(CY65&lt;=0," ",IF(CZ65/CY65*100&gt;200,"СВ.200",CZ65/CY65)))</f>
        <v xml:space="preserve"> </v>
      </c>
      <c r="DC65" s="29" t="str">
        <f t="shared" ref="DC65:DC68" si="342">IF(DA65=0," ",IF(CZ65/DA65*100&gt;200,"св.200",CZ65/DA65))</f>
        <v xml:space="preserve"> </v>
      </c>
      <c r="DD65" s="43"/>
      <c r="DE65" s="43"/>
      <c r="DF65" s="28"/>
      <c r="DG65" s="29" t="str">
        <f t="shared" ref="DG65:DG68" si="343">IF(DE65&lt;=0," ",IF(DD65&lt;=0," ",IF(DE65/DD65*100&gt;200,"СВ.200",DE65/DD65)))</f>
        <v xml:space="preserve"> </v>
      </c>
      <c r="DH65" s="29" t="str">
        <f t="shared" ref="DH65:DH68" si="344">IF(DF65=0," ",IF(DE65/DF65*100&gt;200,"св.200",DE65/DF65))</f>
        <v xml:space="preserve"> </v>
      </c>
      <c r="DI65" s="43"/>
      <c r="DJ65" s="28"/>
      <c r="DK65" s="29" t="str">
        <f t="shared" si="156"/>
        <v xml:space="preserve"> </v>
      </c>
      <c r="DL65" s="43">
        <v>4500</v>
      </c>
      <c r="DM65" s="43">
        <v>4430.07</v>
      </c>
      <c r="DN65" s="66">
        <v>53000</v>
      </c>
      <c r="DO65" s="29">
        <f t="shared" ref="DO65:DO68" si="345">IF(DM65&lt;=0," ",IF(DL65&lt;=0," ",IF(DM65/DL65*100&gt;200,"СВ.200",DM65/DL65)))</f>
        <v>0.98445999999999989</v>
      </c>
      <c r="DP65" s="29">
        <f t="shared" ref="DP65:DP68" si="346">IF(DN65=0," ",IF(DM65/DN65*100&gt;200,"св.200",DM65/DN65))</f>
        <v>8.3586226415094333E-2</v>
      </c>
    </row>
    <row r="66" spans="1:120" s="19" customFormat="1" ht="16.5" customHeight="1" outlineLevel="1" x14ac:dyDescent="0.3">
      <c r="A66" s="18">
        <v>52</v>
      </c>
      <c r="B66" s="8" t="s">
        <v>48</v>
      </c>
      <c r="C66" s="28">
        <f t="shared" si="299"/>
        <v>2594456.0300000003</v>
      </c>
      <c r="D66" s="28">
        <f t="shared" si="299"/>
        <v>1607890.4500000002</v>
      </c>
      <c r="E66" s="28">
        <f t="shared" si="299"/>
        <v>1707467.94</v>
      </c>
      <c r="F66" s="29">
        <f t="shared" si="303"/>
        <v>0.61974087493014862</v>
      </c>
      <c r="G66" s="29">
        <f t="shared" si="304"/>
        <v>0.94168119490430968</v>
      </c>
      <c r="H66" s="17">
        <f t="shared" si="300"/>
        <v>1224900</v>
      </c>
      <c r="I66" s="24">
        <f t="shared" si="300"/>
        <v>1207822.7400000002</v>
      </c>
      <c r="J66" s="17">
        <f t="shared" si="300"/>
        <v>1482508.76</v>
      </c>
      <c r="K66" s="29">
        <f t="shared" si="305"/>
        <v>0.98605824148910137</v>
      </c>
      <c r="L66" s="29">
        <f t="shared" si="306"/>
        <v>0.81471541523977253</v>
      </c>
      <c r="M66" s="43">
        <v>304900</v>
      </c>
      <c r="N66" s="43">
        <v>317454.44</v>
      </c>
      <c r="O66" s="43">
        <v>306897.46000000002</v>
      </c>
      <c r="P66" s="29">
        <f t="shared" si="307"/>
        <v>1.041175598556904</v>
      </c>
      <c r="Q66" s="29">
        <f t="shared" si="308"/>
        <v>1.0343990465088893</v>
      </c>
      <c r="R66" s="43"/>
      <c r="S66" s="43"/>
      <c r="T66" s="30"/>
      <c r="U66" s="29" t="str">
        <f t="shared" si="309"/>
        <v xml:space="preserve"> </v>
      </c>
      <c r="V66" s="29" t="str">
        <f t="shared" si="310"/>
        <v xml:space="preserve"> </v>
      </c>
      <c r="W66" s="43">
        <v>0</v>
      </c>
      <c r="X66" s="43">
        <v>1.38</v>
      </c>
      <c r="Y66" s="9">
        <v>0</v>
      </c>
      <c r="Z66" s="29" t="str">
        <f t="shared" si="311"/>
        <v xml:space="preserve"> </v>
      </c>
      <c r="AA66" s="29" t="str">
        <f t="shared" si="312"/>
        <v xml:space="preserve"> </v>
      </c>
      <c r="AB66" s="43">
        <v>160000</v>
      </c>
      <c r="AC66" s="43">
        <v>157475.38</v>
      </c>
      <c r="AD66" s="43">
        <v>414047.69</v>
      </c>
      <c r="AE66" s="29">
        <f t="shared" si="313"/>
        <v>0.98422112500000003</v>
      </c>
      <c r="AF66" s="29">
        <f t="shared" si="314"/>
        <v>0.38033150239287655</v>
      </c>
      <c r="AG66" s="43">
        <v>760000</v>
      </c>
      <c r="AH66" s="43">
        <v>732891.54</v>
      </c>
      <c r="AI66" s="43">
        <v>761563.61</v>
      </c>
      <c r="AJ66" s="29">
        <f t="shared" si="315"/>
        <v>0.96433097368421061</v>
      </c>
      <c r="AK66" s="29">
        <f t="shared" si="316"/>
        <v>0.96235105036071777</v>
      </c>
      <c r="AL66" s="43">
        <v>0</v>
      </c>
      <c r="AM66" s="43">
        <v>0</v>
      </c>
      <c r="AN66" s="9"/>
      <c r="AO66" s="29" t="str">
        <f t="shared" si="317"/>
        <v xml:space="preserve"> </v>
      </c>
      <c r="AP66" s="29" t="str">
        <f>IF(AM66=0," ",IF(AM66/AN66*100&gt;200,"св.200",AM66/AN66))</f>
        <v xml:space="preserve"> </v>
      </c>
      <c r="AQ66" s="9">
        <f>AV66+BA66+BF66+BK66+BP66+BU66+BZ66+CE66+CY66+DD66+DL66+CT66+399000</f>
        <v>1369556.03</v>
      </c>
      <c r="AR66" s="9">
        <f>AW66+BB66+BG66+BL66+BQ66+BV66+CA66+CF66+CZ66+DE66+DM66+CU66+DI66+124750</f>
        <v>400067.71</v>
      </c>
      <c r="AS66" s="9">
        <f t="shared" si="321"/>
        <v>224959.18</v>
      </c>
      <c r="AT66" s="29">
        <f t="shared" si="322"/>
        <v>0.29211489069198582</v>
      </c>
      <c r="AU66" s="29">
        <f t="shared" si="323"/>
        <v>1.7784013526365097</v>
      </c>
      <c r="AV66" s="43"/>
      <c r="AW66" s="43"/>
      <c r="AX66" s="9"/>
      <c r="AY66" s="29" t="str">
        <f t="shared" si="324"/>
        <v xml:space="preserve"> </v>
      </c>
      <c r="AZ66" s="29" t="str">
        <f t="shared" si="325"/>
        <v xml:space="preserve"> </v>
      </c>
      <c r="BA66" s="43">
        <v>0</v>
      </c>
      <c r="BB66" s="43">
        <v>0</v>
      </c>
      <c r="BC66" s="43"/>
      <c r="BD66" s="29" t="str">
        <f t="shared" si="326"/>
        <v xml:space="preserve"> </v>
      </c>
      <c r="BE66" s="29" t="str">
        <f t="shared" si="327"/>
        <v xml:space="preserve"> </v>
      </c>
      <c r="BF66" s="43">
        <v>607587.68000000005</v>
      </c>
      <c r="BG66" s="43">
        <v>180282.59</v>
      </c>
      <c r="BH66" s="43">
        <v>178574.58</v>
      </c>
      <c r="BI66" s="29">
        <f t="shared" si="328"/>
        <v>0.2967186398512886</v>
      </c>
      <c r="BJ66" s="29">
        <f t="shared" si="329"/>
        <v>1.0095646872024002</v>
      </c>
      <c r="BK66" s="43"/>
      <c r="BL66" s="43"/>
      <c r="BM66" s="30"/>
      <c r="BN66" s="29"/>
      <c r="BO66" s="29" t="str">
        <f t="shared" si="330"/>
        <v xml:space="preserve"> </v>
      </c>
      <c r="BP66" s="43">
        <v>289804.15000000002</v>
      </c>
      <c r="BQ66" s="43">
        <v>22000</v>
      </c>
      <c r="BR66" s="30"/>
      <c r="BS66" s="29">
        <f t="shared" si="331"/>
        <v>7.5913336644765086E-2</v>
      </c>
      <c r="BT66" s="29" t="str">
        <f t="shared" si="332"/>
        <v xml:space="preserve"> </v>
      </c>
      <c r="BU66" s="43">
        <v>34350</v>
      </c>
      <c r="BV66" s="43">
        <v>34220.92</v>
      </c>
      <c r="BW66" s="43">
        <v>43984.6</v>
      </c>
      <c r="BX66" s="29" t="str">
        <f>IF(BV67&lt;=0," ",IF(BU67&lt;=0," ",IF(BV67/BU67*100&gt;200,"СВ.200",BV67/BU67)))</f>
        <v xml:space="preserve"> </v>
      </c>
      <c r="BY66" s="29">
        <f t="shared" ref="BY66:BY68" si="347">IF(BW66=0," ",IF(BV66/BW66*100&gt;200,"св.200",BV66/BW66))</f>
        <v>0.77802048898932807</v>
      </c>
      <c r="BZ66" s="43"/>
      <c r="CA66" s="43"/>
      <c r="CB66" s="9"/>
      <c r="CC66" s="29" t="str">
        <f t="shared" si="333"/>
        <v xml:space="preserve"> </v>
      </c>
      <c r="CD66" s="29" t="str">
        <f t="shared" si="334"/>
        <v xml:space="preserve"> </v>
      </c>
      <c r="CE66" s="43"/>
      <c r="CF66" s="43"/>
      <c r="CG66" s="9"/>
      <c r="CH66" s="47" t="str">
        <f t="shared" si="335"/>
        <v xml:space="preserve"> </v>
      </c>
      <c r="CI66" s="29" t="str">
        <f t="shared" si="336"/>
        <v xml:space="preserve"> </v>
      </c>
      <c r="CJ66" s="43"/>
      <c r="CK66" s="43"/>
      <c r="CL66" s="30"/>
      <c r="CM66" s="29" t="str">
        <f t="shared" si="337"/>
        <v xml:space="preserve"> </v>
      </c>
      <c r="CN66" s="29" t="str">
        <f t="shared" si="338"/>
        <v xml:space="preserve"> </v>
      </c>
      <c r="CO66" s="43"/>
      <c r="CP66" s="43"/>
      <c r="CQ66" s="30"/>
      <c r="CR66" s="29" t="str">
        <f t="shared" si="339"/>
        <v xml:space="preserve"> </v>
      </c>
      <c r="CS66" s="29" t="str">
        <f t="shared" si="340"/>
        <v xml:space="preserve"> </v>
      </c>
      <c r="CT66" s="43"/>
      <c r="CU66" s="43"/>
      <c r="CV66" s="30"/>
      <c r="CW66" s="29" t="str">
        <f t="shared" si="152"/>
        <v xml:space="preserve"> </v>
      </c>
      <c r="CX66" s="29" t="str">
        <f t="shared" si="153"/>
        <v xml:space="preserve"> </v>
      </c>
      <c r="CY66" s="43"/>
      <c r="CZ66" s="43"/>
      <c r="DA66" s="30"/>
      <c r="DB66" s="29" t="str">
        <f t="shared" si="341"/>
        <v xml:space="preserve"> </v>
      </c>
      <c r="DC66" s="29" t="str">
        <f t="shared" si="342"/>
        <v xml:space="preserve"> </v>
      </c>
      <c r="DD66" s="43">
        <v>1270.2</v>
      </c>
      <c r="DE66" s="43">
        <v>1270.2</v>
      </c>
      <c r="DF66" s="43"/>
      <c r="DG66" s="29">
        <f t="shared" si="343"/>
        <v>1</v>
      </c>
      <c r="DH66" s="29" t="str">
        <f t="shared" si="344"/>
        <v xml:space="preserve"> </v>
      </c>
      <c r="DI66" s="43"/>
      <c r="DJ66" s="30"/>
      <c r="DK66" s="29" t="str">
        <f t="shared" si="156"/>
        <v xml:space="preserve"> </v>
      </c>
      <c r="DL66" s="43">
        <v>37544</v>
      </c>
      <c r="DM66" s="43">
        <v>37544</v>
      </c>
      <c r="DN66" s="30">
        <v>2400</v>
      </c>
      <c r="DO66" s="29">
        <f t="shared" si="345"/>
        <v>1</v>
      </c>
      <c r="DP66" s="29" t="str">
        <f t="shared" si="346"/>
        <v>св.200</v>
      </c>
    </row>
    <row r="67" spans="1:120" s="19" customFormat="1" ht="16.5" customHeight="1" outlineLevel="1" x14ac:dyDescent="0.3">
      <c r="A67" s="18">
        <v>53</v>
      </c>
      <c r="B67" s="8" t="s">
        <v>91</v>
      </c>
      <c r="C67" s="28">
        <f t="shared" si="299"/>
        <v>2690853.3299999996</v>
      </c>
      <c r="D67" s="28">
        <f t="shared" si="299"/>
        <v>2691254.13</v>
      </c>
      <c r="E67" s="28">
        <f t="shared" si="299"/>
        <v>2627171.2399999998</v>
      </c>
      <c r="F67" s="29">
        <f t="shared" si="303"/>
        <v>1.0001489490324618</v>
      </c>
      <c r="G67" s="29">
        <f t="shared" si="304"/>
        <v>1.0243923536556376</v>
      </c>
      <c r="H67" s="17">
        <f t="shared" si="300"/>
        <v>2532735.9099999997</v>
      </c>
      <c r="I67" s="24">
        <f t="shared" si="300"/>
        <v>2533136.71</v>
      </c>
      <c r="J67" s="17">
        <f t="shared" si="300"/>
        <v>2525624.7799999998</v>
      </c>
      <c r="K67" s="29">
        <f t="shared" si="305"/>
        <v>1.0001582478451139</v>
      </c>
      <c r="L67" s="29">
        <f t="shared" si="306"/>
        <v>1.0029742858319597</v>
      </c>
      <c r="M67" s="43">
        <v>1573976.65</v>
      </c>
      <c r="N67" s="43">
        <v>1574283.45</v>
      </c>
      <c r="O67" s="43">
        <v>1565805.71</v>
      </c>
      <c r="P67" s="29">
        <f t="shared" si="307"/>
        <v>1.0001949202994849</v>
      </c>
      <c r="Q67" s="29">
        <f t="shared" si="308"/>
        <v>1.0054142988148893</v>
      </c>
      <c r="R67" s="43"/>
      <c r="S67" s="43"/>
      <c r="T67" s="28"/>
      <c r="U67" s="29" t="str">
        <f t="shared" si="309"/>
        <v xml:space="preserve"> </v>
      </c>
      <c r="V67" s="29" t="str">
        <f t="shared" si="310"/>
        <v xml:space="preserve"> </v>
      </c>
      <c r="W67" s="43">
        <v>1118.4000000000001</v>
      </c>
      <c r="X67" s="43">
        <v>1118.4000000000001</v>
      </c>
      <c r="Y67" s="43">
        <v>1074.02</v>
      </c>
      <c r="Z67" s="29">
        <f t="shared" si="311"/>
        <v>1</v>
      </c>
      <c r="AA67" s="29">
        <f t="shared" si="312"/>
        <v>1.0413213906631162</v>
      </c>
      <c r="AB67" s="43">
        <v>154814.39999999999</v>
      </c>
      <c r="AC67" s="43">
        <v>154814.39999999999</v>
      </c>
      <c r="AD67" s="43">
        <v>144153.88</v>
      </c>
      <c r="AE67" s="29">
        <f t="shared" si="313"/>
        <v>1</v>
      </c>
      <c r="AF67" s="29">
        <f t="shared" si="314"/>
        <v>1.0739523625725509</v>
      </c>
      <c r="AG67" s="43">
        <v>802826.46</v>
      </c>
      <c r="AH67" s="43">
        <v>802920.46</v>
      </c>
      <c r="AI67" s="43">
        <v>814391.17</v>
      </c>
      <c r="AJ67" s="29">
        <f t="shared" si="315"/>
        <v>1.0001170863252316</v>
      </c>
      <c r="AK67" s="29">
        <f t="shared" si="316"/>
        <v>0.98591498726588589</v>
      </c>
      <c r="AL67" s="43">
        <v>0</v>
      </c>
      <c r="AM67" s="43">
        <v>0</v>
      </c>
      <c r="AN67" s="28">
        <v>200</v>
      </c>
      <c r="AO67" s="29" t="str">
        <f t="shared" si="317"/>
        <v xml:space="preserve"> </v>
      </c>
      <c r="AP67" s="29">
        <f t="shared" si="318"/>
        <v>0</v>
      </c>
      <c r="AQ67" s="9">
        <f t="shared" si="319"/>
        <v>158117.42000000001</v>
      </c>
      <c r="AR67" s="9">
        <f t="shared" si="320"/>
        <v>158117.42000000001</v>
      </c>
      <c r="AS67" s="9">
        <f t="shared" si="321"/>
        <v>101546.46</v>
      </c>
      <c r="AT67" s="29">
        <f t="shared" si="322"/>
        <v>1</v>
      </c>
      <c r="AU67" s="29">
        <f t="shared" si="323"/>
        <v>1.5570943585822687</v>
      </c>
      <c r="AV67" s="43"/>
      <c r="AW67" s="43"/>
      <c r="AX67" s="28"/>
      <c r="AY67" s="29" t="str">
        <f t="shared" si="324"/>
        <v xml:space="preserve"> </v>
      </c>
      <c r="AZ67" s="29" t="str">
        <f t="shared" si="325"/>
        <v xml:space="preserve"> </v>
      </c>
      <c r="BA67" s="43">
        <v>0</v>
      </c>
      <c r="BB67" s="43">
        <v>0</v>
      </c>
      <c r="BC67" s="28"/>
      <c r="BD67" s="29" t="str">
        <f t="shared" si="326"/>
        <v xml:space="preserve"> </v>
      </c>
      <c r="BE67" s="29" t="str">
        <f t="shared" si="327"/>
        <v xml:space="preserve"> </v>
      </c>
      <c r="BF67" s="43">
        <v>158117.42000000001</v>
      </c>
      <c r="BG67" s="43">
        <v>158117.42000000001</v>
      </c>
      <c r="BH67" s="43">
        <v>96797.71</v>
      </c>
      <c r="BI67" s="29">
        <f t="shared" si="328"/>
        <v>1</v>
      </c>
      <c r="BJ67" s="29">
        <f t="shared" si="329"/>
        <v>1.6334830648369678</v>
      </c>
      <c r="BK67" s="43"/>
      <c r="BL67" s="43"/>
      <c r="BM67" s="28"/>
      <c r="BN67" s="29"/>
      <c r="BO67" s="29" t="str">
        <f t="shared" si="330"/>
        <v xml:space="preserve"> </v>
      </c>
      <c r="BP67" s="43">
        <v>0</v>
      </c>
      <c r="BQ67" s="43">
        <v>0</v>
      </c>
      <c r="BR67" s="28"/>
      <c r="BS67" s="29" t="str">
        <f t="shared" si="331"/>
        <v xml:space="preserve"> </v>
      </c>
      <c r="BT67" s="29" t="str">
        <f t="shared" si="332"/>
        <v xml:space="preserve"> </v>
      </c>
      <c r="BU67" s="43">
        <v>0</v>
      </c>
      <c r="BV67" s="43">
        <v>0</v>
      </c>
      <c r="BW67" s="43">
        <v>4748.75</v>
      </c>
      <c r="BX67" s="29">
        <f>IF(BV68&lt;=0," ",IF(BU68&lt;=0," ",IF(BV68/BU68*100&gt;200,"СВ.200",BV68/BU68)))</f>
        <v>0.62318362875430822</v>
      </c>
      <c r="BY67" s="29">
        <f t="shared" si="347"/>
        <v>0</v>
      </c>
      <c r="BZ67" s="43"/>
      <c r="CA67" s="43"/>
      <c r="CB67" s="28"/>
      <c r="CC67" s="29" t="str">
        <f t="shared" si="333"/>
        <v xml:space="preserve"> </v>
      </c>
      <c r="CD67" s="29" t="str">
        <f t="shared" si="334"/>
        <v xml:space="preserve"> </v>
      </c>
      <c r="CE67" s="43"/>
      <c r="CF67" s="43"/>
      <c r="CG67" s="28"/>
      <c r="CH67" s="47" t="str">
        <f t="shared" si="335"/>
        <v xml:space="preserve"> </v>
      </c>
      <c r="CI67" s="29" t="str">
        <f t="shared" si="336"/>
        <v xml:space="preserve"> </v>
      </c>
      <c r="CJ67" s="43"/>
      <c r="CK67" s="43"/>
      <c r="CL67" s="28"/>
      <c r="CM67" s="29" t="str">
        <f t="shared" si="337"/>
        <v xml:space="preserve"> </v>
      </c>
      <c r="CN67" s="29" t="str">
        <f t="shared" si="338"/>
        <v xml:space="preserve"> </v>
      </c>
      <c r="CO67" s="43"/>
      <c r="CP67" s="43"/>
      <c r="CQ67" s="28"/>
      <c r="CR67" s="29" t="str">
        <f t="shared" si="339"/>
        <v xml:space="preserve"> </v>
      </c>
      <c r="CS67" s="29" t="str">
        <f t="shared" si="340"/>
        <v xml:space="preserve"> </v>
      </c>
      <c r="CT67" s="43"/>
      <c r="CU67" s="43"/>
      <c r="CV67" s="54"/>
      <c r="CW67" s="29" t="str">
        <f t="shared" si="152"/>
        <v xml:space="preserve"> </v>
      </c>
      <c r="CX67" s="29" t="str">
        <f t="shared" si="153"/>
        <v xml:space="preserve"> </v>
      </c>
      <c r="CY67" s="43"/>
      <c r="CZ67" s="43"/>
      <c r="DA67" s="28"/>
      <c r="DB67" s="29" t="str">
        <f t="shared" si="341"/>
        <v xml:space="preserve"> </v>
      </c>
      <c r="DC67" s="29" t="str">
        <f t="shared" si="342"/>
        <v xml:space="preserve"> </v>
      </c>
      <c r="DD67" s="43"/>
      <c r="DE67" s="43"/>
      <c r="DF67" s="28"/>
      <c r="DG67" s="29" t="str">
        <f t="shared" si="343"/>
        <v xml:space="preserve"> </v>
      </c>
      <c r="DH67" s="29" t="str">
        <f t="shared" si="344"/>
        <v xml:space="preserve"> </v>
      </c>
      <c r="DI67" s="43"/>
      <c r="DJ67" s="28"/>
      <c r="DK67" s="29" t="str">
        <f>IF(DI67=0," ",IF(DI67/DJ67*100&gt;200,"св.200",DI67/DJ67))</f>
        <v xml:space="preserve"> </v>
      </c>
      <c r="DL67" s="43"/>
      <c r="DM67" s="43"/>
      <c r="DN67" s="43"/>
      <c r="DO67" s="29" t="str">
        <f t="shared" si="345"/>
        <v xml:space="preserve"> </v>
      </c>
      <c r="DP67" s="29" t="str">
        <f>IF(DM67=0," ",IF(DM67/DN67*100&gt;200,"св.200",DM67/DN67))</f>
        <v xml:space="preserve"> </v>
      </c>
    </row>
    <row r="68" spans="1:120" s="19" customFormat="1" ht="15.75" customHeight="1" outlineLevel="1" x14ac:dyDescent="0.3">
      <c r="A68" s="18">
        <v>54</v>
      </c>
      <c r="B68" s="8" t="s">
        <v>94</v>
      </c>
      <c r="C68" s="28">
        <f t="shared" si="299"/>
        <v>3630994.8200000003</v>
      </c>
      <c r="D68" s="28">
        <f t="shared" si="299"/>
        <v>4383797.3900000006</v>
      </c>
      <c r="E68" s="28">
        <f t="shared" si="299"/>
        <v>2690755.13</v>
      </c>
      <c r="F68" s="29">
        <f t="shared" si="303"/>
        <v>1.2073268091305072</v>
      </c>
      <c r="G68" s="29">
        <f t="shared" si="304"/>
        <v>1.6292071103474959</v>
      </c>
      <c r="H68" s="17">
        <f t="shared" si="300"/>
        <v>2823217.14</v>
      </c>
      <c r="I68" s="24">
        <f t="shared" si="300"/>
        <v>3731414.0300000003</v>
      </c>
      <c r="J68" s="17">
        <f t="shared" si="300"/>
        <v>2059063.01</v>
      </c>
      <c r="K68" s="29">
        <f t="shared" si="305"/>
        <v>1.3216886427658909</v>
      </c>
      <c r="L68" s="29">
        <f t="shared" si="306"/>
        <v>1.8121903078624098</v>
      </c>
      <c r="M68" s="43">
        <v>704062.15</v>
      </c>
      <c r="N68" s="43">
        <v>717304.8</v>
      </c>
      <c r="O68" s="43">
        <v>697468.32</v>
      </c>
      <c r="P68" s="29">
        <f>IF(N68&lt;=0," ",IF(M68&lt;=0," ",IF(N68/M68*100&gt;200,"СВ.200",N68/M68)))</f>
        <v>1.0188089219112262</v>
      </c>
      <c r="Q68" s="29">
        <f>IF(O68=0," ",IF(N68/O68*100&gt;200,"св.200",N68/O68))</f>
        <v>1.0284406896072356</v>
      </c>
      <c r="R68" s="43"/>
      <c r="S68" s="43"/>
      <c r="T68" s="28"/>
      <c r="U68" s="29" t="str">
        <f t="shared" si="309"/>
        <v xml:space="preserve"> </v>
      </c>
      <c r="V68" s="29" t="str">
        <f t="shared" si="310"/>
        <v xml:space="preserve"> </v>
      </c>
      <c r="W68" s="43">
        <v>1000</v>
      </c>
      <c r="X68" s="43">
        <v>0</v>
      </c>
      <c r="Y68" s="28">
        <v>0</v>
      </c>
      <c r="Z68" s="29" t="str">
        <f t="shared" si="311"/>
        <v xml:space="preserve"> </v>
      </c>
      <c r="AA68" s="29" t="str">
        <f t="shared" si="312"/>
        <v xml:space="preserve"> </v>
      </c>
      <c r="AB68" s="43">
        <v>386886.44</v>
      </c>
      <c r="AC68" s="43">
        <v>1277282.8899999999</v>
      </c>
      <c r="AD68" s="43">
        <v>251152.72</v>
      </c>
      <c r="AE68" s="29" t="str">
        <f t="shared" si="313"/>
        <v>СВ.200</v>
      </c>
      <c r="AF68" s="29" t="str">
        <f t="shared" si="314"/>
        <v>св.200</v>
      </c>
      <c r="AG68" s="43">
        <v>1730268.55</v>
      </c>
      <c r="AH68" s="43">
        <v>1736526.34</v>
      </c>
      <c r="AI68" s="43">
        <v>1110241.97</v>
      </c>
      <c r="AJ68" s="29">
        <f t="shared" si="315"/>
        <v>1.0036166582349313</v>
      </c>
      <c r="AK68" s="29">
        <f t="shared" si="316"/>
        <v>1.5640971850487693</v>
      </c>
      <c r="AL68" s="43">
        <v>1000</v>
      </c>
      <c r="AM68" s="43">
        <v>300</v>
      </c>
      <c r="AN68" s="28">
        <v>200</v>
      </c>
      <c r="AO68" s="29">
        <f t="shared" si="317"/>
        <v>0.3</v>
      </c>
      <c r="AP68" s="29">
        <f t="shared" si="318"/>
        <v>1.5</v>
      </c>
      <c r="AQ68" s="9">
        <f t="shared" si="319"/>
        <v>807777.67999999993</v>
      </c>
      <c r="AR68" s="9">
        <f t="shared" si="320"/>
        <v>652383.36</v>
      </c>
      <c r="AS68" s="9">
        <f t="shared" si="321"/>
        <v>631692.12</v>
      </c>
      <c r="AT68" s="29">
        <f t="shared" si="322"/>
        <v>0.80762736598515572</v>
      </c>
      <c r="AU68" s="29">
        <f t="shared" si="323"/>
        <v>1.0327552605848558</v>
      </c>
      <c r="AV68" s="43"/>
      <c r="AW68" s="43"/>
      <c r="AX68" s="28"/>
      <c r="AY68" s="29" t="str">
        <f t="shared" si="324"/>
        <v xml:space="preserve"> </v>
      </c>
      <c r="AZ68" s="29" t="str">
        <f t="shared" si="325"/>
        <v xml:space="preserve"> </v>
      </c>
      <c r="BA68" s="43">
        <v>0</v>
      </c>
      <c r="BB68" s="43">
        <v>0</v>
      </c>
      <c r="BC68" s="28"/>
      <c r="BD68" s="29" t="str">
        <f t="shared" si="326"/>
        <v xml:space="preserve"> </v>
      </c>
      <c r="BE68" s="29" t="str">
        <f t="shared" si="327"/>
        <v xml:space="preserve"> </v>
      </c>
      <c r="BF68" s="43">
        <v>401577.68</v>
      </c>
      <c r="BG68" s="43">
        <v>399246.17</v>
      </c>
      <c r="BH68" s="43">
        <v>252634.21</v>
      </c>
      <c r="BI68" s="29">
        <f t="shared" si="328"/>
        <v>0.9941941245340129</v>
      </c>
      <c r="BJ68" s="29">
        <f t="shared" si="329"/>
        <v>1.5803329644073145</v>
      </c>
      <c r="BK68" s="43"/>
      <c r="BL68" s="43"/>
      <c r="BM68" s="28"/>
      <c r="BN68" s="29"/>
      <c r="BO68" s="29" t="str">
        <f t="shared" si="330"/>
        <v xml:space="preserve"> </v>
      </c>
      <c r="BP68" s="43">
        <v>0</v>
      </c>
      <c r="BQ68" s="43">
        <v>0</v>
      </c>
      <c r="BR68" s="28"/>
      <c r="BS68" s="29" t="str">
        <f t="shared" si="331"/>
        <v xml:space="preserve"> </v>
      </c>
      <c r="BT68" s="29" t="str">
        <f t="shared" si="332"/>
        <v xml:space="preserve"> </v>
      </c>
      <c r="BU68" s="43">
        <v>406200</v>
      </c>
      <c r="BV68" s="43">
        <v>253137.19</v>
      </c>
      <c r="BW68" s="43">
        <v>379057.91</v>
      </c>
      <c r="BX68" s="29">
        <f>IF(BV69&lt;=0," ",IF(BU69&lt;=0," ",IF(BV69/BU69*100&gt;200,"СВ.200",BV69/BU69)))</f>
        <v>0.95692171167270834</v>
      </c>
      <c r="BY68" s="29">
        <f t="shared" si="347"/>
        <v>0.66780611437445014</v>
      </c>
      <c r="BZ68" s="43"/>
      <c r="CA68" s="43"/>
      <c r="CB68" s="28"/>
      <c r="CC68" s="29" t="str">
        <f t="shared" si="333"/>
        <v xml:space="preserve"> </v>
      </c>
      <c r="CD68" s="29" t="str">
        <f t="shared" si="334"/>
        <v xml:space="preserve"> </v>
      </c>
      <c r="CE68" s="43"/>
      <c r="CF68" s="43"/>
      <c r="CG68" s="28"/>
      <c r="CH68" s="47" t="str">
        <f t="shared" si="335"/>
        <v xml:space="preserve"> </v>
      </c>
      <c r="CI68" s="29" t="str">
        <f t="shared" si="336"/>
        <v xml:space="preserve"> </v>
      </c>
      <c r="CJ68" s="43"/>
      <c r="CK68" s="43"/>
      <c r="CL68" s="28"/>
      <c r="CM68" s="29" t="str">
        <f t="shared" si="337"/>
        <v xml:space="preserve"> </v>
      </c>
      <c r="CN68" s="29" t="str">
        <f t="shared" si="338"/>
        <v xml:space="preserve"> </v>
      </c>
      <c r="CO68" s="43"/>
      <c r="CP68" s="43"/>
      <c r="CQ68" s="28"/>
      <c r="CR68" s="29" t="str">
        <f t="shared" si="339"/>
        <v xml:space="preserve"> </v>
      </c>
      <c r="CS68" s="29" t="str">
        <f t="shared" si="340"/>
        <v xml:space="preserve"> </v>
      </c>
      <c r="CT68" s="43"/>
      <c r="CU68" s="43"/>
      <c r="CV68" s="54"/>
      <c r="CW68" s="29" t="str">
        <f t="shared" si="152"/>
        <v xml:space="preserve"> </v>
      </c>
      <c r="CX68" s="29" t="str">
        <f t="shared" si="153"/>
        <v xml:space="preserve"> </v>
      </c>
      <c r="CY68" s="43"/>
      <c r="CZ68" s="43"/>
      <c r="DA68" s="28"/>
      <c r="DB68" s="29" t="str">
        <f t="shared" si="341"/>
        <v xml:space="preserve"> </v>
      </c>
      <c r="DC68" s="29" t="str">
        <f t="shared" si="342"/>
        <v xml:space="preserve"> </v>
      </c>
      <c r="DD68" s="43"/>
      <c r="DE68" s="43"/>
      <c r="DF68" s="28"/>
      <c r="DG68" s="29" t="str">
        <f t="shared" si="343"/>
        <v xml:space="preserve"> </v>
      </c>
      <c r="DH68" s="29" t="str">
        <f t="shared" si="344"/>
        <v xml:space="preserve"> </v>
      </c>
      <c r="DI68" s="43"/>
      <c r="DJ68" s="28"/>
      <c r="DK68" s="29" t="str">
        <f t="shared" si="156"/>
        <v xml:space="preserve"> </v>
      </c>
      <c r="DL68" s="43"/>
      <c r="DM68" s="43"/>
      <c r="DN68" s="43">
        <v>0</v>
      </c>
      <c r="DO68" s="29" t="str">
        <f t="shared" si="345"/>
        <v xml:space="preserve"> </v>
      </c>
      <c r="DP68" s="29" t="str">
        <f t="shared" si="346"/>
        <v xml:space="preserve"> </v>
      </c>
    </row>
    <row r="69" spans="1:120" s="21" customFormat="1" ht="32.1" customHeight="1" x14ac:dyDescent="0.3">
      <c r="A69" s="20"/>
      <c r="B69" s="7" t="s">
        <v>145</v>
      </c>
      <c r="C69" s="34">
        <f>SUM(C70:C74)</f>
        <v>13751537.119999999</v>
      </c>
      <c r="D69" s="34">
        <f t="shared" ref="D69" si="348">SUM(D70:D74)</f>
        <v>14354211.979999999</v>
      </c>
      <c r="E69" s="34">
        <f t="shared" ref="E69" si="349">SUM(E70:E74)</f>
        <v>14296915.710000003</v>
      </c>
      <c r="F69" s="26">
        <f t="shared" ref="F69:F94" si="350">IF(D69&lt;=0," ",IF(D69/C69*100&gt;200,"СВ.200",D69/C69))</f>
        <v>1.0438259995766932</v>
      </c>
      <c r="G69" s="26">
        <f t="shared" ref="G69:G127" si="351">IF(E69=0," ",IF(D69/E69*100&gt;200,"св.200",D69/E69))</f>
        <v>1.0040075965447512</v>
      </c>
      <c r="H69" s="25">
        <f t="shared" ref="H69" si="352">SUM(H70:H74)</f>
        <v>13503820.439999999</v>
      </c>
      <c r="I69" s="61">
        <f>SUM(I70:I74)</f>
        <v>14106756.849999998</v>
      </c>
      <c r="J69" s="25">
        <f t="shared" ref="J69" si="353">SUM(J70:J74)</f>
        <v>14012602.980000002</v>
      </c>
      <c r="K69" s="26">
        <f t="shared" ref="K69:K94" si="354">IF(I69&lt;=0," ",IF(I69/H69*100&gt;200,"СВ.200",I69/H69))</f>
        <v>1.0446493207369691</v>
      </c>
      <c r="L69" s="26">
        <f t="shared" ref="L69:L127" si="355">IF(J69=0," ",IF(I69/J69*100&gt;200,"св.200",I69/J69))</f>
        <v>1.0067192276934114</v>
      </c>
      <c r="M69" s="25">
        <f>SUM(M70:M74)</f>
        <v>11636696.439999999</v>
      </c>
      <c r="N69" s="25">
        <f>SUM(N70:N74)</f>
        <v>12060967.460000001</v>
      </c>
      <c r="O69" s="25">
        <f>SUM(O70:O74)</f>
        <v>11877519.189999999</v>
      </c>
      <c r="P69" s="26">
        <f t="shared" ref="P69:P94" si="356">IF(N69&lt;=0," ",IF(M69&lt;=0," ",IF(N69/M69*100&gt;200,"СВ.200",N69/M69)))</f>
        <v>1.0364597480210631</v>
      </c>
      <c r="Q69" s="26">
        <f t="shared" ref="Q69:Q127" si="357">IF(O69=0," ",IF(N69/O69*100&gt;200,"св.200",N69/O69))</f>
        <v>1.0154449988306018</v>
      </c>
      <c r="R69" s="25">
        <f>SUM(R70:R74)</f>
        <v>502663</v>
      </c>
      <c r="S69" s="25">
        <f>SUM(S70:S74)</f>
        <v>469998.49</v>
      </c>
      <c r="T69" s="25">
        <f>SUM(T70:T74)</f>
        <v>506777.09</v>
      </c>
      <c r="U69" s="26">
        <f t="shared" ref="U69:U94" si="358">IF(S69&lt;=0," ",IF(R69&lt;=0," ",IF(S69/R69*100&gt;200,"СВ.200",S69/R69)))</f>
        <v>0.93501707903704867</v>
      </c>
      <c r="V69" s="26">
        <f t="shared" ref="V69:V123" si="359">IF(T69=0," ",IF(S69/T69*100&gt;200,"св.200",S69/T69))</f>
        <v>0.92742647462615169</v>
      </c>
      <c r="W69" s="25">
        <f>SUM(W70:W74)</f>
        <v>63152</v>
      </c>
      <c r="X69" s="25">
        <f>SUM(X70:X74)</f>
        <v>87944.89</v>
      </c>
      <c r="Y69" s="25">
        <f>SUM(Y70:Y74)</f>
        <v>54051.19</v>
      </c>
      <c r="Z69" s="26">
        <f t="shared" ref="Z69:Z94" si="360">IF(X69&lt;=0," ",IF(W69&lt;=0," ",IF(X69/W69*100&gt;200,"СВ.200",X69/W69)))</f>
        <v>1.3925907334684571</v>
      </c>
      <c r="AA69" s="26">
        <f t="shared" ref="AA69:AA127" si="361">IF(Y69=0," ",IF(X69/Y69*100&gt;200,"св.200",X69/Y69))</f>
        <v>1.6270666751277816</v>
      </c>
      <c r="AB69" s="25">
        <f>SUM(AB70:AB74)</f>
        <v>246915</v>
      </c>
      <c r="AC69" s="25">
        <f>SUM(AC70:AC74)</f>
        <v>337544.65</v>
      </c>
      <c r="AD69" s="25">
        <f>SUM(AD70:AD74)</f>
        <v>255325.64</v>
      </c>
      <c r="AE69" s="26">
        <f t="shared" ref="AE69:AE94" si="362">IF(AC69&lt;=0," ",IF(AB69&lt;=0," ",IF(AC69/AB69*100&gt;200,"СВ.200",AC69/AB69)))</f>
        <v>1.3670479719741613</v>
      </c>
      <c r="AF69" s="26">
        <f t="shared" ref="AF69:AF122" si="363">IF(AD69=0," ",IF(AC69/AD69*100&gt;200,"св.200",AC69/AD69))</f>
        <v>1.322016269106385</v>
      </c>
      <c r="AG69" s="25">
        <f>SUM(AG70:AG74)</f>
        <v>1054394</v>
      </c>
      <c r="AH69" s="25">
        <f>SUM(AH70:AH74)</f>
        <v>1150301.3600000001</v>
      </c>
      <c r="AI69" s="25">
        <f>SUM(AI70:AI74)</f>
        <v>1318929.8700000001</v>
      </c>
      <c r="AJ69" s="26">
        <f t="shared" ref="AJ69:AJ94" si="364">IF(AH69&lt;=0," ",IF(AG69&lt;=0," ",IF(AH69/AG69*100&gt;200,"СВ.200",AH69/AG69)))</f>
        <v>1.0909596981773417</v>
      </c>
      <c r="AK69" s="26">
        <f t="shared" ref="AK69:AK127" si="365">IF(AI69=0," ",IF(AH69/AI69*100&gt;200,"св.200",AH69/AI69))</f>
        <v>0.87214747816728122</v>
      </c>
      <c r="AL69" s="25">
        <f>SUM(AL70:AL74)</f>
        <v>0</v>
      </c>
      <c r="AM69" s="25">
        <f>SUM(AM70:AM74)</f>
        <v>0</v>
      </c>
      <c r="AN69" s="25">
        <f>SUM(AN70:AN74)</f>
        <v>0</v>
      </c>
      <c r="AO69" s="26" t="str">
        <f t="shared" si="280"/>
        <v xml:space="preserve"> </v>
      </c>
      <c r="AP69" s="26" t="str">
        <f t="shared" ref="AP69:AP127" si="366">IF(AN69=0," ",IF(AM69/AN69*100&gt;200,"св.200",AM69/AN69))</f>
        <v xml:space="preserve"> </v>
      </c>
      <c r="AQ69" s="25">
        <f>SUM(AQ70:AQ74)</f>
        <v>247716.68</v>
      </c>
      <c r="AR69" s="25">
        <f t="shared" ref="AR69:AS69" si="367">SUM(AR70:AR74)</f>
        <v>247455.12999999998</v>
      </c>
      <c r="AS69" s="25">
        <f t="shared" si="367"/>
        <v>284312.73</v>
      </c>
      <c r="AT69" s="26">
        <f t="shared" ref="AT69:AT94" si="368">IF(AR69&lt;=0," ",IF(AQ69&lt;=0," ",IF(AR69/AQ69*100&gt;200,"СВ.200",AR69/AQ69)))</f>
        <v>0.99894415668738978</v>
      </c>
      <c r="AU69" s="26">
        <f t="shared" ref="AU69:AU127" si="369">IF(AS69=0," ",IF(AR69/AS69*100&gt;200,"св.200",AR69/AS69))</f>
        <v>0.87036247022776647</v>
      </c>
      <c r="AV69" s="25">
        <f>SUM(AV70:AV74)</f>
        <v>160000</v>
      </c>
      <c r="AW69" s="25">
        <f>SUM(AW70:AW74)</f>
        <v>78581.600000000006</v>
      </c>
      <c r="AX69" s="25">
        <f>SUM(AX70:AX74)</f>
        <v>137541.87</v>
      </c>
      <c r="AY69" s="26">
        <f t="shared" ref="AY69:AY94" si="370">IF(AW69&lt;=0," ",IF(AV69&lt;=0," ",IF(AW69/AV69*100&gt;200,"СВ.200",AW69/AV69)))</f>
        <v>0.49113500000000004</v>
      </c>
      <c r="AZ69" s="26">
        <f t="shared" ref="AZ69:AZ127" si="371">IF(AX69=0," ",IF(AW69/AX69*100&gt;200,"св.200",AW69/AX69))</f>
        <v>0.57132857071086796</v>
      </c>
      <c r="BA69" s="25">
        <f>SUM(BA70:BA74)</f>
        <v>0</v>
      </c>
      <c r="BB69" s="25">
        <f>SUM(BB70:BB74)</f>
        <v>0</v>
      </c>
      <c r="BC69" s="27">
        <f t="shared" ref="BC69" si="372">SUM(BC70:BC74)</f>
        <v>0</v>
      </c>
      <c r="BD69" s="26" t="str">
        <f t="shared" ref="BD69:BD127" si="373">IF(BB69&lt;=0," ",IF(BA69&lt;=0," ",IF(BB69/BA69*100&gt;200,"СВ.200",BB69/BA69)))</f>
        <v xml:space="preserve"> </v>
      </c>
      <c r="BE69" s="26" t="str">
        <f t="shared" ref="BE69:BE127" si="374">IF(BC69=0," ",IF(BB69/BC69*100&gt;200,"св.200",BB69/BC69))</f>
        <v xml:space="preserve"> </v>
      </c>
      <c r="BF69" s="25">
        <f>SUM(BF70:BF74)</f>
        <v>28575</v>
      </c>
      <c r="BG69" s="25">
        <f>SUM(BG70:BG74)</f>
        <v>28571.99</v>
      </c>
      <c r="BH69" s="27">
        <f>SUM(BH70:BH74)</f>
        <v>87755.6</v>
      </c>
      <c r="BI69" s="26">
        <f t="shared" ref="BI69:BI94" si="375">IF(BG69&lt;=0," ",IF(BF69&lt;=0," ",IF(BG69/BF69*100&gt;200,"СВ.200",BG69/BF69)))</f>
        <v>0.99989466316710418</v>
      </c>
      <c r="BJ69" s="26">
        <f t="shared" ref="BJ69:BJ127" si="376">IF(BH69=0," ",IF(BG69/BH69*100&gt;200,"св.200",BG69/BH69))</f>
        <v>0.32558594551230918</v>
      </c>
      <c r="BK69" s="25">
        <f>SUM(BK70:BK74)</f>
        <v>0</v>
      </c>
      <c r="BL69" s="25">
        <f>SUM(BL70:BL74)</f>
        <v>0</v>
      </c>
      <c r="BM69" s="25">
        <f>SUM(BM70:BM74)</f>
        <v>0</v>
      </c>
      <c r="BN69" s="26" t="str">
        <f t="shared" ref="BN69:BN80" si="377">IF(BL69&lt;=0," ",IF(BK69&lt;=0," ",IF(BL69/BK69*100&gt;200,"СВ.200",BL69/BK69)))</f>
        <v xml:space="preserve"> </v>
      </c>
      <c r="BO69" s="26" t="str">
        <f t="shared" ref="BO69:BO127" si="378">IF(BM69=0," ",IF(BL69/BM69*100&gt;200,"св.200",BL69/BM69))</f>
        <v xml:space="preserve"> </v>
      </c>
      <c r="BP69" s="25">
        <f>SUM(BP70:BP74)</f>
        <v>7000</v>
      </c>
      <c r="BQ69" s="25">
        <f>SUM(BQ70:BQ74)</f>
        <v>29535.46</v>
      </c>
      <c r="BR69" s="25">
        <f>SUM(BR70:BR74)</f>
        <v>19942.73</v>
      </c>
      <c r="BS69" s="26" t="str">
        <f t="shared" ref="BS69:BS94" si="379">IF(BQ69&lt;=0," ",IF(BP69&lt;=0," ",IF(BQ69/BP69*100&gt;200,"СВ.200",BQ69/BP69)))</f>
        <v>СВ.200</v>
      </c>
      <c r="BT69" s="26">
        <f t="shared" ref="BT69:BT127" si="380">IF(BR69=0," ",IF(BQ69/BR69*100&gt;200,"св.200",BQ69/BR69))</f>
        <v>1.4810138832546997</v>
      </c>
      <c r="BU69" s="25">
        <f>SUM(BU70:BU74)</f>
        <v>37141.68</v>
      </c>
      <c r="BV69" s="25">
        <f>SUM(BV70:BV74)</f>
        <v>35541.68</v>
      </c>
      <c r="BW69" s="25">
        <f>SUM(BW70:BW74)</f>
        <v>36000</v>
      </c>
      <c r="BX69" s="26">
        <f t="shared" ref="BX69:BX89" si="381">IF(BV69&lt;=0," ",IF(BU69&lt;=0," ",IF(BV69/BU69*100&gt;200,"СВ.200",BV69/BU69)))</f>
        <v>0.95692171167270834</v>
      </c>
      <c r="BY69" s="26">
        <f t="shared" ref="BY69:BY127" si="382">IF(BW69=0," ",IF(BV69/BW69*100&gt;200,"св.200",BV69/BW69))</f>
        <v>0.98726888888888886</v>
      </c>
      <c r="BZ69" s="25">
        <f>SUM(BZ70:BZ74)</f>
        <v>0</v>
      </c>
      <c r="CA69" s="25">
        <f>SUM(CA70:CA74)</f>
        <v>0</v>
      </c>
      <c r="CB69" s="25">
        <f>SUM(CB70:CB74)</f>
        <v>0</v>
      </c>
      <c r="CC69" s="26" t="str">
        <f t="shared" si="278"/>
        <v xml:space="preserve"> </v>
      </c>
      <c r="CD69" s="26" t="str">
        <f t="shared" ref="CD69:CD127" si="383">IF(CB69=0," ",IF(CA69/CB69*100&gt;200,"св.200",CA69/CB69))</f>
        <v xml:space="preserve"> </v>
      </c>
      <c r="CE69" s="25">
        <f>SUM(CE70:CE74)</f>
        <v>15000</v>
      </c>
      <c r="CF69" s="25">
        <f>SUM(CF70:CF74)</f>
        <v>73704.399999999994</v>
      </c>
      <c r="CG69" s="48">
        <f t="shared" ref="CG69" si="384">SUM(CG70:CG74)</f>
        <v>3072.53</v>
      </c>
      <c r="CH69" s="26" t="str">
        <f t="shared" ref="CH69:CH127" si="385">IF(CF69&lt;=0," ",IF(CE69&lt;=0," ",IF(CF69/CE69*100&gt;200,"СВ.200",CF69/CE69)))</f>
        <v>СВ.200</v>
      </c>
      <c r="CI69" s="26" t="str">
        <f>IF(CF69=0," ",IF(CF69/CG69*100&gt;200,"св.200",CF69/CG69))</f>
        <v>св.200</v>
      </c>
      <c r="CJ69" s="25">
        <f>SUM(CJ70:CJ74)</f>
        <v>15000</v>
      </c>
      <c r="CK69" s="25">
        <f>SUM(CK70:CK74)</f>
        <v>73704.399999999994</v>
      </c>
      <c r="CL69" s="27">
        <f>SUM(CL70:CL74)</f>
        <v>3072.53</v>
      </c>
      <c r="CM69" s="26" t="str">
        <f t="shared" ref="CM69:CM127" si="386">IF(CK69&lt;=0," ",IF(CJ69&lt;=0," ",IF(CK69/CJ69*100&gt;200,"СВ.200",CK69/CJ69)))</f>
        <v>СВ.200</v>
      </c>
      <c r="CN69" s="26" t="str">
        <f>IF(CK69=0," ",IF(CK69/CL69*100&gt;200,"св.200",CK69/CL69))</f>
        <v>св.200</v>
      </c>
      <c r="CO69" s="25">
        <f>SUM(CO70:CO74)</f>
        <v>0</v>
      </c>
      <c r="CP69" s="25">
        <f>SUM(CP70:CP74)</f>
        <v>0</v>
      </c>
      <c r="CQ69" s="27">
        <f t="shared" ref="CQ69" si="387">SUM(CQ70:CQ74)</f>
        <v>0</v>
      </c>
      <c r="CR69" s="26" t="str">
        <f t="shared" ref="CR69:CR127" si="388">IF(CP69&lt;=0," ",IF(CO69&lt;=0," ",IF(CP69/CO69*100&gt;200,"СВ.200",CP69/CO69)))</f>
        <v xml:space="preserve"> </v>
      </c>
      <c r="CS69" s="26" t="str">
        <f t="shared" ref="CS69:CS127" si="389">IF(CQ69=0," ",IF(CP69/CQ69*100&gt;200,"св.200",CP69/CQ69))</f>
        <v xml:space="preserve"> </v>
      </c>
      <c r="CT69" s="25">
        <f>SUM(CT70:CT74)</f>
        <v>0</v>
      </c>
      <c r="CU69" s="25">
        <f>SUM(CU70:CU74)</f>
        <v>0</v>
      </c>
      <c r="CV69" s="27">
        <f t="shared" ref="CV69" si="390">SUM(CV70:CV74)</f>
        <v>0</v>
      </c>
      <c r="CW69" s="64" t="str">
        <f t="shared" si="152"/>
        <v xml:space="preserve"> </v>
      </c>
      <c r="CX69" s="64" t="str">
        <f t="shared" si="153"/>
        <v xml:space="preserve"> </v>
      </c>
      <c r="CY69" s="25">
        <f>SUM(CY70:CY74)</f>
        <v>0</v>
      </c>
      <c r="CZ69" s="25">
        <f>SUM(CZ70:CZ74)</f>
        <v>0</v>
      </c>
      <c r="DA69" s="25">
        <f>SUM(DA70:DA74)</f>
        <v>0</v>
      </c>
      <c r="DB69" s="26" t="str">
        <f t="shared" ref="DB69:DB94" si="391">IF(CZ69&lt;=0," ",IF(CY69&lt;=0," ",IF(CZ69/CY69*100&gt;200,"СВ.200",CZ69/CY69)))</f>
        <v xml:space="preserve"> </v>
      </c>
      <c r="DC69" s="26" t="str">
        <f t="shared" ref="DC69:DC127" si="392">IF(DA69=0," ",IF(CZ69/DA69*100&gt;200,"св.200",CZ69/DA69))</f>
        <v xml:space="preserve"> </v>
      </c>
      <c r="DD69" s="25">
        <f>SUM(DD70:DD74)</f>
        <v>0</v>
      </c>
      <c r="DE69" s="25">
        <f>SUM(DE70:DE74)</f>
        <v>0</v>
      </c>
      <c r="DF69" s="36">
        <f>SUM(DF70:DF74)</f>
        <v>0</v>
      </c>
      <c r="DG69" s="26" t="str">
        <f t="shared" ref="DG69:DG94" si="393">IF(DE69&lt;=0," ",IF(DD69&lt;=0," ",IF(DE69/DD69*100&gt;200,"СВ.200",DE69/DD69)))</f>
        <v xml:space="preserve"> </v>
      </c>
      <c r="DH69" s="26" t="str">
        <f t="shared" ref="DH69:DH128" si="394">IF(DF69=0," ",IF(DE69/DF69*100&gt;200,"св.200",DE69/DF69))</f>
        <v xml:space="preserve"> </v>
      </c>
      <c r="DI69" s="25">
        <f>SUM(DI70:DI74)</f>
        <v>1520</v>
      </c>
      <c r="DJ69" s="25">
        <f>SUM(DJ70:DJ74)</f>
        <v>0</v>
      </c>
      <c r="DK69" s="26" t="str">
        <f t="shared" ref="DK69:DK121" si="395">IF(DJ69=0," ",IF(DI69/DJ69*100&gt;200,"св.200",DI69/DJ69))</f>
        <v xml:space="preserve"> </v>
      </c>
      <c r="DL69" s="25">
        <f>SUM(DL70:DL74)</f>
        <v>0</v>
      </c>
      <c r="DM69" s="25">
        <f>SUM(DM70:DM74)</f>
        <v>0</v>
      </c>
      <c r="DN69" s="25">
        <f>SUM(DN70:DN74)</f>
        <v>0</v>
      </c>
      <c r="DO69" s="26" t="str">
        <f t="shared" ref="DO69:DO94" si="396">IF(DM69&lt;=0," ",IF(DL69&lt;=0," ",IF(DM69/DL69*100&gt;200,"СВ.200",DM69/DL69)))</f>
        <v xml:space="preserve"> </v>
      </c>
      <c r="DP69" s="26" t="str">
        <f t="shared" ref="DP69:DP121" si="397">IF(DN69=0," ",IF(DM69/DN69*100&gt;200,"св.200",DM69/DN69))</f>
        <v xml:space="preserve"> </v>
      </c>
    </row>
    <row r="70" spans="1:120" s="19" customFormat="1" ht="15.75" customHeight="1" outlineLevel="1" x14ac:dyDescent="0.3">
      <c r="A70" s="18">
        <v>55</v>
      </c>
      <c r="B70" s="8" t="s">
        <v>108</v>
      </c>
      <c r="C70" s="28">
        <f t="shared" ref="C70:E74" si="398">H70+AQ70</f>
        <v>12583989.68</v>
      </c>
      <c r="D70" s="28">
        <f t="shared" si="398"/>
        <v>12995264.109999999</v>
      </c>
      <c r="E70" s="28">
        <f t="shared" si="398"/>
        <v>13001490.270000001</v>
      </c>
      <c r="F70" s="29">
        <f t="shared" si="350"/>
        <v>1.0326823559505653</v>
      </c>
      <c r="G70" s="29">
        <f t="shared" si="351"/>
        <v>0.99952111951240175</v>
      </c>
      <c r="H70" s="17">
        <f t="shared" ref="H70:J74" si="399">W70++AG70+M70+AB70+AL70+R70</f>
        <v>12364848</v>
      </c>
      <c r="I70" s="24">
        <f t="shared" si="399"/>
        <v>12776380.969999999</v>
      </c>
      <c r="J70" s="17">
        <f t="shared" si="399"/>
        <v>12804933.140000001</v>
      </c>
      <c r="K70" s="29">
        <f t="shared" si="354"/>
        <v>1.0332824932421327</v>
      </c>
      <c r="L70" s="29">
        <f t="shared" si="355"/>
        <v>0.99777022107903002</v>
      </c>
      <c r="M70" s="43">
        <v>11307200</v>
      </c>
      <c r="N70" s="43">
        <v>11624583.84</v>
      </c>
      <c r="O70" s="43">
        <v>11541027.1</v>
      </c>
      <c r="P70" s="29">
        <f t="shared" si="356"/>
        <v>1.0280691806990236</v>
      </c>
      <c r="Q70" s="29">
        <f t="shared" si="357"/>
        <v>1.0072399743346934</v>
      </c>
      <c r="R70" s="43">
        <v>502663</v>
      </c>
      <c r="S70" s="43">
        <v>469998.49</v>
      </c>
      <c r="T70" s="43">
        <v>506777.09</v>
      </c>
      <c r="U70" s="29">
        <f t="shared" si="358"/>
        <v>0.93501707903704867</v>
      </c>
      <c r="V70" s="29">
        <f t="shared" si="359"/>
        <v>0.92742647462615169</v>
      </c>
      <c r="W70" s="43">
        <v>0</v>
      </c>
      <c r="X70" s="43">
        <v>22325.89</v>
      </c>
      <c r="Y70" s="9">
        <v>13676.86</v>
      </c>
      <c r="Z70" s="29" t="str">
        <f t="shared" si="360"/>
        <v xml:space="preserve"> </v>
      </c>
      <c r="AA70" s="29">
        <f t="shared" si="361"/>
        <v>1.6323841875986154</v>
      </c>
      <c r="AB70" s="43">
        <v>55000</v>
      </c>
      <c r="AC70" s="43">
        <v>136180.10999999999</v>
      </c>
      <c r="AD70" s="43">
        <v>132420.57</v>
      </c>
      <c r="AE70" s="29" t="str">
        <f t="shared" si="362"/>
        <v>СВ.200</v>
      </c>
      <c r="AF70" s="29">
        <f t="shared" si="363"/>
        <v>1.0283909063372856</v>
      </c>
      <c r="AG70" s="43">
        <v>499985</v>
      </c>
      <c r="AH70" s="43">
        <v>523292.64</v>
      </c>
      <c r="AI70" s="43">
        <v>611031.52</v>
      </c>
      <c r="AJ70" s="29">
        <f t="shared" si="364"/>
        <v>1.046616678500355</v>
      </c>
      <c r="AK70" s="29">
        <f t="shared" si="365"/>
        <v>0.85640858592695834</v>
      </c>
      <c r="AL70" s="43"/>
      <c r="AM70" s="43"/>
      <c r="AN70" s="30"/>
      <c r="AO70" s="29" t="str">
        <f t="shared" si="280"/>
        <v xml:space="preserve"> </v>
      </c>
      <c r="AP70" s="29" t="str">
        <f t="shared" si="366"/>
        <v xml:space="preserve"> </v>
      </c>
      <c r="AQ70" s="9">
        <f>AV70+BA70+BF70+BK70+BP70+BU70+BZ70+CE70+CY70+DD70+DL70+CT70</f>
        <v>219141.68</v>
      </c>
      <c r="AR70" s="9">
        <f t="shared" ref="AR70" si="400">AW70+BB70+BG70+BL70+BQ70+BV70+CA70+CF70+CZ70+DE70+DM70+CU70+DI70</f>
        <v>218883.13999999998</v>
      </c>
      <c r="AS70" s="9">
        <f t="shared" ref="AS70" si="401">AX70+BC70+BH70+BM70+BR70+BW70+CB70+CG70+DA70+DF70+DN70+CV70+DJ70</f>
        <v>196557.13</v>
      </c>
      <c r="AT70" s="29">
        <f t="shared" si="368"/>
        <v>0.99882021530545895</v>
      </c>
      <c r="AU70" s="29">
        <f t="shared" si="369"/>
        <v>1.1135853479342113</v>
      </c>
      <c r="AV70" s="43">
        <v>160000</v>
      </c>
      <c r="AW70" s="43">
        <v>78581.600000000006</v>
      </c>
      <c r="AX70" s="43">
        <v>137541.87</v>
      </c>
      <c r="AY70" s="29">
        <f t="shared" si="370"/>
        <v>0.49113500000000004</v>
      </c>
      <c r="AZ70" s="29">
        <f t="shared" si="371"/>
        <v>0.57132857071086796</v>
      </c>
      <c r="BA70" s="43"/>
      <c r="BB70" s="43"/>
      <c r="BC70" s="30"/>
      <c r="BD70" s="29" t="str">
        <f t="shared" si="373"/>
        <v xml:space="preserve"> </v>
      </c>
      <c r="BE70" s="29" t="str">
        <f t="shared" si="374"/>
        <v xml:space="preserve"> </v>
      </c>
      <c r="BF70" s="43">
        <v>0</v>
      </c>
      <c r="BG70" s="43">
        <v>0</v>
      </c>
      <c r="BH70" s="30"/>
      <c r="BI70" s="29" t="str">
        <f t="shared" si="375"/>
        <v xml:space="preserve"> </v>
      </c>
      <c r="BJ70" s="29" t="str">
        <f t="shared" si="376"/>
        <v xml:space="preserve"> </v>
      </c>
      <c r="BK70" s="43"/>
      <c r="BL70" s="43"/>
      <c r="BM70" s="30"/>
      <c r="BN70" s="29" t="str">
        <f t="shared" si="377"/>
        <v xml:space="preserve"> </v>
      </c>
      <c r="BO70" s="29" t="str">
        <f t="shared" si="378"/>
        <v xml:space="preserve"> </v>
      </c>
      <c r="BP70" s="43">
        <v>7000</v>
      </c>
      <c r="BQ70" s="43">
        <v>29535.46</v>
      </c>
      <c r="BR70" s="43">
        <v>19942.73</v>
      </c>
      <c r="BS70" s="29" t="str">
        <f t="shared" si="379"/>
        <v>СВ.200</v>
      </c>
      <c r="BT70" s="29">
        <f t="shared" si="380"/>
        <v>1.4810138832546997</v>
      </c>
      <c r="BU70" s="43">
        <v>37141.68</v>
      </c>
      <c r="BV70" s="43">
        <v>35541.68</v>
      </c>
      <c r="BW70" s="30">
        <v>36000</v>
      </c>
      <c r="BX70" s="29">
        <f t="shared" si="381"/>
        <v>0.95692171167270834</v>
      </c>
      <c r="BY70" s="29">
        <f t="shared" si="382"/>
        <v>0.98726888888888886</v>
      </c>
      <c r="BZ70" s="43"/>
      <c r="CA70" s="43"/>
      <c r="CB70" s="30"/>
      <c r="CC70" s="29" t="str">
        <f t="shared" si="278"/>
        <v xml:space="preserve"> </v>
      </c>
      <c r="CD70" s="29" t="str">
        <f t="shared" si="383"/>
        <v xml:space="preserve"> </v>
      </c>
      <c r="CE70" s="43">
        <v>15000</v>
      </c>
      <c r="CF70" s="43">
        <v>73704.399999999994</v>
      </c>
      <c r="CG70" s="43">
        <v>3072.53</v>
      </c>
      <c r="CH70" s="29" t="str">
        <f>IF(CF70&lt;=0," ",IF(CE70&lt;=0," ",IF(CF70/CE70*100&gt;200,"СВ.200",CF70/CE70)))</f>
        <v>СВ.200</v>
      </c>
      <c r="CI70" s="29" t="str">
        <f>IF(CF70=0," ",IF(CF70/CG70*100&gt;200,"св.200",CF70/CG70))</f>
        <v>св.200</v>
      </c>
      <c r="CJ70" s="43">
        <v>15000</v>
      </c>
      <c r="CK70" s="43">
        <v>73704.399999999994</v>
      </c>
      <c r="CL70" s="43">
        <v>3072.53</v>
      </c>
      <c r="CM70" s="29" t="str">
        <f t="shared" si="386"/>
        <v>СВ.200</v>
      </c>
      <c r="CN70" s="29" t="str">
        <f>IF(CK70=0," ",IF(CK70/CL70*100&gt;200,"св.200",CK70/CL70))</f>
        <v>св.200</v>
      </c>
      <c r="CO70" s="43"/>
      <c r="CP70" s="43"/>
      <c r="CQ70" s="30"/>
      <c r="CR70" s="29" t="str">
        <f t="shared" si="388"/>
        <v xml:space="preserve"> </v>
      </c>
      <c r="CS70" s="29" t="str">
        <f t="shared" si="389"/>
        <v xml:space="preserve"> </v>
      </c>
      <c r="CT70" s="43"/>
      <c r="CU70" s="43"/>
      <c r="CV70" s="30"/>
      <c r="CW70" s="29" t="str">
        <f t="shared" si="152"/>
        <v xml:space="preserve"> </v>
      </c>
      <c r="CX70" s="29" t="str">
        <f t="shared" si="153"/>
        <v xml:space="preserve"> </v>
      </c>
      <c r="CY70" s="43"/>
      <c r="CZ70" s="43"/>
      <c r="DA70" s="30"/>
      <c r="DB70" s="29" t="str">
        <f t="shared" si="391"/>
        <v xml:space="preserve"> </v>
      </c>
      <c r="DC70" s="29" t="str">
        <f t="shared" si="392"/>
        <v xml:space="preserve"> </v>
      </c>
      <c r="DD70" s="43"/>
      <c r="DE70" s="43"/>
      <c r="DF70" s="35"/>
      <c r="DG70" s="29" t="str">
        <f t="shared" si="393"/>
        <v xml:space="preserve"> </v>
      </c>
      <c r="DH70" s="29" t="str">
        <f t="shared" si="394"/>
        <v xml:space="preserve"> </v>
      </c>
      <c r="DI70" s="43">
        <v>1520</v>
      </c>
      <c r="DJ70" s="30"/>
      <c r="DK70" s="29" t="str">
        <f t="shared" si="395"/>
        <v xml:space="preserve"> </v>
      </c>
      <c r="DL70" s="43"/>
      <c r="DM70" s="43"/>
      <c r="DN70" s="30"/>
      <c r="DO70" s="29" t="str">
        <f t="shared" si="396"/>
        <v xml:space="preserve"> </v>
      </c>
      <c r="DP70" s="29" t="str">
        <f t="shared" si="397"/>
        <v xml:space="preserve"> </v>
      </c>
    </row>
    <row r="71" spans="1:120" s="19" customFormat="1" ht="15" customHeight="1" outlineLevel="1" x14ac:dyDescent="0.3">
      <c r="A71" s="18">
        <f>A70+1</f>
        <v>56</v>
      </c>
      <c r="B71" s="8" t="s">
        <v>90</v>
      </c>
      <c r="C71" s="28">
        <f t="shared" si="398"/>
        <v>130000</v>
      </c>
      <c r="D71" s="28">
        <f t="shared" si="398"/>
        <v>143824.87</v>
      </c>
      <c r="E71" s="28">
        <f t="shared" si="398"/>
        <v>142793.76999999999</v>
      </c>
      <c r="F71" s="29">
        <f t="shared" si="350"/>
        <v>1.1063451538461537</v>
      </c>
      <c r="G71" s="29">
        <f t="shared" si="351"/>
        <v>1.0072209032648973</v>
      </c>
      <c r="H71" s="17">
        <f t="shared" si="399"/>
        <v>130000</v>
      </c>
      <c r="I71" s="24">
        <f t="shared" si="399"/>
        <v>143824.87</v>
      </c>
      <c r="J71" s="17">
        <f t="shared" si="399"/>
        <v>142793.76999999999</v>
      </c>
      <c r="K71" s="29">
        <f t="shared" si="354"/>
        <v>1.1063451538461537</v>
      </c>
      <c r="L71" s="29">
        <f t="shared" si="355"/>
        <v>1.0072209032648973</v>
      </c>
      <c r="M71" s="43">
        <v>20000</v>
      </c>
      <c r="N71" s="43">
        <v>30841.16</v>
      </c>
      <c r="O71" s="43">
        <v>28141.63</v>
      </c>
      <c r="P71" s="29">
        <f t="shared" si="356"/>
        <v>1.5420579999999999</v>
      </c>
      <c r="Q71" s="29">
        <f t="shared" si="357"/>
        <v>1.0959265685747415</v>
      </c>
      <c r="R71" s="43"/>
      <c r="S71" s="43"/>
      <c r="T71" s="30"/>
      <c r="U71" s="29" t="str">
        <f t="shared" si="358"/>
        <v xml:space="preserve"> </v>
      </c>
      <c r="V71" s="29" t="str">
        <f t="shared" ref="V71:V74" si="402">IF(S71=0," ",IF(S71/T71*100&gt;200,"св.200",S71/T71))</f>
        <v xml:space="preserve"> </v>
      </c>
      <c r="W71" s="43">
        <v>7000</v>
      </c>
      <c r="X71" s="43">
        <v>7489.93</v>
      </c>
      <c r="Y71" s="43">
        <v>14368.76</v>
      </c>
      <c r="Z71" s="29">
        <f t="shared" si="360"/>
        <v>1.06999</v>
      </c>
      <c r="AA71" s="29">
        <f t="shared" si="361"/>
        <v>0.5212648829822476</v>
      </c>
      <c r="AB71" s="43">
        <v>4000</v>
      </c>
      <c r="AC71" s="43">
        <v>5216</v>
      </c>
      <c r="AD71" s="43">
        <v>4896.3999999999996</v>
      </c>
      <c r="AE71" s="29">
        <f t="shared" si="362"/>
        <v>1.304</v>
      </c>
      <c r="AF71" s="29">
        <f t="shared" si="363"/>
        <v>1.065272445061678</v>
      </c>
      <c r="AG71" s="43">
        <v>99000</v>
      </c>
      <c r="AH71" s="43">
        <v>100277.78</v>
      </c>
      <c r="AI71" s="43">
        <v>95386.98</v>
      </c>
      <c r="AJ71" s="29">
        <f t="shared" si="364"/>
        <v>1.0129068686868687</v>
      </c>
      <c r="AK71" s="29">
        <f t="shared" si="365"/>
        <v>1.0512732450487479</v>
      </c>
      <c r="AL71" s="43"/>
      <c r="AM71" s="43"/>
      <c r="AN71" s="30"/>
      <c r="AO71" s="29" t="str">
        <f t="shared" si="280"/>
        <v xml:space="preserve"> </v>
      </c>
      <c r="AP71" s="29" t="str">
        <f t="shared" si="366"/>
        <v xml:space="preserve"> </v>
      </c>
      <c r="AQ71" s="9">
        <f t="shared" ref="AQ71:AQ74" si="403">AV71+BA71+BF71+BK71+BP71+BU71+BZ71+CE71+CY71+DD71+DL71+CT71</f>
        <v>0</v>
      </c>
      <c r="AR71" s="9">
        <f t="shared" ref="AR71:AR74" si="404">AW71+BB71+BG71+BL71+BQ71+BV71+CA71+CF71+CZ71+DE71+DM71+CU71+DI71</f>
        <v>0</v>
      </c>
      <c r="AS71" s="9">
        <f t="shared" ref="AS71:AS74" si="405">AX71+BC71+BH71+BM71+BR71+BW71+CB71+CG71+DA71+DF71+DN71+CV71+DJ71</f>
        <v>0</v>
      </c>
      <c r="AT71" s="29" t="str">
        <f t="shared" si="368"/>
        <v xml:space="preserve"> </v>
      </c>
      <c r="AU71" s="29" t="str">
        <f t="shared" si="369"/>
        <v xml:space="preserve"> </v>
      </c>
      <c r="AV71" s="43"/>
      <c r="AW71" s="43"/>
      <c r="AX71" s="30"/>
      <c r="AY71" s="29" t="str">
        <f t="shared" si="370"/>
        <v xml:space="preserve"> </v>
      </c>
      <c r="AZ71" s="29" t="str">
        <f t="shared" si="371"/>
        <v xml:space="preserve"> </v>
      </c>
      <c r="BA71" s="43"/>
      <c r="BB71" s="43"/>
      <c r="BC71" s="30"/>
      <c r="BD71" s="29" t="str">
        <f t="shared" si="373"/>
        <v xml:space="preserve"> </v>
      </c>
      <c r="BE71" s="29" t="str">
        <f t="shared" si="374"/>
        <v xml:space="preserve"> </v>
      </c>
      <c r="BF71" s="43">
        <v>0</v>
      </c>
      <c r="BG71" s="43">
        <v>0</v>
      </c>
      <c r="BH71" s="9"/>
      <c r="BI71" s="29" t="str">
        <f t="shared" si="375"/>
        <v xml:space="preserve"> </v>
      </c>
      <c r="BJ71" s="29" t="str">
        <f t="shared" si="376"/>
        <v xml:space="preserve"> </v>
      </c>
      <c r="BK71" s="43"/>
      <c r="BL71" s="43"/>
      <c r="BM71" s="30"/>
      <c r="BN71" s="29" t="str">
        <f t="shared" si="377"/>
        <v xml:space="preserve"> </v>
      </c>
      <c r="BO71" s="29" t="str">
        <f t="shared" si="378"/>
        <v xml:space="preserve"> </v>
      </c>
      <c r="BP71" s="43"/>
      <c r="BQ71" s="43"/>
      <c r="BR71" s="30"/>
      <c r="BS71" s="29" t="str">
        <f t="shared" si="379"/>
        <v xml:space="preserve"> </v>
      </c>
      <c r="BT71" s="29" t="str">
        <f t="shared" si="380"/>
        <v xml:space="preserve"> </v>
      </c>
      <c r="BU71" s="43"/>
      <c r="BV71" s="43"/>
      <c r="BW71" s="30"/>
      <c r="BX71" s="29" t="str">
        <f t="shared" si="381"/>
        <v xml:space="preserve"> </v>
      </c>
      <c r="BY71" s="29" t="str">
        <f t="shared" si="382"/>
        <v xml:space="preserve"> </v>
      </c>
      <c r="BZ71" s="43"/>
      <c r="CA71" s="43"/>
      <c r="CB71" s="30"/>
      <c r="CC71" s="29" t="str">
        <f t="shared" si="278"/>
        <v xml:space="preserve"> </v>
      </c>
      <c r="CD71" s="29" t="str">
        <f t="shared" si="383"/>
        <v xml:space="preserve"> </v>
      </c>
      <c r="CE71" s="43"/>
      <c r="CF71" s="43"/>
      <c r="CG71" s="30"/>
      <c r="CH71" s="29" t="str">
        <f t="shared" si="385"/>
        <v xml:space="preserve"> </v>
      </c>
      <c r="CI71" s="29" t="str">
        <f t="shared" ref="CI71:CI127" si="406">IF(CG71=0," ",IF(CF71/CG71*100&gt;200,"св.200",CF71/CG71))</f>
        <v xml:space="preserve"> </v>
      </c>
      <c r="CJ71" s="43"/>
      <c r="CK71" s="43"/>
      <c r="CL71" s="30"/>
      <c r="CM71" s="29" t="str">
        <f t="shared" si="386"/>
        <v xml:space="preserve"> </v>
      </c>
      <c r="CN71" s="29" t="str">
        <f t="shared" ref="CN71:CN127" si="407">IF(CL71=0," ",IF(CK71/CL71*100&gt;200,"св.200",CK71/CL71))</f>
        <v xml:space="preserve"> </v>
      </c>
      <c r="CO71" s="43"/>
      <c r="CP71" s="43"/>
      <c r="CQ71" s="30"/>
      <c r="CR71" s="29" t="str">
        <f t="shared" si="388"/>
        <v xml:space="preserve"> </v>
      </c>
      <c r="CS71" s="29" t="str">
        <f t="shared" si="389"/>
        <v xml:space="preserve"> </v>
      </c>
      <c r="CT71" s="43"/>
      <c r="CU71" s="43"/>
      <c r="CV71" s="30"/>
      <c r="CW71" s="29" t="str">
        <f t="shared" ref="CW71:CW133" si="408">IF(CU71&lt;=0," ",IF(CT71&lt;=0," ",IF(CU71/CT71*100&gt;200,"СВ.200",CU71/CT71)))</f>
        <v xml:space="preserve"> </v>
      </c>
      <c r="CX71" s="29" t="str">
        <f t="shared" ref="CX71:CX133" si="409">IF(CV71=0," ",IF(CU71/CV71*100&gt;200,"св.200",CU71/CV71))</f>
        <v xml:space="preserve"> </v>
      </c>
      <c r="CY71" s="43"/>
      <c r="CZ71" s="43"/>
      <c r="DA71" s="30"/>
      <c r="DB71" s="29" t="str">
        <f t="shared" si="391"/>
        <v xml:space="preserve"> </v>
      </c>
      <c r="DC71" s="29" t="str">
        <f t="shared" si="392"/>
        <v xml:space="preserve"> </v>
      </c>
      <c r="DD71" s="43"/>
      <c r="DE71" s="43"/>
      <c r="DF71" s="35"/>
      <c r="DG71" s="29" t="str">
        <f t="shared" si="393"/>
        <v xml:space="preserve"> </v>
      </c>
      <c r="DH71" s="29" t="str">
        <f t="shared" si="394"/>
        <v xml:space="preserve"> </v>
      </c>
      <c r="DI71" s="43"/>
      <c r="DJ71" s="30"/>
      <c r="DK71" s="29" t="str">
        <f t="shared" si="395"/>
        <v xml:space="preserve"> </v>
      </c>
      <c r="DL71" s="43"/>
      <c r="DM71" s="43"/>
      <c r="DN71" s="30"/>
      <c r="DO71" s="29" t="str">
        <f t="shared" si="396"/>
        <v xml:space="preserve"> </v>
      </c>
      <c r="DP71" s="29" t="str">
        <f t="shared" si="397"/>
        <v xml:space="preserve"> </v>
      </c>
    </row>
    <row r="72" spans="1:120" s="19" customFormat="1" ht="15.75" customHeight="1" outlineLevel="1" x14ac:dyDescent="0.3">
      <c r="A72" s="18">
        <f t="shared" ref="A72:A74" si="410">A71+1</f>
        <v>57</v>
      </c>
      <c r="B72" s="8" t="s">
        <v>101</v>
      </c>
      <c r="C72" s="28">
        <f t="shared" si="398"/>
        <v>358485.44</v>
      </c>
      <c r="D72" s="28">
        <f t="shared" si="398"/>
        <v>365283.84000000003</v>
      </c>
      <c r="E72" s="28">
        <f t="shared" si="398"/>
        <v>350155.37999999995</v>
      </c>
      <c r="F72" s="29">
        <f t="shared" si="350"/>
        <v>1.0189642290632501</v>
      </c>
      <c r="G72" s="29">
        <f t="shared" si="351"/>
        <v>1.0432049908814769</v>
      </c>
      <c r="H72" s="17">
        <f t="shared" si="399"/>
        <v>358485.44</v>
      </c>
      <c r="I72" s="24">
        <f t="shared" si="399"/>
        <v>365283.84000000003</v>
      </c>
      <c r="J72" s="17">
        <f t="shared" si="399"/>
        <v>348155.37999999995</v>
      </c>
      <c r="K72" s="29">
        <f t="shared" si="354"/>
        <v>1.0189642290632501</v>
      </c>
      <c r="L72" s="29">
        <f t="shared" si="355"/>
        <v>1.0491977461327757</v>
      </c>
      <c r="M72" s="43">
        <v>160416.44</v>
      </c>
      <c r="N72" s="43">
        <v>166763.96</v>
      </c>
      <c r="O72" s="43">
        <v>150344.32999999999</v>
      </c>
      <c r="P72" s="29">
        <f t="shared" si="356"/>
        <v>1.0395690117546554</v>
      </c>
      <c r="Q72" s="29">
        <f t="shared" si="357"/>
        <v>1.109213496777697</v>
      </c>
      <c r="R72" s="43"/>
      <c r="S72" s="43"/>
      <c r="T72" s="30"/>
      <c r="U72" s="29" t="str">
        <f t="shared" si="358"/>
        <v xml:space="preserve"> </v>
      </c>
      <c r="V72" s="29" t="str">
        <f t="shared" si="402"/>
        <v xml:space="preserve"> </v>
      </c>
      <c r="W72" s="43">
        <v>700</v>
      </c>
      <c r="X72" s="43">
        <v>705.66</v>
      </c>
      <c r="Y72" s="43">
        <v>16.940000000000001</v>
      </c>
      <c r="Z72" s="29">
        <f t="shared" si="360"/>
        <v>1.0080857142857143</v>
      </c>
      <c r="AA72" s="29" t="str">
        <f t="shared" si="361"/>
        <v>св.200</v>
      </c>
      <c r="AB72" s="43">
        <v>36300</v>
      </c>
      <c r="AC72" s="43">
        <v>36214.69</v>
      </c>
      <c r="AD72" s="43">
        <v>37423.31</v>
      </c>
      <c r="AE72" s="29">
        <f t="shared" si="362"/>
        <v>0.99764986225895325</v>
      </c>
      <c r="AF72" s="29">
        <f t="shared" si="363"/>
        <v>0.9677040860362166</v>
      </c>
      <c r="AG72" s="43">
        <v>161069</v>
      </c>
      <c r="AH72" s="43">
        <v>161599.53</v>
      </c>
      <c r="AI72" s="43">
        <v>160370.79999999999</v>
      </c>
      <c r="AJ72" s="29">
        <f t="shared" si="364"/>
        <v>1.0032938057602643</v>
      </c>
      <c r="AK72" s="29">
        <f t="shared" si="365"/>
        <v>1.0076618062639833</v>
      </c>
      <c r="AL72" s="43"/>
      <c r="AM72" s="43"/>
      <c r="AN72" s="30"/>
      <c r="AO72" s="29" t="str">
        <f t="shared" si="280"/>
        <v xml:space="preserve"> </v>
      </c>
      <c r="AP72" s="29" t="str">
        <f t="shared" si="366"/>
        <v xml:space="preserve"> </v>
      </c>
      <c r="AQ72" s="9">
        <f t="shared" si="403"/>
        <v>0</v>
      </c>
      <c r="AR72" s="9">
        <f t="shared" si="404"/>
        <v>0</v>
      </c>
      <c r="AS72" s="9">
        <f t="shared" si="405"/>
        <v>2000</v>
      </c>
      <c r="AT72" s="29" t="str">
        <f t="shared" si="368"/>
        <v xml:space="preserve"> </v>
      </c>
      <c r="AU72" s="29" t="str">
        <f>IF(AR72=0," ",IF(AR72/AS72*100&gt;200,"св.200",AR72/AS72))</f>
        <v xml:space="preserve"> </v>
      </c>
      <c r="AV72" s="43"/>
      <c r="AW72" s="43"/>
      <c r="AX72" s="30"/>
      <c r="AY72" s="29" t="str">
        <f t="shared" si="370"/>
        <v xml:space="preserve"> </v>
      </c>
      <c r="AZ72" s="29" t="str">
        <f t="shared" si="371"/>
        <v xml:space="preserve"> </v>
      </c>
      <c r="BA72" s="43"/>
      <c r="BB72" s="43"/>
      <c r="BC72" s="30"/>
      <c r="BD72" s="29" t="str">
        <f t="shared" si="373"/>
        <v xml:space="preserve"> </v>
      </c>
      <c r="BE72" s="29" t="str">
        <f t="shared" si="374"/>
        <v xml:space="preserve"> </v>
      </c>
      <c r="BF72" s="43">
        <v>0</v>
      </c>
      <c r="BG72" s="43">
        <v>0</v>
      </c>
      <c r="BH72" s="9">
        <v>2000</v>
      </c>
      <c r="BI72" s="29" t="str">
        <f t="shared" si="375"/>
        <v xml:space="preserve"> </v>
      </c>
      <c r="BJ72" s="29" t="str">
        <f>IF(BG72=0," ",IF(BG72/BH72*100&gt;200,"св.200",BG72/BH72))</f>
        <v xml:space="preserve"> </v>
      </c>
      <c r="BK72" s="43"/>
      <c r="BL72" s="43"/>
      <c r="BM72" s="30"/>
      <c r="BN72" s="29" t="str">
        <f t="shared" si="377"/>
        <v xml:space="preserve"> </v>
      </c>
      <c r="BO72" s="29" t="str">
        <f t="shared" si="378"/>
        <v xml:space="preserve"> </v>
      </c>
      <c r="BP72" s="43"/>
      <c r="BQ72" s="43"/>
      <c r="BR72" s="30"/>
      <c r="BS72" s="29" t="str">
        <f t="shared" si="379"/>
        <v xml:space="preserve"> </v>
      </c>
      <c r="BT72" s="29" t="str">
        <f t="shared" si="380"/>
        <v xml:space="preserve"> </v>
      </c>
      <c r="BU72" s="43"/>
      <c r="BV72" s="43"/>
      <c r="BW72" s="30"/>
      <c r="BX72" s="29" t="str">
        <f t="shared" si="381"/>
        <v xml:space="preserve"> </v>
      </c>
      <c r="BY72" s="29" t="str">
        <f t="shared" si="382"/>
        <v xml:space="preserve"> </v>
      </c>
      <c r="BZ72" s="43"/>
      <c r="CA72" s="43"/>
      <c r="CB72" s="30"/>
      <c r="CC72" s="29" t="str">
        <f t="shared" si="278"/>
        <v xml:space="preserve"> </v>
      </c>
      <c r="CD72" s="29" t="str">
        <f t="shared" si="383"/>
        <v xml:space="preserve"> </v>
      </c>
      <c r="CE72" s="43"/>
      <c r="CF72" s="43"/>
      <c r="CG72" s="30"/>
      <c r="CH72" s="29" t="str">
        <f t="shared" si="385"/>
        <v xml:space="preserve"> </v>
      </c>
      <c r="CI72" s="29" t="str">
        <f t="shared" si="406"/>
        <v xml:space="preserve"> </v>
      </c>
      <c r="CJ72" s="43"/>
      <c r="CK72" s="43"/>
      <c r="CL72" s="30"/>
      <c r="CM72" s="29" t="str">
        <f t="shared" si="386"/>
        <v xml:space="preserve"> </v>
      </c>
      <c r="CN72" s="29" t="str">
        <f t="shared" si="407"/>
        <v xml:space="preserve"> </v>
      </c>
      <c r="CO72" s="43"/>
      <c r="CP72" s="43"/>
      <c r="CQ72" s="30"/>
      <c r="CR72" s="29" t="str">
        <f t="shared" si="388"/>
        <v xml:space="preserve"> </v>
      </c>
      <c r="CS72" s="29" t="str">
        <f t="shared" si="389"/>
        <v xml:space="preserve"> </v>
      </c>
      <c r="CT72" s="43"/>
      <c r="CU72" s="43"/>
      <c r="CV72" s="30"/>
      <c r="CW72" s="29" t="str">
        <f t="shared" si="408"/>
        <v xml:space="preserve"> </v>
      </c>
      <c r="CX72" s="29" t="str">
        <f t="shared" si="409"/>
        <v xml:space="preserve"> </v>
      </c>
      <c r="CY72" s="43"/>
      <c r="CZ72" s="43"/>
      <c r="DA72" s="30"/>
      <c r="DB72" s="29" t="str">
        <f t="shared" si="391"/>
        <v xml:space="preserve"> </v>
      </c>
      <c r="DC72" s="29" t="str">
        <f t="shared" si="392"/>
        <v xml:space="preserve"> </v>
      </c>
      <c r="DD72" s="43"/>
      <c r="DE72" s="43"/>
      <c r="DF72" s="35"/>
      <c r="DG72" s="29" t="str">
        <f t="shared" si="393"/>
        <v xml:space="preserve"> </v>
      </c>
      <c r="DH72" s="29" t="str">
        <f t="shared" si="394"/>
        <v xml:space="preserve"> </v>
      </c>
      <c r="DI72" s="43"/>
      <c r="DJ72" s="30"/>
      <c r="DK72" s="29" t="str">
        <f t="shared" si="395"/>
        <v xml:space="preserve"> </v>
      </c>
      <c r="DL72" s="43"/>
      <c r="DM72" s="43"/>
      <c r="DN72" s="30"/>
      <c r="DO72" s="29" t="str">
        <f t="shared" si="396"/>
        <v xml:space="preserve"> </v>
      </c>
      <c r="DP72" s="29" t="str">
        <f t="shared" si="397"/>
        <v xml:space="preserve"> </v>
      </c>
    </row>
    <row r="73" spans="1:120" s="19" customFormat="1" ht="15.75" customHeight="1" outlineLevel="1" x14ac:dyDescent="0.3">
      <c r="A73" s="18">
        <f t="shared" si="410"/>
        <v>58</v>
      </c>
      <c r="B73" s="8" t="s">
        <v>19</v>
      </c>
      <c r="C73" s="28">
        <f t="shared" si="398"/>
        <v>182817</v>
      </c>
      <c r="D73" s="28">
        <f t="shared" si="398"/>
        <v>308207.94</v>
      </c>
      <c r="E73" s="28">
        <f t="shared" si="398"/>
        <v>216696.06</v>
      </c>
      <c r="F73" s="29">
        <f t="shared" si="350"/>
        <v>1.6858822757183414</v>
      </c>
      <c r="G73" s="29">
        <f t="shared" si="351"/>
        <v>1.4223052324993819</v>
      </c>
      <c r="H73" s="17">
        <f t="shared" si="399"/>
        <v>182817</v>
      </c>
      <c r="I73" s="24">
        <f t="shared" si="399"/>
        <v>308207.94</v>
      </c>
      <c r="J73" s="17">
        <f t="shared" si="399"/>
        <v>216696.06</v>
      </c>
      <c r="K73" s="29">
        <f t="shared" si="354"/>
        <v>1.6858822757183414</v>
      </c>
      <c r="L73" s="29">
        <f t="shared" si="355"/>
        <v>1.4223052324993819</v>
      </c>
      <c r="M73" s="43">
        <v>37000</v>
      </c>
      <c r="N73" s="43">
        <v>114029.02</v>
      </c>
      <c r="O73" s="43">
        <v>49810.95</v>
      </c>
      <c r="P73" s="29" t="str">
        <f t="shared" si="356"/>
        <v>СВ.200</v>
      </c>
      <c r="Q73" s="29" t="str">
        <f t="shared" si="357"/>
        <v>св.200</v>
      </c>
      <c r="R73" s="43"/>
      <c r="S73" s="43"/>
      <c r="T73" s="30"/>
      <c r="U73" s="29" t="str">
        <f t="shared" si="358"/>
        <v xml:space="preserve"> </v>
      </c>
      <c r="V73" s="29" t="str">
        <f t="shared" si="402"/>
        <v xml:space="preserve"> </v>
      </c>
      <c r="W73" s="43">
        <v>53317</v>
      </c>
      <c r="X73" s="43">
        <v>55293.23</v>
      </c>
      <c r="Y73" s="9">
        <v>23122.37</v>
      </c>
      <c r="Z73" s="29">
        <f t="shared" si="360"/>
        <v>1.037065663859557</v>
      </c>
      <c r="AA73" s="29" t="str">
        <f t="shared" si="361"/>
        <v>св.200</v>
      </c>
      <c r="AB73" s="43">
        <v>5000</v>
      </c>
      <c r="AC73" s="43">
        <v>11343.69</v>
      </c>
      <c r="AD73" s="43">
        <v>12191.86</v>
      </c>
      <c r="AE73" s="29" t="str">
        <f t="shared" si="362"/>
        <v>СВ.200</v>
      </c>
      <c r="AF73" s="29">
        <f t="shared" si="363"/>
        <v>0.93043145180472875</v>
      </c>
      <c r="AG73" s="43">
        <v>87500</v>
      </c>
      <c r="AH73" s="43">
        <v>127542</v>
      </c>
      <c r="AI73" s="43">
        <v>131570.88</v>
      </c>
      <c r="AJ73" s="29">
        <f t="shared" si="364"/>
        <v>1.4576228571428571</v>
      </c>
      <c r="AK73" s="29">
        <f t="shared" si="365"/>
        <v>0.96937863454284101</v>
      </c>
      <c r="AL73" s="43"/>
      <c r="AM73" s="43"/>
      <c r="AN73" s="30"/>
      <c r="AO73" s="29" t="str">
        <f t="shared" si="280"/>
        <v xml:space="preserve"> </v>
      </c>
      <c r="AP73" s="29" t="str">
        <f t="shared" si="366"/>
        <v xml:space="preserve"> </v>
      </c>
      <c r="AQ73" s="9">
        <f t="shared" si="403"/>
        <v>0</v>
      </c>
      <c r="AR73" s="9">
        <f t="shared" si="404"/>
        <v>0</v>
      </c>
      <c r="AS73" s="9">
        <f t="shared" si="405"/>
        <v>0</v>
      </c>
      <c r="AT73" s="29" t="str">
        <f t="shared" si="368"/>
        <v xml:space="preserve"> </v>
      </c>
      <c r="AU73" s="29" t="str">
        <f t="shared" si="369"/>
        <v xml:space="preserve"> </v>
      </c>
      <c r="AV73" s="43"/>
      <c r="AW73" s="43"/>
      <c r="AX73" s="30"/>
      <c r="AY73" s="29" t="str">
        <f t="shared" si="370"/>
        <v xml:space="preserve"> </v>
      </c>
      <c r="AZ73" s="29" t="str">
        <f t="shared" si="371"/>
        <v xml:space="preserve"> </v>
      </c>
      <c r="BA73" s="43"/>
      <c r="BB73" s="43"/>
      <c r="BC73" s="30"/>
      <c r="BD73" s="29" t="str">
        <f t="shared" si="373"/>
        <v xml:space="preserve"> </v>
      </c>
      <c r="BE73" s="29" t="str">
        <f t="shared" si="374"/>
        <v xml:space="preserve"> </v>
      </c>
      <c r="BF73" s="43">
        <v>0</v>
      </c>
      <c r="BG73" s="43">
        <v>0</v>
      </c>
      <c r="BH73" s="9">
        <v>0</v>
      </c>
      <c r="BI73" s="29" t="str">
        <f t="shared" si="375"/>
        <v xml:space="preserve"> </v>
      </c>
      <c r="BJ73" s="29" t="str">
        <f t="shared" si="376"/>
        <v xml:space="preserve"> </v>
      </c>
      <c r="BK73" s="43"/>
      <c r="BL73" s="43"/>
      <c r="BM73" s="30"/>
      <c r="BN73" s="29" t="str">
        <f t="shared" si="377"/>
        <v xml:space="preserve"> </v>
      </c>
      <c r="BO73" s="29" t="str">
        <f t="shared" si="378"/>
        <v xml:space="preserve"> </v>
      </c>
      <c r="BP73" s="43"/>
      <c r="BQ73" s="43"/>
      <c r="BR73" s="30"/>
      <c r="BS73" s="29" t="str">
        <f t="shared" si="379"/>
        <v xml:space="preserve"> </v>
      </c>
      <c r="BT73" s="29" t="str">
        <f t="shared" si="380"/>
        <v xml:space="preserve"> </v>
      </c>
      <c r="BU73" s="43"/>
      <c r="BV73" s="43"/>
      <c r="BW73" s="30"/>
      <c r="BX73" s="29" t="str">
        <f t="shared" si="381"/>
        <v xml:space="preserve"> </v>
      </c>
      <c r="BY73" s="29" t="str">
        <f t="shared" si="382"/>
        <v xml:space="preserve"> </v>
      </c>
      <c r="BZ73" s="43"/>
      <c r="CA73" s="43"/>
      <c r="CB73" s="30"/>
      <c r="CC73" s="29" t="str">
        <f t="shared" si="278"/>
        <v xml:space="preserve"> </v>
      </c>
      <c r="CD73" s="29" t="str">
        <f t="shared" si="383"/>
        <v xml:space="preserve"> </v>
      </c>
      <c r="CE73" s="43"/>
      <c r="CF73" s="43"/>
      <c r="CG73" s="30"/>
      <c r="CH73" s="29" t="str">
        <f t="shared" si="385"/>
        <v xml:space="preserve"> </v>
      </c>
      <c r="CI73" s="29" t="str">
        <f t="shared" si="406"/>
        <v xml:space="preserve"> </v>
      </c>
      <c r="CJ73" s="43"/>
      <c r="CK73" s="43"/>
      <c r="CL73" s="30"/>
      <c r="CM73" s="29" t="str">
        <f t="shared" si="386"/>
        <v xml:space="preserve"> </v>
      </c>
      <c r="CN73" s="29" t="str">
        <f t="shared" si="407"/>
        <v xml:space="preserve"> </v>
      </c>
      <c r="CO73" s="43"/>
      <c r="CP73" s="43"/>
      <c r="CQ73" s="30"/>
      <c r="CR73" s="29" t="str">
        <f t="shared" si="388"/>
        <v xml:space="preserve"> </v>
      </c>
      <c r="CS73" s="29" t="str">
        <f t="shared" si="389"/>
        <v xml:space="preserve"> </v>
      </c>
      <c r="CT73" s="43"/>
      <c r="CU73" s="43"/>
      <c r="CV73" s="30"/>
      <c r="CW73" s="29" t="str">
        <f t="shared" si="408"/>
        <v xml:space="preserve"> </v>
      </c>
      <c r="CX73" s="29" t="str">
        <f t="shared" si="409"/>
        <v xml:space="preserve"> </v>
      </c>
      <c r="CY73" s="43"/>
      <c r="CZ73" s="43"/>
      <c r="DA73" s="30"/>
      <c r="DB73" s="29" t="str">
        <f t="shared" si="391"/>
        <v xml:space="preserve"> </v>
      </c>
      <c r="DC73" s="29" t="str">
        <f t="shared" si="392"/>
        <v xml:space="preserve"> </v>
      </c>
      <c r="DD73" s="43"/>
      <c r="DE73" s="43"/>
      <c r="DF73" s="35"/>
      <c r="DG73" s="29" t="str">
        <f t="shared" si="393"/>
        <v xml:space="preserve"> </v>
      </c>
      <c r="DH73" s="29" t="str">
        <f t="shared" si="394"/>
        <v xml:space="preserve"> </v>
      </c>
      <c r="DI73" s="43"/>
      <c r="DJ73" s="30"/>
      <c r="DK73" s="29" t="str">
        <f t="shared" si="395"/>
        <v xml:space="preserve"> </v>
      </c>
      <c r="DL73" s="43"/>
      <c r="DM73" s="43"/>
      <c r="DN73" s="30"/>
      <c r="DO73" s="29" t="str">
        <f t="shared" si="396"/>
        <v xml:space="preserve"> </v>
      </c>
      <c r="DP73" s="29" t="str">
        <f t="shared" si="397"/>
        <v xml:space="preserve"> </v>
      </c>
    </row>
    <row r="74" spans="1:120" s="19" customFormat="1" ht="18" customHeight="1" outlineLevel="1" x14ac:dyDescent="0.3">
      <c r="A74" s="18">
        <f t="shared" si="410"/>
        <v>59</v>
      </c>
      <c r="B74" s="8" t="s">
        <v>7</v>
      </c>
      <c r="C74" s="28">
        <f t="shared" si="398"/>
        <v>496245</v>
      </c>
      <c r="D74" s="28">
        <f t="shared" si="398"/>
        <v>541631.22</v>
      </c>
      <c r="E74" s="28">
        <f t="shared" si="398"/>
        <v>585780.23</v>
      </c>
      <c r="F74" s="29">
        <f t="shared" si="350"/>
        <v>1.0914592993380285</v>
      </c>
      <c r="G74" s="29">
        <f t="shared" si="351"/>
        <v>0.92463212696679775</v>
      </c>
      <c r="H74" s="17">
        <f t="shared" si="399"/>
        <v>467670</v>
      </c>
      <c r="I74" s="24">
        <f t="shared" si="399"/>
        <v>513059.23</v>
      </c>
      <c r="J74" s="17">
        <f t="shared" si="399"/>
        <v>500024.63</v>
      </c>
      <c r="K74" s="29">
        <f t="shared" si="354"/>
        <v>1.0970539696794748</v>
      </c>
      <c r="L74" s="29">
        <f t="shared" si="355"/>
        <v>1.026067915894463</v>
      </c>
      <c r="M74" s="43">
        <v>112080</v>
      </c>
      <c r="N74" s="43">
        <v>124749.48</v>
      </c>
      <c r="O74" s="43">
        <v>108195.18</v>
      </c>
      <c r="P74" s="29">
        <f t="shared" si="356"/>
        <v>1.1130396145610277</v>
      </c>
      <c r="Q74" s="29">
        <f t="shared" si="357"/>
        <v>1.1530040432485071</v>
      </c>
      <c r="R74" s="43"/>
      <c r="S74" s="43"/>
      <c r="T74" s="30"/>
      <c r="U74" s="29" t="str">
        <f t="shared" si="358"/>
        <v xml:space="preserve"> </v>
      </c>
      <c r="V74" s="29" t="str">
        <f t="shared" si="402"/>
        <v xml:space="preserve"> </v>
      </c>
      <c r="W74" s="43">
        <v>2135</v>
      </c>
      <c r="X74" s="43">
        <v>2130.1799999999998</v>
      </c>
      <c r="Y74" s="9">
        <v>2866.26</v>
      </c>
      <c r="Z74" s="29">
        <f t="shared" si="360"/>
        <v>0.99774238875878207</v>
      </c>
      <c r="AA74" s="29">
        <f t="shared" si="361"/>
        <v>0.74319147600008362</v>
      </c>
      <c r="AB74" s="43">
        <v>146615</v>
      </c>
      <c r="AC74" s="43">
        <v>148590.16</v>
      </c>
      <c r="AD74" s="43">
        <v>68393.5</v>
      </c>
      <c r="AE74" s="29">
        <f t="shared" si="362"/>
        <v>1.0134717457286089</v>
      </c>
      <c r="AF74" s="29" t="str">
        <f t="shared" si="363"/>
        <v>св.200</v>
      </c>
      <c r="AG74" s="43">
        <v>206840</v>
      </c>
      <c r="AH74" s="43">
        <v>237589.41</v>
      </c>
      <c r="AI74" s="43">
        <v>320569.69</v>
      </c>
      <c r="AJ74" s="29">
        <f t="shared" si="364"/>
        <v>1.1486627828273062</v>
      </c>
      <c r="AK74" s="29">
        <f t="shared" si="365"/>
        <v>0.74114745533178761</v>
      </c>
      <c r="AL74" s="43"/>
      <c r="AM74" s="43"/>
      <c r="AN74" s="30"/>
      <c r="AO74" s="29" t="str">
        <f t="shared" si="280"/>
        <v xml:space="preserve"> </v>
      </c>
      <c r="AP74" s="29" t="str">
        <f t="shared" si="366"/>
        <v xml:space="preserve"> </v>
      </c>
      <c r="AQ74" s="9">
        <f t="shared" si="403"/>
        <v>28575</v>
      </c>
      <c r="AR74" s="9">
        <f t="shared" si="404"/>
        <v>28571.99</v>
      </c>
      <c r="AS74" s="9">
        <f t="shared" si="405"/>
        <v>85755.6</v>
      </c>
      <c r="AT74" s="29">
        <f t="shared" si="368"/>
        <v>0.99989466316710418</v>
      </c>
      <c r="AU74" s="29">
        <f t="shared" si="369"/>
        <v>0.33317929091511223</v>
      </c>
      <c r="AV74" s="43"/>
      <c r="AW74" s="43"/>
      <c r="AX74" s="30"/>
      <c r="AY74" s="29" t="str">
        <f t="shared" si="370"/>
        <v xml:space="preserve"> </v>
      </c>
      <c r="AZ74" s="29" t="str">
        <f t="shared" si="371"/>
        <v xml:space="preserve"> </v>
      </c>
      <c r="BA74" s="43"/>
      <c r="BB74" s="43"/>
      <c r="BC74" s="30"/>
      <c r="BD74" s="29" t="str">
        <f t="shared" si="373"/>
        <v xml:space="preserve"> </v>
      </c>
      <c r="BE74" s="29" t="str">
        <f t="shared" si="374"/>
        <v xml:space="preserve"> </v>
      </c>
      <c r="BF74" s="43">
        <v>28575</v>
      </c>
      <c r="BG74" s="43">
        <v>28571.99</v>
      </c>
      <c r="BH74" s="43">
        <v>85755.6</v>
      </c>
      <c r="BI74" s="29">
        <f t="shared" si="375"/>
        <v>0.99989466316710418</v>
      </c>
      <c r="BJ74" s="29">
        <f t="shared" si="376"/>
        <v>0.33317929091511223</v>
      </c>
      <c r="BK74" s="43"/>
      <c r="BL74" s="43"/>
      <c r="BM74" s="30"/>
      <c r="BN74" s="29" t="str">
        <f t="shared" si="377"/>
        <v xml:space="preserve"> </v>
      </c>
      <c r="BO74" s="29" t="str">
        <f t="shared" si="378"/>
        <v xml:space="preserve"> </v>
      </c>
      <c r="BP74" s="43"/>
      <c r="BQ74" s="43"/>
      <c r="BR74" s="30"/>
      <c r="BS74" s="29" t="str">
        <f t="shared" si="379"/>
        <v xml:space="preserve"> </v>
      </c>
      <c r="BT74" s="29" t="str">
        <f t="shared" si="380"/>
        <v xml:space="preserve"> </v>
      </c>
      <c r="BU74" s="43"/>
      <c r="BV74" s="43"/>
      <c r="BW74" s="30"/>
      <c r="BX74" s="29" t="str">
        <f t="shared" si="381"/>
        <v xml:space="preserve"> </v>
      </c>
      <c r="BY74" s="29" t="str">
        <f t="shared" si="382"/>
        <v xml:space="preserve"> </v>
      </c>
      <c r="BZ74" s="43"/>
      <c r="CA74" s="43"/>
      <c r="CB74" s="30"/>
      <c r="CC74" s="29" t="str">
        <f t="shared" si="278"/>
        <v xml:space="preserve"> </v>
      </c>
      <c r="CD74" s="29" t="str">
        <f t="shared" si="383"/>
        <v xml:space="preserve"> </v>
      </c>
      <c r="CE74" s="43"/>
      <c r="CF74" s="43"/>
      <c r="CG74" s="30"/>
      <c r="CH74" s="29" t="str">
        <f t="shared" si="385"/>
        <v xml:space="preserve"> </v>
      </c>
      <c r="CI74" s="29" t="str">
        <f t="shared" si="406"/>
        <v xml:space="preserve"> </v>
      </c>
      <c r="CJ74" s="43"/>
      <c r="CK74" s="43"/>
      <c r="CL74" s="30"/>
      <c r="CM74" s="29" t="str">
        <f t="shared" si="386"/>
        <v xml:space="preserve"> </v>
      </c>
      <c r="CN74" s="29" t="str">
        <f t="shared" si="407"/>
        <v xml:space="preserve"> </v>
      </c>
      <c r="CO74" s="43"/>
      <c r="CP74" s="43"/>
      <c r="CQ74" s="30"/>
      <c r="CR74" s="29" t="str">
        <f t="shared" si="388"/>
        <v xml:space="preserve"> </v>
      </c>
      <c r="CS74" s="29" t="str">
        <f t="shared" si="389"/>
        <v xml:space="preserve"> </v>
      </c>
      <c r="CT74" s="43"/>
      <c r="CU74" s="43"/>
      <c r="CV74" s="30"/>
      <c r="CW74" s="29" t="str">
        <f t="shared" si="408"/>
        <v xml:space="preserve"> </v>
      </c>
      <c r="CX74" s="29" t="str">
        <f t="shared" si="409"/>
        <v xml:space="preserve"> </v>
      </c>
      <c r="CY74" s="43"/>
      <c r="CZ74" s="43"/>
      <c r="DA74" s="30"/>
      <c r="DB74" s="29" t="str">
        <f t="shared" si="391"/>
        <v xml:space="preserve"> </v>
      </c>
      <c r="DC74" s="29" t="str">
        <f t="shared" si="392"/>
        <v xml:space="preserve"> </v>
      </c>
      <c r="DD74" s="43"/>
      <c r="DE74" s="43"/>
      <c r="DF74" s="35"/>
      <c r="DG74" s="29" t="str">
        <f t="shared" si="393"/>
        <v xml:space="preserve"> </v>
      </c>
      <c r="DH74" s="29" t="str">
        <f t="shared" si="394"/>
        <v xml:space="preserve"> </v>
      </c>
      <c r="DI74" s="43"/>
      <c r="DJ74" s="30"/>
      <c r="DK74" s="29" t="str">
        <f t="shared" si="395"/>
        <v xml:space="preserve"> </v>
      </c>
      <c r="DL74" s="43"/>
      <c r="DM74" s="43"/>
      <c r="DN74" s="30"/>
      <c r="DO74" s="29" t="str">
        <f t="shared" si="396"/>
        <v xml:space="preserve"> </v>
      </c>
      <c r="DP74" s="29" t="str">
        <f t="shared" si="397"/>
        <v xml:space="preserve"> </v>
      </c>
    </row>
    <row r="75" spans="1:120" s="21" customFormat="1" ht="32.1" customHeight="1" x14ac:dyDescent="0.3">
      <c r="A75" s="20"/>
      <c r="B75" s="7" t="s">
        <v>146</v>
      </c>
      <c r="C75" s="34">
        <f>SUM(C76:C79)</f>
        <v>33620923.910000004</v>
      </c>
      <c r="D75" s="34">
        <f>SUM(D76:D79)</f>
        <v>35909628.109999992</v>
      </c>
      <c r="E75" s="34">
        <f>SUM(E76:E79)</f>
        <v>32208484.600000001</v>
      </c>
      <c r="F75" s="26">
        <f t="shared" si="350"/>
        <v>1.0680738044595868</v>
      </c>
      <c r="G75" s="26">
        <f t="shared" si="351"/>
        <v>1.114912066058519</v>
      </c>
      <c r="H75" s="73">
        <f>SUM(H76:H79)</f>
        <v>30380678.950000003</v>
      </c>
      <c r="I75" s="25">
        <f>SUM(I76:I79)</f>
        <v>32674694.060000002</v>
      </c>
      <c r="J75" s="25">
        <f>SUM(J76:J79)</f>
        <v>30263761.43</v>
      </c>
      <c r="K75" s="26">
        <f t="shared" si="354"/>
        <v>1.0755090139287358</v>
      </c>
      <c r="L75" s="26">
        <f t="shared" si="355"/>
        <v>1.0796640112160705</v>
      </c>
      <c r="M75" s="25">
        <f>SUM(M76:M79)</f>
        <v>24054607.880000003</v>
      </c>
      <c r="N75" s="25">
        <f>SUM(N76:N79)</f>
        <v>26388625.590000004</v>
      </c>
      <c r="O75" s="25">
        <f>SUM(O76:O79)</f>
        <v>23509467.389999997</v>
      </c>
      <c r="P75" s="26">
        <f t="shared" si="356"/>
        <v>1.0970299628929141</v>
      </c>
      <c r="Q75" s="26">
        <f t="shared" si="357"/>
        <v>1.122468031803421</v>
      </c>
      <c r="R75" s="25">
        <f>SUM(R76:R79)</f>
        <v>1104030</v>
      </c>
      <c r="S75" s="25">
        <f>SUM(S76:S79)</f>
        <v>1083786.3700000001</v>
      </c>
      <c r="T75" s="25">
        <f>SUM(T76:T79)</f>
        <v>1171065.9099999999</v>
      </c>
      <c r="U75" s="26">
        <f t="shared" si="358"/>
        <v>0.98166387688740353</v>
      </c>
      <c r="V75" s="26">
        <f t="shared" si="359"/>
        <v>0.92547000194036921</v>
      </c>
      <c r="W75" s="25">
        <f>SUM(W76:W79)</f>
        <v>17863.239999999998</v>
      </c>
      <c r="X75" s="25">
        <f>SUM(X76:X79)</f>
        <v>17863.239999999998</v>
      </c>
      <c r="Y75" s="25">
        <f>SUM(Y76:Y79)</f>
        <v>6500</v>
      </c>
      <c r="Z75" s="26">
        <f t="shared" si="360"/>
        <v>1</v>
      </c>
      <c r="AA75" s="26" t="str">
        <f t="shared" si="361"/>
        <v>св.200</v>
      </c>
      <c r="AB75" s="25">
        <f>SUM(AB76:AB79)</f>
        <v>924314.2</v>
      </c>
      <c r="AC75" s="25">
        <f>SUM(AC76:AC79)</f>
        <v>981472.6</v>
      </c>
      <c r="AD75" s="25">
        <f>SUM(AD76:AD79)</f>
        <v>1045907.82</v>
      </c>
      <c r="AE75" s="26">
        <f t="shared" si="362"/>
        <v>1.0618387124205169</v>
      </c>
      <c r="AF75" s="26">
        <f t="shared" si="363"/>
        <v>0.93839302205427633</v>
      </c>
      <c r="AG75" s="25">
        <f>SUM(AG76:AG79)</f>
        <v>4279863.63</v>
      </c>
      <c r="AH75" s="25">
        <f>SUM(AH76:AH79)</f>
        <v>4202946.26</v>
      </c>
      <c r="AI75" s="25">
        <f>SUM(AI76:AI79)</f>
        <v>4530734.5600000005</v>
      </c>
      <c r="AJ75" s="26">
        <f t="shared" si="364"/>
        <v>0.98202807924513236</v>
      </c>
      <c r="AK75" s="26">
        <f t="shared" si="365"/>
        <v>0.9276522833860299</v>
      </c>
      <c r="AL75" s="25">
        <f>SUM(AL76:AL79)</f>
        <v>0</v>
      </c>
      <c r="AM75" s="25">
        <f>SUM(AM76:AM79)</f>
        <v>0</v>
      </c>
      <c r="AN75" s="25">
        <f>SUM(AN76:AN79)</f>
        <v>0</v>
      </c>
      <c r="AO75" s="26" t="str">
        <f t="shared" si="280"/>
        <v xml:space="preserve"> </v>
      </c>
      <c r="AP75" s="26" t="str">
        <f t="shared" si="366"/>
        <v xml:space="preserve"> </v>
      </c>
      <c r="AQ75" s="25">
        <f>SUM(AQ76:AQ79)</f>
        <v>3240244.9599999995</v>
      </c>
      <c r="AR75" s="25">
        <f>SUM(AR76:AR79)</f>
        <v>3234934.05</v>
      </c>
      <c r="AS75" s="25">
        <f>SUM(AS76:AS79)</f>
        <v>1944723.1700000002</v>
      </c>
      <c r="AT75" s="26">
        <f t="shared" si="368"/>
        <v>0.99836095416687276</v>
      </c>
      <c r="AU75" s="26">
        <f t="shared" si="369"/>
        <v>1.6634419232018507</v>
      </c>
      <c r="AV75" s="25">
        <f>SUM(AV76:AV79)</f>
        <v>530000</v>
      </c>
      <c r="AW75" s="25">
        <f>SUM(AW76:AW79)</f>
        <v>530658.16</v>
      </c>
      <c r="AX75" s="25">
        <f>SUM(AX76:AX79)</f>
        <v>538293.93999999994</v>
      </c>
      <c r="AY75" s="26">
        <f t="shared" si="370"/>
        <v>1.0012418113207548</v>
      </c>
      <c r="AZ75" s="26">
        <f t="shared" si="371"/>
        <v>0.98581485052571849</v>
      </c>
      <c r="BA75" s="25">
        <f>SUM(BA76:BA79)</f>
        <v>31294.71</v>
      </c>
      <c r="BB75" s="25">
        <f>SUM(BB76:BB79)</f>
        <v>31294.71</v>
      </c>
      <c r="BC75" s="27">
        <f>SUM(BC76:BC79)</f>
        <v>0</v>
      </c>
      <c r="BD75" s="26">
        <f t="shared" si="373"/>
        <v>1</v>
      </c>
      <c r="BE75" s="26" t="str">
        <f t="shared" si="374"/>
        <v xml:space="preserve"> </v>
      </c>
      <c r="BF75" s="25">
        <f>SUM(BF76:BF79)</f>
        <v>64439.78</v>
      </c>
      <c r="BG75" s="25">
        <f>SUM(BG76:BG79)</f>
        <v>64439.78</v>
      </c>
      <c r="BH75" s="27">
        <f>SUM(BH76:BH79)</f>
        <v>346238.6</v>
      </c>
      <c r="BI75" s="26">
        <f t="shared" si="375"/>
        <v>1</v>
      </c>
      <c r="BJ75" s="26">
        <f t="shared" si="376"/>
        <v>0.186113795515578</v>
      </c>
      <c r="BK75" s="25">
        <f>SUM(BK76:BK79)</f>
        <v>0</v>
      </c>
      <c r="BL75" s="25">
        <f>SUM(BL76:BL79)</f>
        <v>0</v>
      </c>
      <c r="BM75" s="25">
        <f>SUM(BM76:BM79)</f>
        <v>0</v>
      </c>
      <c r="BN75" s="26" t="str">
        <f t="shared" si="377"/>
        <v xml:space="preserve"> </v>
      </c>
      <c r="BO75" s="26" t="str">
        <f t="shared" si="378"/>
        <v xml:space="preserve"> </v>
      </c>
      <c r="BP75" s="25">
        <f>SUM(BP76:BP79)</f>
        <v>113750.63</v>
      </c>
      <c r="BQ75" s="25">
        <f>SUM(BQ76:BQ79)</f>
        <v>108989.12</v>
      </c>
      <c r="BR75" s="25">
        <f>SUM(BR76:BR79)</f>
        <v>88481.11</v>
      </c>
      <c r="BS75" s="26">
        <f t="shared" si="379"/>
        <v>0.95814080326412254</v>
      </c>
      <c r="BT75" s="26">
        <f t="shared" si="380"/>
        <v>1.2317783988017328</v>
      </c>
      <c r="BU75" s="25">
        <f>SUM(BU76:BU79)</f>
        <v>347873.83999999997</v>
      </c>
      <c r="BV75" s="25">
        <f>SUM(BV76:BV79)</f>
        <v>347912.88</v>
      </c>
      <c r="BW75" s="25">
        <f>SUM(BW76:BW79)</f>
        <v>575751.98</v>
      </c>
      <c r="BX75" s="26">
        <f t="shared" si="381"/>
        <v>1.0001122245926857</v>
      </c>
      <c r="BY75" s="26">
        <f t="shared" si="382"/>
        <v>0.60427561187023626</v>
      </c>
      <c r="BZ75" s="25">
        <f>SUM(BZ76:BZ79)</f>
        <v>484352.5</v>
      </c>
      <c r="CA75" s="25">
        <f>SUM(CA76:CA79)</f>
        <v>484352.5</v>
      </c>
      <c r="CB75" s="25">
        <f>SUM(CB76:CB79)</f>
        <v>0</v>
      </c>
      <c r="CC75" s="26">
        <f t="shared" si="278"/>
        <v>1</v>
      </c>
      <c r="CD75" s="26" t="str">
        <f t="shared" si="383"/>
        <v xml:space="preserve"> </v>
      </c>
      <c r="CE75" s="25">
        <f>SUM(CE76:CE79)</f>
        <v>1665033.5</v>
      </c>
      <c r="CF75" s="25">
        <f>SUM(CF76:CF79)</f>
        <v>1663786.9</v>
      </c>
      <c r="CG75" s="48">
        <f>SUM(CG76:CG79)</f>
        <v>390862.79000000004</v>
      </c>
      <c r="CH75" s="26">
        <f t="shared" si="385"/>
        <v>0.99925130635509729</v>
      </c>
      <c r="CI75" s="26" t="str">
        <f t="shared" si="406"/>
        <v>св.200</v>
      </c>
      <c r="CJ75" s="25">
        <f>SUM(CJ76:CJ79)</f>
        <v>35000</v>
      </c>
      <c r="CK75" s="25">
        <f>SUM(CK76:CK79)</f>
        <v>33753.4</v>
      </c>
      <c r="CL75" s="27">
        <f>SUM(CL76:CL79)</f>
        <v>157806.79</v>
      </c>
      <c r="CM75" s="26">
        <f t="shared" si="386"/>
        <v>0.96438285714285721</v>
      </c>
      <c r="CN75" s="26">
        <f t="shared" si="407"/>
        <v>0.21389066972340037</v>
      </c>
      <c r="CO75" s="25">
        <f>SUM(CO76:CO79)</f>
        <v>1630033.5</v>
      </c>
      <c r="CP75" s="25">
        <f>SUM(CP76:CP79)</f>
        <v>1630033.5</v>
      </c>
      <c r="CQ75" s="27">
        <f>SUM(CQ76:CQ79)</f>
        <v>233056</v>
      </c>
      <c r="CR75" s="26">
        <f t="shared" si="388"/>
        <v>1</v>
      </c>
      <c r="CS75" s="26" t="str">
        <f t="shared" si="389"/>
        <v>св.200</v>
      </c>
      <c r="CT75" s="25">
        <f>SUM(CT76:CT79)</f>
        <v>0</v>
      </c>
      <c r="CU75" s="25">
        <f>SUM(CU76:CU79)</f>
        <v>0</v>
      </c>
      <c r="CV75" s="27">
        <f t="shared" ref="CV75" si="411">SUM(CV76:CV79)</f>
        <v>0</v>
      </c>
      <c r="CW75" s="64" t="str">
        <f t="shared" si="408"/>
        <v xml:space="preserve"> </v>
      </c>
      <c r="CX75" s="64" t="str">
        <f t="shared" si="409"/>
        <v xml:space="preserve"> </v>
      </c>
      <c r="CY75" s="25">
        <f>SUM(CY76:CY79)</f>
        <v>0</v>
      </c>
      <c r="CZ75" s="25">
        <f>SUM(CZ76:CZ79)</f>
        <v>0</v>
      </c>
      <c r="DA75" s="25">
        <f>SUM(DA76:DA79)</f>
        <v>0</v>
      </c>
      <c r="DB75" s="26" t="str">
        <f t="shared" si="391"/>
        <v xml:space="preserve"> </v>
      </c>
      <c r="DC75" s="26" t="str">
        <f t="shared" si="392"/>
        <v xml:space="preserve"> </v>
      </c>
      <c r="DD75" s="25">
        <f>SUM(DD76:DD79)</f>
        <v>3500</v>
      </c>
      <c r="DE75" s="25">
        <f>SUM(DE76:DE79)</f>
        <v>3500</v>
      </c>
      <c r="DF75" s="25">
        <f>SUM(DF76:DF79)</f>
        <v>5094.75</v>
      </c>
      <c r="DG75" s="26">
        <f t="shared" si="393"/>
        <v>1</v>
      </c>
      <c r="DH75" s="26">
        <f t="shared" si="394"/>
        <v>0.68698169684479116</v>
      </c>
      <c r="DI75" s="25">
        <f>SUM(DI76:DI79)</f>
        <v>0</v>
      </c>
      <c r="DJ75" s="25">
        <f>SUM(DJ76:DJ79)</f>
        <v>0</v>
      </c>
      <c r="DK75" s="26" t="str">
        <f t="shared" si="395"/>
        <v xml:space="preserve"> </v>
      </c>
      <c r="DL75" s="25">
        <f>SUM(DL76:DL79)</f>
        <v>0</v>
      </c>
      <c r="DM75" s="25">
        <f>SUM(DM76:DM79)</f>
        <v>0</v>
      </c>
      <c r="DN75" s="25">
        <f>SUM(DN76:DN79)</f>
        <v>0</v>
      </c>
      <c r="DO75" s="26" t="str">
        <f t="shared" si="396"/>
        <v xml:space="preserve"> </v>
      </c>
      <c r="DP75" s="26" t="str">
        <f t="shared" si="397"/>
        <v xml:space="preserve"> </v>
      </c>
    </row>
    <row r="76" spans="1:120" s="19" customFormat="1" ht="15.75" customHeight="1" outlineLevel="1" x14ac:dyDescent="0.3">
      <c r="A76" s="18">
        <v>60</v>
      </c>
      <c r="B76" s="8" t="s">
        <v>80</v>
      </c>
      <c r="C76" s="28">
        <f t="shared" ref="C76:E79" si="412">H76+AQ76</f>
        <v>27967804.82</v>
      </c>
      <c r="D76" s="28">
        <f t="shared" si="412"/>
        <v>30261260.989999998</v>
      </c>
      <c r="E76" s="28">
        <f t="shared" si="412"/>
        <v>28523874.039999999</v>
      </c>
      <c r="F76" s="29">
        <f t="shared" si="350"/>
        <v>1.0820034387668469</v>
      </c>
      <c r="G76" s="29">
        <f t="shared" si="351"/>
        <v>1.0609099222484155</v>
      </c>
      <c r="H76" s="17">
        <f t="shared" ref="H76:J77" si="413">W76++AG76+M76+AB76+AL76+R76</f>
        <v>26561799</v>
      </c>
      <c r="I76" s="24">
        <f t="shared" si="413"/>
        <v>28860566.079999998</v>
      </c>
      <c r="J76" s="17">
        <f t="shared" si="413"/>
        <v>27040103.489999998</v>
      </c>
      <c r="K76" s="29">
        <f t="shared" si="354"/>
        <v>1.0865441034321508</v>
      </c>
      <c r="L76" s="29">
        <f t="shared" si="355"/>
        <v>1.0673245422552931</v>
      </c>
      <c r="M76" s="43">
        <v>23116500</v>
      </c>
      <c r="N76" s="43">
        <v>25455269.68</v>
      </c>
      <c r="O76" s="43">
        <v>22640741.989999998</v>
      </c>
      <c r="P76" s="29">
        <f t="shared" si="356"/>
        <v>1.1011731741396837</v>
      </c>
      <c r="Q76" s="29">
        <f t="shared" si="357"/>
        <v>1.1243125199361013</v>
      </c>
      <c r="R76" s="43">
        <v>1104030</v>
      </c>
      <c r="S76" s="43">
        <v>1083786.3700000001</v>
      </c>
      <c r="T76" s="43">
        <v>1171065.9099999999</v>
      </c>
      <c r="U76" s="29">
        <f t="shared" si="358"/>
        <v>0.98166387688740353</v>
      </c>
      <c r="V76" s="29">
        <f t="shared" si="359"/>
        <v>0.92547000194036921</v>
      </c>
      <c r="W76" s="43">
        <v>11269</v>
      </c>
      <c r="X76" s="43">
        <v>11269</v>
      </c>
      <c r="Y76" s="9">
        <v>5000</v>
      </c>
      <c r="Z76" s="29">
        <f t="shared" si="360"/>
        <v>1</v>
      </c>
      <c r="AA76" s="29" t="str">
        <f t="shared" si="361"/>
        <v>св.200</v>
      </c>
      <c r="AB76" s="43">
        <v>720000</v>
      </c>
      <c r="AC76" s="43">
        <v>777158.4</v>
      </c>
      <c r="AD76" s="43">
        <v>850496.92</v>
      </c>
      <c r="AE76" s="29">
        <f t="shared" si="362"/>
        <v>1.0793866666666667</v>
      </c>
      <c r="AF76" s="29">
        <f t="shared" si="363"/>
        <v>0.91376979942502323</v>
      </c>
      <c r="AG76" s="43">
        <v>1610000</v>
      </c>
      <c r="AH76" s="43">
        <v>1533082.63</v>
      </c>
      <c r="AI76" s="43">
        <v>2372798.67</v>
      </c>
      <c r="AJ76" s="29">
        <f t="shared" si="364"/>
        <v>0.95222523602484466</v>
      </c>
      <c r="AK76" s="29">
        <f t="shared" si="365"/>
        <v>0.64610733703757506</v>
      </c>
      <c r="AL76" s="43"/>
      <c r="AM76" s="43"/>
      <c r="AN76" s="30"/>
      <c r="AO76" s="29" t="str">
        <f t="shared" si="280"/>
        <v xml:space="preserve"> </v>
      </c>
      <c r="AP76" s="29" t="str">
        <f t="shared" si="366"/>
        <v xml:space="preserve"> </v>
      </c>
      <c r="AQ76" s="9">
        <f>AV76+BA76+BF76+BK76+BP76+BU76+BZ76+CE76+CY76+DD76+DL76+CT76</f>
        <v>1406005.8199999998</v>
      </c>
      <c r="AR76" s="9">
        <f t="shared" ref="AR76" si="414">AW76+BB76+BG76+BL76+BQ76+BV76+CA76+CF76+CZ76+DE76+DM76+CU76+DI76</f>
        <v>1400694.91</v>
      </c>
      <c r="AS76" s="9">
        <f t="shared" ref="AS76" si="415">AX76+BC76+BH76+BM76+BR76+BW76+CB76+CG76+DA76+DF76+DN76+CV76+DJ76</f>
        <v>1483770.55</v>
      </c>
      <c r="AT76" s="29">
        <f t="shared" si="368"/>
        <v>0.99622269700135391</v>
      </c>
      <c r="AU76" s="29">
        <f t="shared" si="369"/>
        <v>0.94401045363786196</v>
      </c>
      <c r="AV76" s="43">
        <v>530000</v>
      </c>
      <c r="AW76" s="43">
        <v>530658.16</v>
      </c>
      <c r="AX76" s="43">
        <v>538293.93999999994</v>
      </c>
      <c r="AY76" s="29">
        <f t="shared" si="370"/>
        <v>1.0012418113207548</v>
      </c>
      <c r="AZ76" s="29">
        <f t="shared" si="371"/>
        <v>0.98581485052571849</v>
      </c>
      <c r="BA76" s="43">
        <v>0</v>
      </c>
      <c r="BB76" s="43">
        <v>0</v>
      </c>
      <c r="BC76" s="30"/>
      <c r="BD76" s="29" t="str">
        <f t="shared" si="373"/>
        <v xml:space="preserve"> </v>
      </c>
      <c r="BE76" s="29" t="str">
        <f t="shared" si="374"/>
        <v xml:space="preserve"> </v>
      </c>
      <c r="BF76" s="43">
        <v>9402.69</v>
      </c>
      <c r="BG76" s="43">
        <v>9402.69</v>
      </c>
      <c r="BH76" s="43">
        <v>265155.26</v>
      </c>
      <c r="BI76" s="29">
        <f t="shared" si="375"/>
        <v>1</v>
      </c>
      <c r="BJ76" s="29">
        <f t="shared" si="376"/>
        <v>3.5461072882355796E-2</v>
      </c>
      <c r="BK76" s="43"/>
      <c r="BL76" s="43"/>
      <c r="BM76" s="30"/>
      <c r="BN76" s="29" t="str">
        <f t="shared" si="377"/>
        <v xml:space="preserve"> </v>
      </c>
      <c r="BO76" s="29" t="str">
        <f t="shared" si="378"/>
        <v xml:space="preserve"> </v>
      </c>
      <c r="BP76" s="43">
        <v>113750.63</v>
      </c>
      <c r="BQ76" s="43">
        <v>108989.12</v>
      </c>
      <c r="BR76" s="43">
        <v>88481.11</v>
      </c>
      <c r="BS76" s="29">
        <f t="shared" si="379"/>
        <v>0.95814080326412254</v>
      </c>
      <c r="BT76" s="29">
        <f>IF(BR76=0," ",IF(BQ76/BR76*100&gt;200,"св.200",BQ76/BR76))</f>
        <v>1.2317783988017328</v>
      </c>
      <c r="BU76" s="43">
        <v>230000</v>
      </c>
      <c r="BV76" s="43">
        <v>230039.04000000001</v>
      </c>
      <c r="BW76" s="43">
        <v>428938.7</v>
      </c>
      <c r="BX76" s="29">
        <f>IF(BV76&lt;=0," ",IF(BU76&lt;=0," ",IF(BV76/BU76*100&gt;200,"СВ.200",BV76/BU76)))</f>
        <v>1.0001697391304347</v>
      </c>
      <c r="BY76" s="29">
        <f>IF(BW76=0," ",IF(BV76/BW76*100&gt;200,"св.200",BV76/BW76))</f>
        <v>0.53629817034462035</v>
      </c>
      <c r="BZ76" s="43">
        <v>484352.5</v>
      </c>
      <c r="CA76" s="43">
        <v>484352.5</v>
      </c>
      <c r="CB76" s="9"/>
      <c r="CC76" s="29">
        <f t="shared" si="278"/>
        <v>1</v>
      </c>
      <c r="CD76" s="29" t="str">
        <f t="shared" si="383"/>
        <v xml:space="preserve"> </v>
      </c>
      <c r="CE76" s="43">
        <v>35000</v>
      </c>
      <c r="CF76" s="43">
        <v>33753.4</v>
      </c>
      <c r="CG76" s="43">
        <v>157806.79</v>
      </c>
      <c r="CH76" s="29">
        <f t="shared" si="385"/>
        <v>0.96438285714285721</v>
      </c>
      <c r="CI76" s="29">
        <f t="shared" si="406"/>
        <v>0.21389066972340037</v>
      </c>
      <c r="CJ76" s="43">
        <v>35000</v>
      </c>
      <c r="CK76" s="43">
        <v>33753.4</v>
      </c>
      <c r="CL76" s="43">
        <v>157806.79</v>
      </c>
      <c r="CM76" s="29">
        <f t="shared" si="386"/>
        <v>0.96438285714285721</v>
      </c>
      <c r="CN76" s="29">
        <f t="shared" si="407"/>
        <v>0.21389066972340037</v>
      </c>
      <c r="CO76" s="43">
        <v>0</v>
      </c>
      <c r="CP76" s="43">
        <v>0</v>
      </c>
      <c r="CQ76" s="30"/>
      <c r="CR76" s="29" t="str">
        <f t="shared" si="388"/>
        <v xml:space="preserve"> </v>
      </c>
      <c r="CS76" s="29" t="str">
        <f t="shared" si="389"/>
        <v xml:space="preserve"> </v>
      </c>
      <c r="CT76" s="43"/>
      <c r="CU76" s="43"/>
      <c r="CV76" s="30"/>
      <c r="CW76" s="29" t="str">
        <f t="shared" si="408"/>
        <v xml:space="preserve"> </v>
      </c>
      <c r="CX76" s="29" t="str">
        <f t="shared" si="409"/>
        <v xml:space="preserve"> </v>
      </c>
      <c r="CY76" s="43"/>
      <c r="CZ76" s="43"/>
      <c r="DA76" s="30"/>
      <c r="DB76" s="29" t="str">
        <f t="shared" si="391"/>
        <v xml:space="preserve"> </v>
      </c>
      <c r="DC76" s="29" t="str">
        <f t="shared" si="392"/>
        <v xml:space="preserve"> </v>
      </c>
      <c r="DD76" s="43">
        <v>3500</v>
      </c>
      <c r="DE76" s="43">
        <v>3500</v>
      </c>
      <c r="DF76" s="35">
        <v>5094.75</v>
      </c>
      <c r="DG76" s="29">
        <f t="shared" si="393"/>
        <v>1</v>
      </c>
      <c r="DH76" s="29">
        <f t="shared" si="394"/>
        <v>0.68698169684479116</v>
      </c>
      <c r="DI76" s="43"/>
      <c r="DJ76" s="30"/>
      <c r="DK76" s="29" t="str">
        <f t="shared" si="395"/>
        <v xml:space="preserve"> </v>
      </c>
      <c r="DL76" s="43"/>
      <c r="DM76" s="43"/>
      <c r="DN76" s="30"/>
      <c r="DO76" s="29" t="str">
        <f t="shared" si="396"/>
        <v xml:space="preserve"> </v>
      </c>
      <c r="DP76" s="29" t="str">
        <f t="shared" si="397"/>
        <v xml:space="preserve"> </v>
      </c>
    </row>
    <row r="77" spans="1:120" s="19" customFormat="1" ht="15.75" customHeight="1" outlineLevel="1" x14ac:dyDescent="0.3">
      <c r="A77" s="18">
        <v>61</v>
      </c>
      <c r="B77" s="8" t="s">
        <v>59</v>
      </c>
      <c r="C77" s="28">
        <f t="shared" si="412"/>
        <v>1808655.06</v>
      </c>
      <c r="D77" s="28">
        <f t="shared" si="412"/>
        <v>1808655.06</v>
      </c>
      <c r="E77" s="28">
        <f t="shared" si="412"/>
        <v>1281135.3699999999</v>
      </c>
      <c r="F77" s="29">
        <f t="shared" ref="F77:F79" si="416">IF(D77&lt;=0," ",IF(D77/C77*100&gt;200,"СВ.200",D77/C77))</f>
        <v>1</v>
      </c>
      <c r="G77" s="29">
        <f t="shared" ref="G77:G79" si="417">IF(E77=0," ",IF(D77/E77*100&gt;200,"св.200",D77/E77))</f>
        <v>1.4117595238979315</v>
      </c>
      <c r="H77" s="17">
        <f t="shared" si="413"/>
        <v>1295952.3500000001</v>
      </c>
      <c r="I77" s="24">
        <f t="shared" si="413"/>
        <v>1295952.3500000001</v>
      </c>
      <c r="J77" s="17">
        <f t="shared" si="413"/>
        <v>1042536.09</v>
      </c>
      <c r="K77" s="29">
        <f t="shared" ref="K77:K79" si="418">IF(I77&lt;=0," ",IF(I77/H77*100&gt;200,"СВ.200",I77/H77))</f>
        <v>1</v>
      </c>
      <c r="L77" s="29">
        <f t="shared" ref="L77:L79" si="419">IF(J77=0," ",IF(I77/J77*100&gt;200,"св.200",I77/J77))</f>
        <v>1.2430767264853153</v>
      </c>
      <c r="M77" s="43">
        <v>84097.82</v>
      </c>
      <c r="N77" s="43">
        <v>84097.82</v>
      </c>
      <c r="O77" s="43">
        <v>83887.14</v>
      </c>
      <c r="P77" s="29">
        <f t="shared" ref="P77:P79" si="420">IF(N77&lt;=0," ",IF(M77&lt;=0," ",IF(N77/M77*100&gt;200,"СВ.200",N77/M77)))</f>
        <v>1</v>
      </c>
      <c r="Q77" s="29">
        <f t="shared" ref="Q77:Q79" si="421">IF(O77=0," ",IF(N77/O77*100&gt;200,"св.200",N77/O77))</f>
        <v>1.0025114695768624</v>
      </c>
      <c r="R77" s="43"/>
      <c r="S77" s="43"/>
      <c r="T77" s="30"/>
      <c r="U77" s="29" t="str">
        <f t="shared" ref="U77:U79" si="422">IF(S77&lt;=0," ",IF(R77&lt;=0," ",IF(S77/R77*100&gt;200,"СВ.200",S77/R77)))</f>
        <v xml:space="preserve"> </v>
      </c>
      <c r="V77" s="29" t="str">
        <f t="shared" ref="V77:V79" si="423">IF(S77=0," ",IF(S77/T77*100&gt;200,"св.200",S77/T77))</f>
        <v xml:space="preserve"> </v>
      </c>
      <c r="W77" s="43">
        <v>0</v>
      </c>
      <c r="X77" s="43">
        <v>0</v>
      </c>
      <c r="Y77" s="9"/>
      <c r="Z77" s="29" t="str">
        <f t="shared" ref="Z77:Z79" si="424">IF(X77&lt;=0," ",IF(W77&lt;=0," ",IF(X77/W77*100&gt;200,"СВ.200",X77/W77)))</f>
        <v xml:space="preserve"> </v>
      </c>
      <c r="AA77" s="29" t="str">
        <f>IF(X77=0," ",IF(X77/Y77*100&gt;200,"св.200",X77/Y77))</f>
        <v xml:space="preserve"> </v>
      </c>
      <c r="AB77" s="43">
        <v>23353.61</v>
      </c>
      <c r="AC77" s="43">
        <v>23353.61</v>
      </c>
      <c r="AD77" s="43">
        <v>43282.37</v>
      </c>
      <c r="AE77" s="29">
        <f t="shared" ref="AE77:AE79" si="425">IF(AC77&lt;=0," ",IF(AB77&lt;=0," ",IF(AC77/AB77*100&gt;200,"СВ.200",AC77/AB77)))</f>
        <v>1</v>
      </c>
      <c r="AF77" s="29">
        <f t="shared" ref="AF77:AF79" si="426">IF(AD77=0," ",IF(AC77/AD77*100&gt;200,"св.200",AC77/AD77))</f>
        <v>0.53956403034307043</v>
      </c>
      <c r="AG77" s="43">
        <v>1188500.92</v>
      </c>
      <c r="AH77" s="43">
        <v>1188500.92</v>
      </c>
      <c r="AI77" s="43">
        <v>915366.58</v>
      </c>
      <c r="AJ77" s="29">
        <f t="shared" ref="AJ77:AJ79" si="427">IF(AH77&lt;=0," ",IF(AG77&lt;=0," ",IF(AH77/AG77*100&gt;200,"СВ.200",AH77/AG77)))</f>
        <v>1</v>
      </c>
      <c r="AK77" s="29">
        <f t="shared" ref="AK77:AK79" si="428">IF(AI77=0," ",IF(AH77/AI77*100&gt;200,"св.200",AH77/AI77))</f>
        <v>1.2983879310953215</v>
      </c>
      <c r="AL77" s="43"/>
      <c r="AM77" s="43"/>
      <c r="AN77" s="30"/>
      <c r="AO77" s="29" t="str">
        <f t="shared" ref="AO77:AO79" si="429">IF(AM77&lt;=0," ",IF(AL77&lt;=0," ",IF(AM77/AL77*100&gt;200,"СВ.200",AM77/AL77)))</f>
        <v xml:space="preserve"> </v>
      </c>
      <c r="AP77" s="29" t="str">
        <f t="shared" ref="AP77:AP79" si="430">IF(AN77=0," ",IF(AM77/AN77*100&gt;200,"св.200",AM77/AN77))</f>
        <v xml:space="preserve"> </v>
      </c>
      <c r="AQ77" s="9">
        <f t="shared" ref="AQ77:AQ79" si="431">AV77+BA77+BF77+BK77+BP77+BU77+BZ77+CE77+CY77+DD77+DL77+CT77</f>
        <v>512702.71</v>
      </c>
      <c r="AR77" s="9">
        <f t="shared" ref="AR77:AR79" si="432">AW77+BB77+BG77+BL77+BQ77+BV77+CA77+CF77+CZ77+DE77+DM77+CU77+DI77</f>
        <v>512702.71</v>
      </c>
      <c r="AS77" s="9">
        <f t="shared" ref="AS77:AS79" si="433">AX77+BC77+BH77+BM77+BR77+BW77+CB77+CG77+DA77+DF77+DN77+CV77+DJ77</f>
        <v>238599.28</v>
      </c>
      <c r="AT77" s="29">
        <f>IF(AR77&lt;=0," ",IF(AQ77&lt;=0," ",IF(AR77/AQ77*100&gt;200,"СВ.200",AR77/AQ77)))</f>
        <v>1</v>
      </c>
      <c r="AU77" s="29" t="str">
        <f>IF(AS77=0," ",IF(AR77/AS77*100&gt;200,"св.200",AR77/AS77))</f>
        <v>св.200</v>
      </c>
      <c r="AV77" s="43"/>
      <c r="AW77" s="43"/>
      <c r="AX77" s="9"/>
      <c r="AY77" s="29" t="str">
        <f t="shared" ref="AY77:AY79" si="434">IF(AW77&lt;=0," ",IF(AV77&lt;=0," ",IF(AW77/AV77*100&gt;200,"СВ.200",AW77/AV77)))</f>
        <v xml:space="preserve"> </v>
      </c>
      <c r="AZ77" s="29" t="str">
        <f t="shared" ref="AZ77:AZ79" si="435">IF(AX77=0," ",IF(AW77/AX77*100&gt;200,"св.200",AW77/AX77))</f>
        <v xml:space="preserve"> </v>
      </c>
      <c r="BA77" s="43">
        <v>31294.71</v>
      </c>
      <c r="BB77" s="43">
        <v>31294.71</v>
      </c>
      <c r="BC77" s="30"/>
      <c r="BD77" s="29">
        <f t="shared" ref="BD77:BD79" si="436">IF(BB77&lt;=0," ",IF(BA77&lt;=0," ",IF(BB77/BA77*100&gt;200,"СВ.200",BB77/BA77)))</f>
        <v>1</v>
      </c>
      <c r="BE77" s="29" t="str">
        <f t="shared" ref="BE77:BE79" si="437">IF(BC77=0," ",IF(BB77/BC77*100&gt;200,"св.200",BB77/BC77))</f>
        <v xml:space="preserve"> </v>
      </c>
      <c r="BF77" s="43">
        <v>0</v>
      </c>
      <c r="BG77" s="43">
        <v>0</v>
      </c>
      <c r="BH77" s="9"/>
      <c r="BI77" s="29" t="str">
        <f t="shared" ref="BI77:BI79" si="438">IF(BG77&lt;=0," ",IF(BF77&lt;=0," ",IF(BG77/BF77*100&gt;200,"СВ.200",BG77/BF77)))</f>
        <v xml:space="preserve"> </v>
      </c>
      <c r="BJ77" s="29" t="str">
        <f>IF(BG77=0," ",IF(BG77/BH77*100&gt;200,"св.200",BG77/BH77))</f>
        <v xml:space="preserve"> </v>
      </c>
      <c r="BK77" s="43"/>
      <c r="BL77" s="43"/>
      <c r="BM77" s="30"/>
      <c r="BN77" s="29" t="str">
        <f t="shared" ref="BN77:BN79" si="439">IF(BL77&lt;=0," ",IF(BK77&lt;=0," ",IF(BL77/BK77*100&gt;200,"СВ.200",BL77/BK77)))</f>
        <v xml:space="preserve"> </v>
      </c>
      <c r="BO77" s="29" t="str">
        <f t="shared" ref="BO77:BO79" si="440">IF(BM77=0," ",IF(BL77/BM77*100&gt;200,"св.200",BL77/BM77))</f>
        <v xml:space="preserve"> </v>
      </c>
      <c r="BP77" s="43"/>
      <c r="BQ77" s="43"/>
      <c r="BR77" s="30"/>
      <c r="BS77" s="29" t="str">
        <f t="shared" ref="BS77:BS79" si="441">IF(BQ77&lt;=0," ",IF(BP77&lt;=0," ",IF(BQ77/BP77*100&gt;200,"СВ.200",BQ77/BP77)))</f>
        <v xml:space="preserve"> </v>
      </c>
      <c r="BT77" s="29" t="str">
        <f t="shared" ref="BT77:BT79" si="442">IF(BR77=0," ",IF(BQ77/BR77*100&gt;200,"св.200",BQ77/BR77))</f>
        <v xml:space="preserve"> </v>
      </c>
      <c r="BU77" s="43">
        <v>0</v>
      </c>
      <c r="BV77" s="43">
        <v>0</v>
      </c>
      <c r="BW77" s="30">
        <v>5543.28</v>
      </c>
      <c r="BX77" s="29" t="str">
        <f t="shared" ref="BX77:BX79" si="443">IF(BV77&lt;=0," ",IF(BU77&lt;=0," ",IF(BV77/BU77*100&gt;200,"СВ.200",BV77/BU77)))</f>
        <v xml:space="preserve"> </v>
      </c>
      <c r="BY77" s="29">
        <f t="shared" ref="BY77:BY79" si="444">IF(BW77=0," ",IF(BV77/BW77*100&gt;200,"св.200",BV77/BW77))</f>
        <v>0</v>
      </c>
      <c r="BZ77" s="43"/>
      <c r="CA77" s="43"/>
      <c r="CB77" s="9"/>
      <c r="CC77" s="29" t="str">
        <f t="shared" ref="CC77:CC79" si="445">IF(CA77&lt;=0," ",IF(BZ77&lt;=0," ",IF(CA77/BZ77*100&gt;200,"СВ.200",CA77/BZ77)))</f>
        <v xml:space="preserve"> </v>
      </c>
      <c r="CD77" s="29" t="str">
        <f t="shared" ref="CD77:CD79" si="446">IF(CB77=0," ",IF(CA77/CB77*100&gt;200,"св.200",CA77/CB77))</f>
        <v xml:space="preserve"> </v>
      </c>
      <c r="CE77" s="43">
        <v>481408</v>
      </c>
      <c r="CF77" s="43">
        <v>481408</v>
      </c>
      <c r="CG77" s="43">
        <v>233056</v>
      </c>
      <c r="CH77" s="29">
        <f t="shared" ref="CH77:CH79" si="447">IF(CF77&lt;=0," ",IF(CE77&lt;=0," ",IF(CF77/CE77*100&gt;200,"СВ.200",CF77/CE77)))</f>
        <v>1</v>
      </c>
      <c r="CI77" s="29" t="str">
        <f t="shared" ref="CI77:CI79" si="448">IF(CG77=0," ",IF(CF77/CG77*100&gt;200,"св.200",CF77/CG77))</f>
        <v>св.200</v>
      </c>
      <c r="CJ77" s="43"/>
      <c r="CK77" s="43"/>
      <c r="CL77" s="30"/>
      <c r="CM77" s="29" t="str">
        <f t="shared" ref="CM77:CM79" si="449">IF(CK77&lt;=0," ",IF(CJ77&lt;=0," ",IF(CK77/CJ77*100&gt;200,"СВ.200",CK77/CJ77)))</f>
        <v xml:space="preserve"> </v>
      </c>
      <c r="CN77" s="29" t="str">
        <f t="shared" ref="CN77:CN79" si="450">IF(CL77=0," ",IF(CK77/CL77*100&gt;200,"св.200",CK77/CL77))</f>
        <v xml:space="preserve"> </v>
      </c>
      <c r="CO77" s="43">
        <v>481408</v>
      </c>
      <c r="CP77" s="43">
        <v>481408</v>
      </c>
      <c r="CQ77" s="30">
        <v>233056</v>
      </c>
      <c r="CR77" s="29">
        <f t="shared" ref="CR77:CR79" si="451">IF(CP77&lt;=0," ",IF(CO77&lt;=0," ",IF(CP77/CO77*100&gt;200,"СВ.200",CP77/CO77)))</f>
        <v>1</v>
      </c>
      <c r="CS77" s="29" t="str">
        <f t="shared" ref="CS77:CS79" si="452">IF(CQ77=0," ",IF(CP77/CQ77*100&gt;200,"св.200",CP77/CQ77))</f>
        <v>св.200</v>
      </c>
      <c r="CT77" s="43"/>
      <c r="CU77" s="43"/>
      <c r="CV77" s="30"/>
      <c r="CW77" s="29" t="str">
        <f t="shared" si="408"/>
        <v xml:space="preserve"> </v>
      </c>
      <c r="CX77" s="29" t="str">
        <f t="shared" si="409"/>
        <v xml:space="preserve"> </v>
      </c>
      <c r="CY77" s="43"/>
      <c r="CZ77" s="43"/>
      <c r="DA77" s="30"/>
      <c r="DB77" s="29" t="str">
        <f t="shared" ref="DB77:DB79" si="453">IF(CZ77&lt;=0," ",IF(CY77&lt;=0," ",IF(CZ77/CY77*100&gt;200,"СВ.200",CZ77/CY77)))</f>
        <v xml:space="preserve"> </v>
      </c>
      <c r="DC77" s="29" t="str">
        <f t="shared" ref="DC77:DC79" si="454">IF(DA77=0," ",IF(CZ77/DA77*100&gt;200,"св.200",CZ77/DA77))</f>
        <v xml:space="preserve"> </v>
      </c>
      <c r="DD77" s="43">
        <v>0</v>
      </c>
      <c r="DE77" s="43">
        <v>0</v>
      </c>
      <c r="DF77" s="35"/>
      <c r="DG77" s="29" t="str">
        <f t="shared" ref="DG77:DG79" si="455">IF(DE77&lt;=0," ",IF(DD77&lt;=0," ",IF(DE77/DD77*100&gt;200,"СВ.200",DE77/DD77)))</f>
        <v xml:space="preserve"> </v>
      </c>
      <c r="DH77" s="29" t="str">
        <f t="shared" ref="DH77:DH79" si="456">IF(DF77=0," ",IF(DE77/DF77*100&gt;200,"св.200",DE77/DF77))</f>
        <v xml:space="preserve"> </v>
      </c>
      <c r="DI77" s="43"/>
      <c r="DJ77" s="30"/>
      <c r="DK77" s="29" t="str">
        <f t="shared" si="395"/>
        <v xml:space="preserve"> </v>
      </c>
      <c r="DL77" s="43"/>
      <c r="DM77" s="43"/>
      <c r="DN77" s="30"/>
      <c r="DO77" s="29" t="str">
        <f t="shared" ref="DO77:DO79" si="457">IF(DM77&lt;=0," ",IF(DL77&lt;=0," ",IF(DM77/DL77*100&gt;200,"СВ.200",DM77/DL77)))</f>
        <v xml:space="preserve"> </v>
      </c>
      <c r="DP77" s="29" t="str">
        <f t="shared" ref="DP77:DP79" si="458">IF(DN77=0," ",IF(DM77/DN77*100&gt;200,"св.200",DM77/DN77))</f>
        <v xml:space="preserve"> </v>
      </c>
    </row>
    <row r="78" spans="1:120" s="19" customFormat="1" ht="15.75" customHeight="1" outlineLevel="1" x14ac:dyDescent="0.3">
      <c r="A78" s="18">
        <v>62</v>
      </c>
      <c r="B78" s="8" t="s">
        <v>93</v>
      </c>
      <c r="C78" s="28">
        <f t="shared" si="412"/>
        <v>2576462.5100000002</v>
      </c>
      <c r="D78" s="28">
        <f t="shared" si="412"/>
        <v>2576462.5100000002</v>
      </c>
      <c r="E78" s="28">
        <f t="shared" si="412"/>
        <v>1709485.2500000002</v>
      </c>
      <c r="F78" s="29">
        <f t="shared" si="416"/>
        <v>1</v>
      </c>
      <c r="G78" s="29">
        <f t="shared" si="417"/>
        <v>1.5071569117077785</v>
      </c>
      <c r="H78" s="17">
        <f>W78++AG78+M78+AB78+AL78+R78</f>
        <v>1587466.9200000002</v>
      </c>
      <c r="I78" s="24">
        <f>X78++AH78+N78+AC78+AM78+S78</f>
        <v>1587466.9200000002</v>
      </c>
      <c r="J78" s="17">
        <f>Y78++AI78+O78+AD78+AN78+T78+85.75</f>
        <v>1505335.9100000001</v>
      </c>
      <c r="K78" s="29">
        <f t="shared" si="418"/>
        <v>1</v>
      </c>
      <c r="L78" s="29">
        <f t="shared" si="419"/>
        <v>1.0545599221106736</v>
      </c>
      <c r="M78" s="43">
        <v>650866.17000000004</v>
      </c>
      <c r="N78" s="43">
        <v>650866.17000000004</v>
      </c>
      <c r="O78" s="43">
        <v>596103.56000000006</v>
      </c>
      <c r="P78" s="29">
        <f t="shared" si="420"/>
        <v>1</v>
      </c>
      <c r="Q78" s="29">
        <f t="shared" si="421"/>
        <v>1.0918676110573806</v>
      </c>
      <c r="R78" s="43"/>
      <c r="S78" s="43"/>
      <c r="T78" s="30"/>
      <c r="U78" s="29" t="str">
        <f t="shared" si="422"/>
        <v xml:space="preserve"> </v>
      </c>
      <c r="V78" s="29" t="str">
        <f t="shared" si="423"/>
        <v xml:space="preserve"> </v>
      </c>
      <c r="W78" s="43">
        <v>6594.24</v>
      </c>
      <c r="X78" s="43">
        <v>6594.24</v>
      </c>
      <c r="Y78" s="9"/>
      <c r="Z78" s="29">
        <f t="shared" si="424"/>
        <v>1</v>
      </c>
      <c r="AA78" s="29" t="str">
        <f t="shared" ref="AA78:AA79" si="459">IF(Y78=0," ",IF(X78/Y78*100&gt;200,"св.200",X78/Y78))</f>
        <v xml:space="preserve"> </v>
      </c>
      <c r="AB78" s="43">
        <v>107018.58</v>
      </c>
      <c r="AC78" s="43">
        <v>107018.58</v>
      </c>
      <c r="AD78" s="43">
        <v>98522.19</v>
      </c>
      <c r="AE78" s="29">
        <f t="shared" si="425"/>
        <v>1</v>
      </c>
      <c r="AF78" s="29">
        <f t="shared" si="426"/>
        <v>1.0862383387945396</v>
      </c>
      <c r="AG78" s="43">
        <v>822987.93</v>
      </c>
      <c r="AH78" s="43">
        <v>822987.93</v>
      </c>
      <c r="AI78" s="43">
        <v>810624.41</v>
      </c>
      <c r="AJ78" s="29">
        <f t="shared" si="427"/>
        <v>1</v>
      </c>
      <c r="AK78" s="29">
        <f t="shared" si="428"/>
        <v>1.0152518476466801</v>
      </c>
      <c r="AL78" s="43"/>
      <c r="AM78" s="43"/>
      <c r="AN78" s="30"/>
      <c r="AO78" s="29" t="str">
        <f t="shared" si="429"/>
        <v xml:space="preserve"> </v>
      </c>
      <c r="AP78" s="29" t="str">
        <f t="shared" si="430"/>
        <v xml:space="preserve"> </v>
      </c>
      <c r="AQ78" s="9">
        <f t="shared" si="431"/>
        <v>988995.59</v>
      </c>
      <c r="AR78" s="9">
        <f t="shared" si="432"/>
        <v>988995.59</v>
      </c>
      <c r="AS78" s="9">
        <f t="shared" si="433"/>
        <v>204149.34</v>
      </c>
      <c r="AT78" s="29">
        <f t="shared" si="368"/>
        <v>1</v>
      </c>
      <c r="AU78" s="29" t="str">
        <f t="shared" si="369"/>
        <v>св.200</v>
      </c>
      <c r="AV78" s="43"/>
      <c r="AW78" s="43"/>
      <c r="AX78" s="9"/>
      <c r="AY78" s="29" t="str">
        <f t="shared" si="434"/>
        <v xml:space="preserve"> </v>
      </c>
      <c r="AZ78" s="29" t="str">
        <f t="shared" si="435"/>
        <v xml:space="preserve"> </v>
      </c>
      <c r="BA78" s="43">
        <v>0</v>
      </c>
      <c r="BB78" s="43">
        <v>0</v>
      </c>
      <c r="BC78" s="30"/>
      <c r="BD78" s="29" t="str">
        <f t="shared" si="436"/>
        <v xml:space="preserve"> </v>
      </c>
      <c r="BE78" s="29" t="str">
        <f t="shared" si="437"/>
        <v xml:space="preserve"> </v>
      </c>
      <c r="BF78" s="43">
        <v>36833.089999999997</v>
      </c>
      <c r="BG78" s="43">
        <v>36833.089999999997</v>
      </c>
      <c r="BH78" s="43">
        <v>62879.34</v>
      </c>
      <c r="BI78" s="29">
        <f t="shared" si="438"/>
        <v>1</v>
      </c>
      <c r="BJ78" s="29">
        <f t="shared" ref="BJ78:BJ79" si="460">IF(BH78=0," ",IF(BG78/BH78*100&gt;200,"св.200",BG78/BH78))</f>
        <v>0.58577411913038524</v>
      </c>
      <c r="BK78" s="43"/>
      <c r="BL78" s="43"/>
      <c r="BM78" s="30"/>
      <c r="BN78" s="29" t="str">
        <f t="shared" si="439"/>
        <v xml:space="preserve"> </v>
      </c>
      <c r="BO78" s="29" t="str">
        <f t="shared" si="440"/>
        <v xml:space="preserve"> </v>
      </c>
      <c r="BP78" s="43"/>
      <c r="BQ78" s="43"/>
      <c r="BR78" s="30"/>
      <c r="BS78" s="29" t="str">
        <f t="shared" si="441"/>
        <v xml:space="preserve"> </v>
      </c>
      <c r="BT78" s="29" t="str">
        <f t="shared" si="442"/>
        <v xml:space="preserve"> </v>
      </c>
      <c r="BU78" s="43">
        <v>67950</v>
      </c>
      <c r="BV78" s="43">
        <v>67950</v>
      </c>
      <c r="BW78" s="43">
        <v>141270</v>
      </c>
      <c r="BX78" s="29">
        <f t="shared" si="443"/>
        <v>1</v>
      </c>
      <c r="BY78" s="29">
        <f t="shared" si="444"/>
        <v>0.48099384157995329</v>
      </c>
      <c r="BZ78" s="43"/>
      <c r="CA78" s="43"/>
      <c r="CB78" s="9"/>
      <c r="CC78" s="29" t="str">
        <f t="shared" si="445"/>
        <v xml:space="preserve"> </v>
      </c>
      <c r="CD78" s="29" t="str">
        <f>IF(CA78=0," ",IF(CA78/CB78*100&gt;200,"св.200",CA78/CB78))</f>
        <v xml:space="preserve"> </v>
      </c>
      <c r="CE78" s="43">
        <v>884212.5</v>
      </c>
      <c r="CF78" s="43">
        <v>884212.5</v>
      </c>
      <c r="CG78" s="43"/>
      <c r="CH78" s="29">
        <f t="shared" si="447"/>
        <v>1</v>
      </c>
      <c r="CI78" s="29" t="str">
        <f t="shared" si="448"/>
        <v xml:space="preserve"> </v>
      </c>
      <c r="CJ78" s="43"/>
      <c r="CK78" s="43"/>
      <c r="CL78" s="30"/>
      <c r="CM78" s="29" t="str">
        <f t="shared" si="449"/>
        <v xml:space="preserve"> </v>
      </c>
      <c r="CN78" s="29" t="str">
        <f t="shared" si="450"/>
        <v xml:space="preserve"> </v>
      </c>
      <c r="CO78" s="43">
        <v>884212.5</v>
      </c>
      <c r="CP78" s="43">
        <v>884212.5</v>
      </c>
      <c r="CQ78" s="30"/>
      <c r="CR78" s="29">
        <f t="shared" si="451"/>
        <v>1</v>
      </c>
      <c r="CS78" s="29" t="str">
        <f t="shared" si="452"/>
        <v xml:space="preserve"> </v>
      </c>
      <c r="CT78" s="43"/>
      <c r="CU78" s="43"/>
      <c r="CV78" s="30"/>
      <c r="CW78" s="29" t="str">
        <f t="shared" si="408"/>
        <v xml:space="preserve"> </v>
      </c>
      <c r="CX78" s="29" t="str">
        <f t="shared" si="409"/>
        <v xml:space="preserve"> </v>
      </c>
      <c r="CY78" s="43"/>
      <c r="CZ78" s="43"/>
      <c r="DA78" s="30"/>
      <c r="DB78" s="29" t="str">
        <f t="shared" si="453"/>
        <v xml:space="preserve"> </v>
      </c>
      <c r="DC78" s="29" t="str">
        <f t="shared" si="454"/>
        <v xml:space="preserve"> </v>
      </c>
      <c r="DD78" s="43"/>
      <c r="DE78" s="43"/>
      <c r="DF78" s="35"/>
      <c r="DG78" s="29" t="str">
        <f t="shared" si="455"/>
        <v xml:space="preserve"> </v>
      </c>
      <c r="DH78" s="29" t="str">
        <f t="shared" si="456"/>
        <v xml:space="preserve"> </v>
      </c>
      <c r="DI78" s="43"/>
      <c r="DJ78" s="30"/>
      <c r="DK78" s="29" t="str">
        <f>IF(DI78=0," ",IF(DI78/DJ78*100&gt;200,"св.200",DI78/DJ78))</f>
        <v xml:space="preserve"> </v>
      </c>
      <c r="DL78" s="43"/>
      <c r="DM78" s="43"/>
      <c r="DN78" s="30"/>
      <c r="DO78" s="29" t="str">
        <f t="shared" si="457"/>
        <v xml:space="preserve"> </v>
      </c>
      <c r="DP78" s="29" t="str">
        <f t="shared" si="458"/>
        <v xml:space="preserve"> </v>
      </c>
    </row>
    <row r="79" spans="1:120" s="19" customFormat="1" ht="15.75" customHeight="1" outlineLevel="1" x14ac:dyDescent="0.3">
      <c r="A79" s="18">
        <v>63</v>
      </c>
      <c r="B79" s="8" t="s">
        <v>18</v>
      </c>
      <c r="C79" s="28">
        <f t="shared" si="412"/>
        <v>1268001.52</v>
      </c>
      <c r="D79" s="28">
        <f t="shared" si="412"/>
        <v>1263249.55</v>
      </c>
      <c r="E79" s="28">
        <f t="shared" si="412"/>
        <v>693989.94000000006</v>
      </c>
      <c r="F79" s="29">
        <f t="shared" si="416"/>
        <v>0.99625239408230359</v>
      </c>
      <c r="G79" s="29">
        <f t="shared" si="417"/>
        <v>1.8202706944138123</v>
      </c>
      <c r="H79" s="17">
        <f>W79++AG79+M79+AB79+AL79+R79</f>
        <v>935460.68</v>
      </c>
      <c r="I79" s="24">
        <f>X79++AH79+N79+AC79+AM79+S79</f>
        <v>930708.71000000008</v>
      </c>
      <c r="J79" s="17">
        <f>O79+T79+Y79+AD79+AI79</f>
        <v>675785.94000000006</v>
      </c>
      <c r="K79" s="29">
        <f t="shared" si="418"/>
        <v>0.99492018200059462</v>
      </c>
      <c r="L79" s="29">
        <f t="shared" si="419"/>
        <v>1.3772241399399343</v>
      </c>
      <c r="M79" s="43">
        <v>203143.89</v>
      </c>
      <c r="N79" s="43">
        <v>198391.92</v>
      </c>
      <c r="O79" s="43">
        <v>188734.7</v>
      </c>
      <c r="P79" s="29">
        <f t="shared" si="420"/>
        <v>0.97660786155074608</v>
      </c>
      <c r="Q79" s="29">
        <f t="shared" si="421"/>
        <v>1.0511682271463594</v>
      </c>
      <c r="R79" s="43"/>
      <c r="S79" s="43"/>
      <c r="T79" s="28"/>
      <c r="U79" s="29" t="str">
        <f t="shared" si="422"/>
        <v xml:space="preserve"> </v>
      </c>
      <c r="V79" s="29" t="str">
        <f t="shared" si="423"/>
        <v xml:space="preserve"> </v>
      </c>
      <c r="W79" s="43">
        <v>0</v>
      </c>
      <c r="X79" s="43">
        <v>0</v>
      </c>
      <c r="Y79" s="28">
        <v>1500</v>
      </c>
      <c r="Z79" s="29" t="str">
        <f t="shared" si="424"/>
        <v xml:space="preserve"> </v>
      </c>
      <c r="AA79" s="29">
        <f t="shared" si="459"/>
        <v>0</v>
      </c>
      <c r="AB79" s="43">
        <v>73942.009999999995</v>
      </c>
      <c r="AC79" s="43">
        <v>73942.009999999995</v>
      </c>
      <c r="AD79" s="43">
        <v>53606.34</v>
      </c>
      <c r="AE79" s="29">
        <f t="shared" si="425"/>
        <v>1</v>
      </c>
      <c r="AF79" s="29">
        <f t="shared" si="426"/>
        <v>1.3793519572498327</v>
      </c>
      <c r="AG79" s="43">
        <v>658374.78</v>
      </c>
      <c r="AH79" s="43">
        <v>658374.78</v>
      </c>
      <c r="AI79" s="43">
        <v>431944.9</v>
      </c>
      <c r="AJ79" s="29">
        <f t="shared" si="427"/>
        <v>1</v>
      </c>
      <c r="AK79" s="29">
        <f t="shared" si="428"/>
        <v>1.5242101017977061</v>
      </c>
      <c r="AL79" s="43"/>
      <c r="AM79" s="43"/>
      <c r="AN79" s="28"/>
      <c r="AO79" s="29" t="str">
        <f t="shared" si="429"/>
        <v xml:space="preserve"> </v>
      </c>
      <c r="AP79" s="29" t="str">
        <f t="shared" si="430"/>
        <v xml:space="preserve"> </v>
      </c>
      <c r="AQ79" s="9">
        <f t="shared" si="431"/>
        <v>332540.83999999997</v>
      </c>
      <c r="AR79" s="9">
        <f t="shared" si="432"/>
        <v>332540.83999999997</v>
      </c>
      <c r="AS79" s="9">
        <f t="shared" si="433"/>
        <v>18204</v>
      </c>
      <c r="AT79" s="29">
        <f t="shared" ref="AT79" si="461">IF(AR79&lt;=0," ",IF(AQ79&lt;=0," ",IF(AR79/AQ79*100&gt;200,"СВ.200",AR79/AQ79)))</f>
        <v>1</v>
      </c>
      <c r="AU79" s="29" t="str">
        <f t="shared" ref="AU79" si="462">IF(AS79=0," ",IF(AR79/AS79*100&gt;200,"св.200",AR79/AS79))</f>
        <v>св.200</v>
      </c>
      <c r="AV79" s="43"/>
      <c r="AW79" s="43"/>
      <c r="AX79" s="28"/>
      <c r="AY79" s="29" t="str">
        <f t="shared" si="434"/>
        <v xml:space="preserve"> </v>
      </c>
      <c r="AZ79" s="29" t="str">
        <f t="shared" si="435"/>
        <v xml:space="preserve"> </v>
      </c>
      <c r="BA79" s="43">
        <v>0</v>
      </c>
      <c r="BB79" s="43">
        <v>0</v>
      </c>
      <c r="BC79" s="28"/>
      <c r="BD79" s="29" t="str">
        <f t="shared" si="436"/>
        <v xml:space="preserve"> </v>
      </c>
      <c r="BE79" s="29" t="str">
        <f t="shared" si="437"/>
        <v xml:space="preserve"> </v>
      </c>
      <c r="BF79" s="43">
        <v>18204</v>
      </c>
      <c r="BG79" s="43">
        <v>18204</v>
      </c>
      <c r="BH79" s="43">
        <v>18204</v>
      </c>
      <c r="BI79" s="29">
        <f t="shared" si="438"/>
        <v>1</v>
      </c>
      <c r="BJ79" s="29">
        <f t="shared" si="460"/>
        <v>1</v>
      </c>
      <c r="BK79" s="43"/>
      <c r="BL79" s="43"/>
      <c r="BM79" s="28"/>
      <c r="BN79" s="29" t="str">
        <f t="shared" si="439"/>
        <v xml:space="preserve"> </v>
      </c>
      <c r="BO79" s="29" t="str">
        <f t="shared" si="440"/>
        <v xml:space="preserve"> </v>
      </c>
      <c r="BP79" s="43"/>
      <c r="BQ79" s="43"/>
      <c r="BR79" s="28"/>
      <c r="BS79" s="29" t="str">
        <f t="shared" si="441"/>
        <v xml:space="preserve"> </v>
      </c>
      <c r="BT79" s="29" t="str">
        <f t="shared" si="442"/>
        <v xml:space="preserve"> </v>
      </c>
      <c r="BU79" s="43">
        <v>49923.839999999997</v>
      </c>
      <c r="BV79" s="43">
        <v>49923.839999999997</v>
      </c>
      <c r="BW79" s="28">
        <v>0</v>
      </c>
      <c r="BX79" s="29">
        <f t="shared" si="443"/>
        <v>1</v>
      </c>
      <c r="BY79" s="29" t="str">
        <f t="shared" si="444"/>
        <v xml:space="preserve"> </v>
      </c>
      <c r="BZ79" s="43"/>
      <c r="CA79" s="43"/>
      <c r="CB79" s="28"/>
      <c r="CC79" s="29" t="str">
        <f t="shared" si="445"/>
        <v xml:space="preserve"> </v>
      </c>
      <c r="CD79" s="29" t="str">
        <f t="shared" si="446"/>
        <v xml:space="preserve"> </v>
      </c>
      <c r="CE79" s="43">
        <v>264413</v>
      </c>
      <c r="CF79" s="43">
        <v>264413</v>
      </c>
      <c r="CG79" s="28"/>
      <c r="CH79" s="29">
        <f t="shared" si="447"/>
        <v>1</v>
      </c>
      <c r="CI79" s="29" t="str">
        <f t="shared" si="448"/>
        <v xml:space="preserve"> </v>
      </c>
      <c r="CJ79" s="43"/>
      <c r="CK79" s="43"/>
      <c r="CL79" s="28"/>
      <c r="CM79" s="29" t="str">
        <f t="shared" si="449"/>
        <v xml:space="preserve"> </v>
      </c>
      <c r="CN79" s="29" t="str">
        <f t="shared" si="450"/>
        <v xml:space="preserve"> </v>
      </c>
      <c r="CO79" s="43">
        <v>264413</v>
      </c>
      <c r="CP79" s="43">
        <v>264413</v>
      </c>
      <c r="CQ79" s="28"/>
      <c r="CR79" s="29">
        <f t="shared" si="451"/>
        <v>1</v>
      </c>
      <c r="CS79" s="29" t="str">
        <f t="shared" si="452"/>
        <v xml:space="preserve"> </v>
      </c>
      <c r="CT79" s="43"/>
      <c r="CU79" s="43"/>
      <c r="CV79" s="54"/>
      <c r="CW79" s="29" t="str">
        <f t="shared" si="408"/>
        <v xml:space="preserve"> </v>
      </c>
      <c r="CX79" s="29" t="str">
        <f t="shared" si="409"/>
        <v xml:space="preserve"> </v>
      </c>
      <c r="CY79" s="43"/>
      <c r="CZ79" s="43"/>
      <c r="DA79" s="28"/>
      <c r="DB79" s="29" t="str">
        <f t="shared" si="453"/>
        <v xml:space="preserve"> </v>
      </c>
      <c r="DC79" s="29" t="str">
        <f t="shared" si="454"/>
        <v xml:space="preserve"> </v>
      </c>
      <c r="DD79" s="43"/>
      <c r="DE79" s="43"/>
      <c r="DF79" s="28"/>
      <c r="DG79" s="29" t="str">
        <f t="shared" si="455"/>
        <v xml:space="preserve"> </v>
      </c>
      <c r="DH79" s="29" t="str">
        <f t="shared" si="456"/>
        <v xml:space="preserve"> </v>
      </c>
      <c r="DI79" s="43"/>
      <c r="DJ79" s="28"/>
      <c r="DK79" s="29" t="str">
        <f t="shared" si="395"/>
        <v xml:space="preserve"> </v>
      </c>
      <c r="DL79" s="43"/>
      <c r="DM79" s="43"/>
      <c r="DN79" s="66"/>
      <c r="DO79" s="29" t="str">
        <f t="shared" si="457"/>
        <v xml:space="preserve"> </v>
      </c>
      <c r="DP79" s="29" t="str">
        <f t="shared" si="458"/>
        <v xml:space="preserve"> </v>
      </c>
    </row>
    <row r="80" spans="1:120" s="21" customFormat="1" ht="32.1" customHeight="1" x14ac:dyDescent="0.3">
      <c r="A80" s="20"/>
      <c r="B80" s="7" t="s">
        <v>147</v>
      </c>
      <c r="C80" s="34">
        <f>SUM(C81:C83)</f>
        <v>16153832.449999999</v>
      </c>
      <c r="D80" s="34">
        <f>SUM(D81:D83)</f>
        <v>16442450.079999998</v>
      </c>
      <c r="E80" s="34">
        <f>SUM(E81:E83)</f>
        <v>17604425.359999999</v>
      </c>
      <c r="F80" s="26">
        <f t="shared" si="350"/>
        <v>1.0178668208236863</v>
      </c>
      <c r="G80" s="26">
        <f t="shared" si="351"/>
        <v>0.93399527356114731</v>
      </c>
      <c r="H80" s="25">
        <f>SUM(H81:H83)</f>
        <v>15115539.710000001</v>
      </c>
      <c r="I80" s="25">
        <f>SUM(I81:I83)</f>
        <v>15289193.069999998</v>
      </c>
      <c r="J80" s="25">
        <f>SUM(J81:J83)</f>
        <v>16324281.309999999</v>
      </c>
      <c r="K80" s="26">
        <f t="shared" si="354"/>
        <v>1.0114883995763058</v>
      </c>
      <c r="L80" s="26">
        <f t="shared" si="355"/>
        <v>0.93659210961000028</v>
      </c>
      <c r="M80" s="25">
        <f>SUM(M81:M83)</f>
        <v>11659751.709999999</v>
      </c>
      <c r="N80" s="25">
        <f>SUM(N81:N83)</f>
        <v>12284837.609999999</v>
      </c>
      <c r="O80" s="25">
        <f>SUM(O81:O83)</f>
        <v>12487509.15</v>
      </c>
      <c r="P80" s="26">
        <f t="shared" si="356"/>
        <v>1.0536105669783598</v>
      </c>
      <c r="Q80" s="26">
        <f t="shared" si="357"/>
        <v>0.98377005873905599</v>
      </c>
      <c r="R80" s="25">
        <f>SUM(R81:R83)</f>
        <v>773910</v>
      </c>
      <c r="S80" s="25">
        <f>SUM(S81:S83)</f>
        <v>759723.53</v>
      </c>
      <c r="T80" s="25">
        <f>SUM(T81:T83)</f>
        <v>821800.66</v>
      </c>
      <c r="U80" s="26">
        <f t="shared" si="358"/>
        <v>0.98166909588970297</v>
      </c>
      <c r="V80" s="26">
        <f t="shared" si="359"/>
        <v>0.92446205871871656</v>
      </c>
      <c r="W80" s="25">
        <f>SUM(W81:W83)</f>
        <v>0</v>
      </c>
      <c r="X80" s="25">
        <f>SUM(X81:X83)</f>
        <v>-83.61</v>
      </c>
      <c r="Y80" s="25">
        <f>SUM(Y81:Y83)</f>
        <v>1238.3500000000001</v>
      </c>
      <c r="Z80" s="26" t="str">
        <f t="shared" si="360"/>
        <v xml:space="preserve"> </v>
      </c>
      <c r="AA80" s="26">
        <f t="shared" si="361"/>
        <v>-6.7517260871320706E-2</v>
      </c>
      <c r="AB80" s="25">
        <f>SUM(AB81:AB83)</f>
        <v>456878</v>
      </c>
      <c r="AC80" s="25">
        <f>SUM(AC81:AC83)</f>
        <v>477282.78</v>
      </c>
      <c r="AD80" s="25">
        <f>SUM(AD81:AD83)</f>
        <v>695435.71</v>
      </c>
      <c r="AE80" s="26">
        <f t="shared" si="362"/>
        <v>1.0446613319091749</v>
      </c>
      <c r="AF80" s="26">
        <f t="shared" si="363"/>
        <v>0.68630755242637753</v>
      </c>
      <c r="AG80" s="25">
        <f>SUM(AG81:AG83)</f>
        <v>2225000</v>
      </c>
      <c r="AH80" s="25">
        <f>SUM(AH81:AH83)</f>
        <v>1767432.7600000002</v>
      </c>
      <c r="AI80" s="25">
        <f>SUM(AI81:AI83)</f>
        <v>2318297.4400000004</v>
      </c>
      <c r="AJ80" s="26">
        <f t="shared" si="364"/>
        <v>0.79435180224719115</v>
      </c>
      <c r="AK80" s="26">
        <f t="shared" si="365"/>
        <v>0.76238395018026672</v>
      </c>
      <c r="AL80" s="25">
        <f>SUM(AL81:AL83)</f>
        <v>0</v>
      </c>
      <c r="AM80" s="25">
        <f>SUM(AM81:AM83)</f>
        <v>0</v>
      </c>
      <c r="AN80" s="25">
        <f>SUM(AN81:AN83)</f>
        <v>0</v>
      </c>
      <c r="AO80" s="26" t="str">
        <f t="shared" ref="AO80:AO84" si="463">IF(AM80&lt;=0," ",IF(AL80&lt;=0," ",IF(AM80/AL80*100&gt;200,"СВ.200",AM80/AL80)))</f>
        <v xml:space="preserve"> </v>
      </c>
      <c r="AP80" s="26" t="str">
        <f t="shared" si="366"/>
        <v xml:space="preserve"> </v>
      </c>
      <c r="AQ80" s="25">
        <f>SUM(AQ81:AQ83)</f>
        <v>1038292.74</v>
      </c>
      <c r="AR80" s="25">
        <f>SUM(AR81:AR83)</f>
        <v>1153257.01</v>
      </c>
      <c r="AS80" s="25">
        <f>SUM(AS81:AS83)</f>
        <v>1280144.05</v>
      </c>
      <c r="AT80" s="26">
        <f t="shared" si="368"/>
        <v>1.1107243319451507</v>
      </c>
      <c r="AU80" s="26">
        <f t="shared" si="369"/>
        <v>0.90088065479818458</v>
      </c>
      <c r="AV80" s="25">
        <f>SUM(AV81:AV83)</f>
        <v>45286</v>
      </c>
      <c r="AW80" s="25">
        <f>SUM(AW81:AW83)</f>
        <v>63244.26</v>
      </c>
      <c r="AX80" s="25">
        <f>SUM(AX81:AX83)</f>
        <v>108884.1</v>
      </c>
      <c r="AY80" s="26">
        <f t="shared" si="370"/>
        <v>1.3965521353177583</v>
      </c>
      <c r="AZ80" s="26">
        <f t="shared" si="371"/>
        <v>0.58084017776700181</v>
      </c>
      <c r="BA80" s="25">
        <f>SUM(BA81:BA83)</f>
        <v>3563</v>
      </c>
      <c r="BB80" s="25">
        <f>SUM(BB81:BB83)</f>
        <v>3563</v>
      </c>
      <c r="BC80" s="27">
        <f>SUM(BC81:BC83)</f>
        <v>0</v>
      </c>
      <c r="BD80" s="26">
        <f t="shared" si="373"/>
        <v>1</v>
      </c>
      <c r="BE80" s="26" t="str">
        <f t="shared" si="374"/>
        <v xml:space="preserve"> </v>
      </c>
      <c r="BF80" s="25">
        <f>SUM(BF81:BF83)</f>
        <v>0</v>
      </c>
      <c r="BG80" s="25">
        <f>SUM(BG81:BG83)</f>
        <v>0</v>
      </c>
      <c r="BH80" s="27">
        <f>SUM(BH81:BH83)</f>
        <v>454998.83</v>
      </c>
      <c r="BI80" s="26" t="str">
        <f t="shared" si="375"/>
        <v xml:space="preserve"> </v>
      </c>
      <c r="BJ80" s="26">
        <f t="shared" si="376"/>
        <v>0</v>
      </c>
      <c r="BK80" s="25">
        <f>SUM(BK81:BK83)</f>
        <v>0</v>
      </c>
      <c r="BL80" s="25">
        <f>SUM(BL81:BL83)</f>
        <v>0</v>
      </c>
      <c r="BM80" s="27">
        <f>SUM(BM81:BM83)</f>
        <v>0</v>
      </c>
      <c r="BN80" s="26" t="str">
        <f t="shared" si="377"/>
        <v xml:space="preserve"> </v>
      </c>
      <c r="BO80" s="26" t="str">
        <f t="shared" si="378"/>
        <v xml:space="preserve"> </v>
      </c>
      <c r="BP80" s="25">
        <f>SUM(BP81:BP83)</f>
        <v>0</v>
      </c>
      <c r="BQ80" s="25">
        <f>SUM(BQ81:BQ83)</f>
        <v>0</v>
      </c>
      <c r="BR80" s="25">
        <f>SUM(BR81:BR83)</f>
        <v>0</v>
      </c>
      <c r="BS80" s="26" t="str">
        <f t="shared" si="379"/>
        <v xml:space="preserve"> </v>
      </c>
      <c r="BT80" s="26" t="str">
        <f t="shared" si="380"/>
        <v xml:space="preserve"> </v>
      </c>
      <c r="BU80" s="25">
        <f>SUM(BU81:BU83)</f>
        <v>486920</v>
      </c>
      <c r="BV80" s="25">
        <f>SUM(BV81:BV83)</f>
        <v>509342.42</v>
      </c>
      <c r="BW80" s="25">
        <f>SUM(BW81:BW83)</f>
        <v>214015</v>
      </c>
      <c r="BX80" s="26">
        <f t="shared" si="381"/>
        <v>1.0460494947835373</v>
      </c>
      <c r="BY80" s="26" t="str">
        <f t="shared" si="382"/>
        <v>св.200</v>
      </c>
      <c r="BZ80" s="25">
        <f>SUM(BZ81:BZ83)</f>
        <v>0</v>
      </c>
      <c r="CA80" s="25">
        <f>SUM(CA81:CA83)</f>
        <v>0</v>
      </c>
      <c r="CB80" s="25">
        <f>SUM(CB81:CB83)</f>
        <v>0</v>
      </c>
      <c r="CC80" s="26" t="str">
        <f t="shared" ref="CC80:CC106" si="464">IF(CA80&lt;=0," ",IF(BZ80&lt;=0," ",IF(CA80/BZ80*100&gt;200,"СВ.200",CA80/BZ80)))</f>
        <v xml:space="preserve"> </v>
      </c>
      <c r="CD80" s="26" t="str">
        <f t="shared" si="383"/>
        <v xml:space="preserve"> </v>
      </c>
      <c r="CE80" s="25">
        <f>SUM(CE81:CE83)</f>
        <v>172814.5</v>
      </c>
      <c r="CF80" s="25">
        <f>SUM(CF81:CF83)</f>
        <v>216496.64000000001</v>
      </c>
      <c r="CG80" s="48">
        <f>SUM(CG81:CG83)</f>
        <v>155294.45000000001</v>
      </c>
      <c r="CH80" s="26">
        <f t="shared" si="385"/>
        <v>1.2527689516794021</v>
      </c>
      <c r="CI80" s="26">
        <f t="shared" si="406"/>
        <v>1.3941041679210042</v>
      </c>
      <c r="CJ80" s="25">
        <f>SUM(CJ81:CJ83)</f>
        <v>160750</v>
      </c>
      <c r="CK80" s="25">
        <f>SUM(CK81:CK83)</f>
        <v>204432.14</v>
      </c>
      <c r="CL80" s="27">
        <f>SUM(CL81:CL83)</f>
        <v>155294.45000000001</v>
      </c>
      <c r="CM80" s="26">
        <f t="shared" si="386"/>
        <v>1.2717395956454123</v>
      </c>
      <c r="CN80" s="26">
        <f t="shared" si="407"/>
        <v>1.3164162660030672</v>
      </c>
      <c r="CO80" s="25">
        <f>SUM(CO81:CO83)</f>
        <v>12064.5</v>
      </c>
      <c r="CP80" s="25">
        <f>SUM(CP81:CP83)</f>
        <v>12064.5</v>
      </c>
      <c r="CQ80" s="27">
        <f>SUM(CQ81:CQ83)</f>
        <v>0</v>
      </c>
      <c r="CR80" s="26">
        <f t="shared" si="388"/>
        <v>1</v>
      </c>
      <c r="CS80" s="26" t="str">
        <f t="shared" si="389"/>
        <v xml:space="preserve"> </v>
      </c>
      <c r="CT80" s="25">
        <f>SUM(CT81:CT83)</f>
        <v>0</v>
      </c>
      <c r="CU80" s="25">
        <f>SUM(CU81:CU83)</f>
        <v>0</v>
      </c>
      <c r="CV80" s="27">
        <f t="shared" ref="CV80" si="465">SUM(CV81:CV83)</f>
        <v>0</v>
      </c>
      <c r="CW80" s="64" t="str">
        <f t="shared" si="408"/>
        <v xml:space="preserve"> </v>
      </c>
      <c r="CX80" s="64" t="str">
        <f t="shared" si="409"/>
        <v xml:space="preserve"> </v>
      </c>
      <c r="CY80" s="25">
        <f>SUM(CY81:CY83)</f>
        <v>0</v>
      </c>
      <c r="CZ80" s="25">
        <f>SUM(CZ81:CZ83)</f>
        <v>0</v>
      </c>
      <c r="DA80" s="25">
        <f>SUM(DA81:DA83)</f>
        <v>0</v>
      </c>
      <c r="DB80" s="26" t="str">
        <f t="shared" si="391"/>
        <v xml:space="preserve"> </v>
      </c>
      <c r="DC80" s="26" t="str">
        <f t="shared" si="392"/>
        <v xml:space="preserve"> </v>
      </c>
      <c r="DD80" s="25">
        <f>SUM(DD81:DD83)</f>
        <v>140000</v>
      </c>
      <c r="DE80" s="25">
        <f>SUM(DE81:DE83)</f>
        <v>140000</v>
      </c>
      <c r="DF80" s="25">
        <f>SUM(DF81:DF83)</f>
        <v>0</v>
      </c>
      <c r="DG80" s="26">
        <f t="shared" si="393"/>
        <v>1</v>
      </c>
      <c r="DH80" s="26" t="str">
        <f t="shared" si="394"/>
        <v xml:space="preserve"> </v>
      </c>
      <c r="DI80" s="25">
        <f>SUM(DI81:DI83)</f>
        <v>0</v>
      </c>
      <c r="DJ80" s="25">
        <f>SUM(DJ81:DJ83)</f>
        <v>0</v>
      </c>
      <c r="DK80" s="26" t="str">
        <f t="shared" ref="DK80:DK82" si="466">IF(DI80=0," ",IF(DI80/DJ80*100&gt;200,"св.200",DI80/DJ80))</f>
        <v xml:space="preserve"> </v>
      </c>
      <c r="DL80" s="25">
        <f>SUM(DL81:DL83)</f>
        <v>189709.24</v>
      </c>
      <c r="DM80" s="25">
        <f>SUM(DM81:DM83)</f>
        <v>220610.69</v>
      </c>
      <c r="DN80" s="25">
        <f>SUM(DN81:DN83)</f>
        <v>346951.67000000004</v>
      </c>
      <c r="DO80" s="26">
        <f t="shared" si="396"/>
        <v>1.1628884813412357</v>
      </c>
      <c r="DP80" s="26">
        <f t="shared" si="397"/>
        <v>0.6358542387186088</v>
      </c>
    </row>
    <row r="81" spans="1:120" s="19" customFormat="1" ht="15.75" customHeight="1" outlineLevel="1" x14ac:dyDescent="0.3">
      <c r="A81" s="18">
        <v>64</v>
      </c>
      <c r="B81" s="8" t="s">
        <v>52</v>
      </c>
      <c r="C81" s="28">
        <f t="shared" ref="C81:E83" si="467">H81+AQ81</f>
        <v>14414165.67</v>
      </c>
      <c r="D81" s="28">
        <f t="shared" si="467"/>
        <v>15292939.129999999</v>
      </c>
      <c r="E81" s="28">
        <f t="shared" si="467"/>
        <v>15593717.220000001</v>
      </c>
      <c r="F81" s="29">
        <f t="shared" si="350"/>
        <v>1.0609659608553672</v>
      </c>
      <c r="G81" s="29">
        <f t="shared" si="351"/>
        <v>0.98071158494433686</v>
      </c>
      <c r="H81" s="17">
        <f t="shared" ref="H81:J83" si="468">W81++AG81+M81+AB81+AL81+R81</f>
        <v>13619906.67</v>
      </c>
      <c r="I81" s="24">
        <f t="shared" si="468"/>
        <v>14382715.859999999</v>
      </c>
      <c r="J81" s="17">
        <f t="shared" si="468"/>
        <v>14965649.82</v>
      </c>
      <c r="K81" s="29">
        <f t="shared" si="354"/>
        <v>1.0560069322413352</v>
      </c>
      <c r="L81" s="29">
        <f t="shared" si="355"/>
        <v>0.96104853668158319</v>
      </c>
      <c r="M81" s="43">
        <v>11495996.67</v>
      </c>
      <c r="N81" s="9">
        <v>12115916.77</v>
      </c>
      <c r="O81" s="9">
        <v>12322042.050000001</v>
      </c>
      <c r="P81" s="29">
        <f t="shared" si="356"/>
        <v>1.0539248677426765</v>
      </c>
      <c r="Q81" s="29">
        <f t="shared" si="357"/>
        <v>0.98327182465669305</v>
      </c>
      <c r="R81" s="43">
        <v>773910</v>
      </c>
      <c r="S81" s="9">
        <v>759723.53</v>
      </c>
      <c r="T81" s="43">
        <v>821800.66</v>
      </c>
      <c r="U81" s="29">
        <f t="shared" si="358"/>
        <v>0.98166909588970297</v>
      </c>
      <c r="V81" s="29">
        <f t="shared" si="359"/>
        <v>0.92446205871871656</v>
      </c>
      <c r="W81" s="43">
        <v>0</v>
      </c>
      <c r="X81" s="9">
        <v>0</v>
      </c>
      <c r="Y81" s="9">
        <v>1150.1500000000001</v>
      </c>
      <c r="Z81" s="29" t="str">
        <f t="shared" si="360"/>
        <v xml:space="preserve"> </v>
      </c>
      <c r="AA81" s="29">
        <f t="shared" si="361"/>
        <v>0</v>
      </c>
      <c r="AB81" s="43">
        <v>310000</v>
      </c>
      <c r="AC81" s="9">
        <v>401197.5</v>
      </c>
      <c r="AD81" s="43">
        <v>601678.86</v>
      </c>
      <c r="AE81" s="29">
        <f t="shared" si="362"/>
        <v>1.2941854838709677</v>
      </c>
      <c r="AF81" s="29">
        <f t="shared" si="363"/>
        <v>0.6667967360528505</v>
      </c>
      <c r="AG81" s="43">
        <v>1040000</v>
      </c>
      <c r="AH81" s="9">
        <v>1105878.06</v>
      </c>
      <c r="AI81" s="43">
        <v>1218978.1000000001</v>
      </c>
      <c r="AJ81" s="29">
        <f t="shared" si="364"/>
        <v>1.0633442884615385</v>
      </c>
      <c r="AK81" s="29">
        <f t="shared" si="365"/>
        <v>0.90721733228841439</v>
      </c>
      <c r="AL81" s="43"/>
      <c r="AM81" s="9"/>
      <c r="AN81" s="9"/>
      <c r="AO81" s="29" t="str">
        <f t="shared" si="463"/>
        <v xml:space="preserve"> </v>
      </c>
      <c r="AP81" s="29" t="str">
        <f t="shared" si="366"/>
        <v xml:space="preserve"> </v>
      </c>
      <c r="AQ81" s="9">
        <f>AV81+BA81+BF81+BK81+BP81+BU81+BZ81+CE81+CY81+DD81+DL81+CT81</f>
        <v>794259</v>
      </c>
      <c r="AR81" s="9">
        <f t="shared" ref="AR81" si="469">AW81+BB81+BG81+BL81+BQ81+BV81+CA81+CF81+CZ81+DE81+DM81+CU81+DI81</f>
        <v>910223.27</v>
      </c>
      <c r="AS81" s="9">
        <f t="shared" ref="AS81" si="470">AX81+BC81+BH81+BM81+BR81+BW81+CB81+CG81+DA81+DF81+DN81+CV81+DJ81</f>
        <v>628067.4</v>
      </c>
      <c r="AT81" s="29">
        <f t="shared" si="368"/>
        <v>1.1460030921903308</v>
      </c>
      <c r="AU81" s="29">
        <f t="shared" si="369"/>
        <v>1.449244571522101</v>
      </c>
      <c r="AV81" s="43">
        <v>45286</v>
      </c>
      <c r="AW81" s="9">
        <v>63244.26</v>
      </c>
      <c r="AX81" s="43">
        <v>108884.1</v>
      </c>
      <c r="AY81" s="29">
        <f t="shared" si="370"/>
        <v>1.3965521353177583</v>
      </c>
      <c r="AZ81" s="29">
        <f t="shared" si="371"/>
        <v>0.58084017776700181</v>
      </c>
      <c r="BA81" s="43"/>
      <c r="BB81" s="9"/>
      <c r="BC81" s="30"/>
      <c r="BD81" s="29" t="str">
        <f t="shared" si="373"/>
        <v xml:space="preserve"> </v>
      </c>
      <c r="BE81" s="29" t="str">
        <f t="shared" si="374"/>
        <v xml:space="preserve"> </v>
      </c>
      <c r="BF81" s="43"/>
      <c r="BG81" s="9"/>
      <c r="BH81" s="30"/>
      <c r="BI81" s="29" t="str">
        <f t="shared" si="375"/>
        <v xml:space="preserve"> </v>
      </c>
      <c r="BJ81" s="29" t="str">
        <f t="shared" si="376"/>
        <v xml:space="preserve"> </v>
      </c>
      <c r="BK81" s="43"/>
      <c r="BL81" s="9"/>
      <c r="BM81" s="43"/>
      <c r="BN81" s="29"/>
      <c r="BO81" s="29" t="str">
        <f t="shared" si="378"/>
        <v xml:space="preserve"> </v>
      </c>
      <c r="BP81" s="43"/>
      <c r="BQ81" s="9"/>
      <c r="BR81" s="30"/>
      <c r="BS81" s="29" t="str">
        <f t="shared" si="379"/>
        <v xml:space="preserve"> </v>
      </c>
      <c r="BT81" s="29" t="str">
        <f t="shared" si="380"/>
        <v xml:space="preserve"> </v>
      </c>
      <c r="BU81" s="43">
        <v>472420</v>
      </c>
      <c r="BV81" s="9">
        <v>495842.42</v>
      </c>
      <c r="BW81" s="43">
        <v>209915</v>
      </c>
      <c r="BX81" s="29">
        <f t="shared" si="381"/>
        <v>1.0495796536979807</v>
      </c>
      <c r="BY81" s="29" t="str">
        <f t="shared" si="382"/>
        <v>св.200</v>
      </c>
      <c r="BZ81" s="43"/>
      <c r="CA81" s="9"/>
      <c r="CB81" s="30"/>
      <c r="CC81" s="29" t="str">
        <f t="shared" si="464"/>
        <v xml:space="preserve"> </v>
      </c>
      <c r="CD81" s="29" t="str">
        <f t="shared" si="383"/>
        <v xml:space="preserve"> </v>
      </c>
      <c r="CE81" s="43">
        <v>160750</v>
      </c>
      <c r="CF81" s="9">
        <v>204432.14</v>
      </c>
      <c r="CG81" s="9">
        <v>155294.45000000001</v>
      </c>
      <c r="CH81" s="29">
        <f t="shared" si="385"/>
        <v>1.2717395956454123</v>
      </c>
      <c r="CI81" s="29">
        <f t="shared" si="406"/>
        <v>1.3164162660030672</v>
      </c>
      <c r="CJ81" s="43">
        <v>160750</v>
      </c>
      <c r="CK81" s="9">
        <v>204432.14</v>
      </c>
      <c r="CL81" s="30">
        <v>155294.45000000001</v>
      </c>
      <c r="CM81" s="29">
        <f t="shared" si="386"/>
        <v>1.2717395956454123</v>
      </c>
      <c r="CN81" s="29">
        <f t="shared" si="407"/>
        <v>1.3164162660030672</v>
      </c>
      <c r="CO81" s="43"/>
      <c r="CP81" s="9"/>
      <c r="CQ81" s="30"/>
      <c r="CR81" s="29" t="str">
        <f t="shared" si="388"/>
        <v xml:space="preserve"> </v>
      </c>
      <c r="CS81" s="29" t="str">
        <f t="shared" si="389"/>
        <v xml:space="preserve"> </v>
      </c>
      <c r="CT81" s="43"/>
      <c r="CU81" s="9"/>
      <c r="CV81" s="30"/>
      <c r="CW81" s="29" t="str">
        <f t="shared" si="408"/>
        <v xml:space="preserve"> </v>
      </c>
      <c r="CX81" s="29" t="str">
        <f t="shared" si="409"/>
        <v xml:space="preserve"> </v>
      </c>
      <c r="CY81" s="43"/>
      <c r="CZ81" s="9"/>
      <c r="DA81" s="30"/>
      <c r="DB81" s="29" t="str">
        <f t="shared" si="391"/>
        <v xml:space="preserve"> </v>
      </c>
      <c r="DC81" s="29" t="str">
        <f t="shared" si="392"/>
        <v xml:space="preserve"> </v>
      </c>
      <c r="DD81" s="43"/>
      <c r="DE81" s="9"/>
      <c r="DF81" s="35"/>
      <c r="DG81" s="29" t="str">
        <f t="shared" si="393"/>
        <v xml:space="preserve"> </v>
      </c>
      <c r="DH81" s="29" t="str">
        <f t="shared" si="394"/>
        <v xml:space="preserve"> </v>
      </c>
      <c r="DI81" s="9"/>
      <c r="DJ81" s="30"/>
      <c r="DK81" s="29" t="str">
        <f t="shared" si="466"/>
        <v xml:space="preserve"> </v>
      </c>
      <c r="DL81" s="43">
        <v>115803</v>
      </c>
      <c r="DM81" s="9">
        <v>146704.45000000001</v>
      </c>
      <c r="DN81" s="9">
        <v>153973.85</v>
      </c>
      <c r="DO81" s="29">
        <f t="shared" si="396"/>
        <v>1.2668449867447305</v>
      </c>
      <c r="DP81" s="29">
        <f t="shared" si="397"/>
        <v>0.95278808706803142</v>
      </c>
    </row>
    <row r="82" spans="1:120" s="19" customFormat="1" ht="17.25" customHeight="1" outlineLevel="1" x14ac:dyDescent="0.3">
      <c r="A82" s="18">
        <v>65</v>
      </c>
      <c r="B82" s="8" t="s">
        <v>42</v>
      </c>
      <c r="C82" s="28">
        <f t="shared" si="467"/>
        <v>196178</v>
      </c>
      <c r="D82" s="28">
        <f t="shared" si="467"/>
        <v>156134.44999999998</v>
      </c>
      <c r="E82" s="28">
        <f t="shared" si="467"/>
        <v>196090.12</v>
      </c>
      <c r="F82" s="29">
        <f>IF(D82&lt;=0," ",IF(D82/C82*100&gt;200,"СВ.200",D82/C82))</f>
        <v>0.79588154635076303</v>
      </c>
      <c r="G82" s="29">
        <f>IF(E82=0," ",IF(D82/E82*100&gt;200,"св.200",D82/E82))</f>
        <v>0.79623822964665425</v>
      </c>
      <c r="H82" s="17">
        <f t="shared" si="468"/>
        <v>192178</v>
      </c>
      <c r="I82" s="24">
        <f t="shared" si="468"/>
        <v>153134.44999999998</v>
      </c>
      <c r="J82" s="17">
        <f t="shared" si="468"/>
        <v>191990.12</v>
      </c>
      <c r="K82" s="29">
        <f>IF(I82&lt;=0," ",IF(I82/H82*100&gt;200,"СВ.200",I82/H82))</f>
        <v>0.79683652655350756</v>
      </c>
      <c r="L82" s="29">
        <f>IF(J82=0," ",IF(I82/J82*100&gt;200,"св.200",I82/J82))</f>
        <v>0.79761630442233167</v>
      </c>
      <c r="M82" s="43">
        <v>48300</v>
      </c>
      <c r="N82" s="43">
        <v>48637.14</v>
      </c>
      <c r="O82" s="43">
        <v>32654.5</v>
      </c>
      <c r="P82" s="29">
        <f>IF(N82&lt;=0," ",IF(M82&lt;=0," ",IF(N82/M82*100&gt;200,"СВ.200",N82/M82)))</f>
        <v>1.0069801242236025</v>
      </c>
      <c r="Q82" s="29">
        <f>IF(O82=0," ",IF(N82/O82*100&gt;200,"св.200",N82/O82))</f>
        <v>1.489446783751091</v>
      </c>
      <c r="R82" s="43"/>
      <c r="S82" s="43"/>
      <c r="T82" s="30"/>
      <c r="U82" s="29" t="str">
        <f>IF(S82&lt;=0," ",IF(R82&lt;=0," ",IF(S82/R82*100&gt;200,"СВ.200",S82/R82)))</f>
        <v xml:space="preserve"> </v>
      </c>
      <c r="V82" s="29" t="str">
        <f t="shared" ref="V82:V83" si="471">IF(S82=0," ",IF(S82/T82*100&gt;200,"св.200",S82/T82))</f>
        <v xml:space="preserve"> </v>
      </c>
      <c r="W82" s="43">
        <v>0</v>
      </c>
      <c r="X82" s="43">
        <v>0</v>
      </c>
      <c r="Y82" s="9"/>
      <c r="Z82" s="29" t="str">
        <f>IF(X82&lt;=0," ",IF(W82&lt;=0," ",IF(X82/W82*100&gt;200,"СВ.200",X82/W82)))</f>
        <v xml:space="preserve"> </v>
      </c>
      <c r="AA82" s="29" t="str">
        <f>IF(X82=0," ",IF(X82/Y82*100&gt;200,"св.200",X82/Y82))</f>
        <v xml:space="preserve"> </v>
      </c>
      <c r="AB82" s="43">
        <v>38878</v>
      </c>
      <c r="AC82" s="43">
        <v>18894.53</v>
      </c>
      <c r="AD82" s="43">
        <v>50814.76</v>
      </c>
      <c r="AE82" s="29">
        <f>IF(AC82&lt;=0," ",IF(AB82&lt;=0," ",IF(AC82/AB82*100&gt;200,"СВ.200",AC82/AB82)))</f>
        <v>0.48599542157518388</v>
      </c>
      <c r="AF82" s="29">
        <f>IF(AD82=0," ",IF(AC82/AD82*100&gt;200,"св.200",AC82/AD82))</f>
        <v>0.37183153083867754</v>
      </c>
      <c r="AG82" s="43">
        <v>105000</v>
      </c>
      <c r="AH82" s="43">
        <v>85602.78</v>
      </c>
      <c r="AI82" s="43">
        <v>108520.86</v>
      </c>
      <c r="AJ82" s="29">
        <f>IF(AH82&lt;=0," ",IF(AG82&lt;=0," ",IF(AH82/AG82*100&gt;200,"СВ.200",AH82/AG82)))</f>
        <v>0.81526457142857145</v>
      </c>
      <c r="AK82" s="29">
        <f>IF(AI82=0," ",IF(AH82/AI82*100&gt;200,"св.200",AH82/AI82))</f>
        <v>0.78881405842157903</v>
      </c>
      <c r="AL82" s="43"/>
      <c r="AM82" s="43"/>
      <c r="AN82" s="43"/>
      <c r="AO82" s="29" t="str">
        <f>IF(AM82&lt;=0," ",IF(AL82&lt;=0," ",IF(AM82/AL82*100&gt;200,"СВ.200",AM82/AL82)))</f>
        <v xml:space="preserve"> </v>
      </c>
      <c r="AP82" s="29" t="str">
        <f>IF(AN82=0," ",IF(AM82/AN82*100&gt;200,"св.200",AM82/AN82))</f>
        <v xml:space="preserve"> </v>
      </c>
      <c r="AQ82" s="9">
        <f t="shared" ref="AQ82:AQ83" si="472">AV82+BA82+BF82+BK82+BP82+BU82+BZ82+CE82+CY82+DD82+DL82+CT82</f>
        <v>4000</v>
      </c>
      <c r="AR82" s="9">
        <f t="shared" ref="AR82:AR83" si="473">AW82+BB82+BG82+BL82+BQ82+BV82+CA82+CF82+CZ82+DE82+DM82+CU82+DI82</f>
        <v>3000</v>
      </c>
      <c r="AS82" s="9">
        <f t="shared" ref="AS82:AS83" si="474">AX82+BC82+BH82+BM82+BR82+BW82+CB82+CG82+DA82+DF82+DN82+CV82+DJ82</f>
        <v>4100</v>
      </c>
      <c r="AT82" s="29">
        <f>IF(AR82&lt;=0," ",IF(AQ82&lt;=0," ",IF(AR82/AQ82*100&gt;200,"СВ.200",AR82/AQ82)))</f>
        <v>0.75</v>
      </c>
      <c r="AU82" s="29">
        <f>IF(AS82=0," ",IF(AR82/AS82*100&gt;200,"св.200",AR82/AS82))</f>
        <v>0.73170731707317072</v>
      </c>
      <c r="AV82" s="43"/>
      <c r="AW82" s="43"/>
      <c r="AX82" s="9"/>
      <c r="AY82" s="29" t="str">
        <f>IF(AW82&lt;=0," ",IF(AV82&lt;=0," ",IF(AW82/AV82*100&gt;200,"СВ.200",AW82/AV82)))</f>
        <v xml:space="preserve"> </v>
      </c>
      <c r="AZ82" s="29" t="str">
        <f>IF(AX82=0," ",IF(AW82/AX82*100&gt;200,"св.200",AW82/AX82))</f>
        <v xml:space="preserve"> </v>
      </c>
      <c r="BA82" s="43"/>
      <c r="BB82" s="43"/>
      <c r="BC82" s="30"/>
      <c r="BD82" s="29" t="str">
        <f>IF(BB82&lt;=0," ",IF(BA82&lt;=0," ",IF(BB82/BA82*100&gt;200,"СВ.200",BB82/BA82)))</f>
        <v xml:space="preserve"> </v>
      </c>
      <c r="BE82" s="29" t="str">
        <f>IF(BC82=0," ",IF(BB82/BC82*100&gt;200,"св.200",BB82/BC82))</f>
        <v xml:space="preserve"> </v>
      </c>
      <c r="BF82" s="43"/>
      <c r="BG82" s="43"/>
      <c r="BH82" s="30"/>
      <c r="BI82" s="29" t="str">
        <f>IF(BG82&lt;=0," ",IF(BF82&lt;=0," ",IF(BG82/BF82*100&gt;200,"СВ.200",BG82/BF82)))</f>
        <v xml:space="preserve"> </v>
      </c>
      <c r="BJ82" s="29" t="str">
        <f>IF(BH82=0," ",IF(BG82/BH82*100&gt;200,"св.200",BG82/BH82))</f>
        <v xml:space="preserve"> </v>
      </c>
      <c r="BK82" s="43"/>
      <c r="BL82" s="43"/>
      <c r="BM82" s="43"/>
      <c r="BN82" s="29"/>
      <c r="BO82" s="29" t="str">
        <f>IF(BM82=0," ",IF(BL82/BM82*100&gt;200,"св.200",BL82/BM82))</f>
        <v xml:space="preserve"> </v>
      </c>
      <c r="BP82" s="43"/>
      <c r="BQ82" s="43"/>
      <c r="BR82" s="30"/>
      <c r="BS82" s="29" t="str">
        <f>IF(BQ82&lt;=0," ",IF(BP82&lt;=0," ",IF(BQ82/BP82*100&gt;200,"СВ.200",BQ82/BP82)))</f>
        <v xml:space="preserve"> </v>
      </c>
      <c r="BT82" s="29" t="str">
        <f>IF(BR82=0," ",IF(BQ82/BR82*100&gt;200,"св.200",BQ82/BR82))</f>
        <v xml:space="preserve"> </v>
      </c>
      <c r="BU82" s="43">
        <v>4000</v>
      </c>
      <c r="BV82" s="43">
        <v>3000</v>
      </c>
      <c r="BW82" s="43">
        <v>4100</v>
      </c>
      <c r="BX82" s="29">
        <f>IF(BV82&lt;=0," ",IF(BU82&lt;=0," ",IF(BV82/BU82*100&gt;200,"СВ.200",BV82/BU82)))</f>
        <v>0.75</v>
      </c>
      <c r="BY82" s="29">
        <f>IF(BW82=0," ",IF(BV82/BW82*100&gt;200,"св.200",BV82/BW82))</f>
        <v>0.73170731707317072</v>
      </c>
      <c r="BZ82" s="43"/>
      <c r="CA82" s="43"/>
      <c r="CB82" s="30"/>
      <c r="CC82" s="29" t="str">
        <f>IF(CA82&lt;=0," ",IF(BZ82&lt;=0," ",IF(CA82/BZ82*100&gt;200,"СВ.200",CA82/BZ82)))</f>
        <v xml:space="preserve"> </v>
      </c>
      <c r="CD82" s="29" t="str">
        <f>IF(CB82=0," ",IF(CA82/CB82*100&gt;200,"св.200",CA82/CB82))</f>
        <v xml:space="preserve"> </v>
      </c>
      <c r="CE82" s="43">
        <v>0</v>
      </c>
      <c r="CF82" s="43">
        <v>0</v>
      </c>
      <c r="CG82" s="9"/>
      <c r="CH82" s="29" t="str">
        <f>IF(CF82&lt;=0," ",IF(CE82&lt;=0," ",IF(CF82/CE82*100&gt;200,"СВ.200",CF82/CE82)))</f>
        <v xml:space="preserve"> </v>
      </c>
      <c r="CI82" s="29" t="str">
        <f>IF(CG82=0," ",IF(CF82/CG82*100&gt;200,"св.200",CF82/CG82))</f>
        <v xml:space="preserve"> </v>
      </c>
      <c r="CJ82" s="43"/>
      <c r="CK82" s="43"/>
      <c r="CL82" s="30"/>
      <c r="CM82" s="29" t="str">
        <f>IF(CK82&lt;=0," ",IF(CJ82&lt;=0," ",IF(CK82/CJ82*100&gt;200,"СВ.200",CK82/CJ82)))</f>
        <v xml:space="preserve"> </v>
      </c>
      <c r="CN82" s="29" t="str">
        <f>IF(CL82=0," ",IF(CK82/CL82*100&gt;200,"св.200",CK82/CL82))</f>
        <v xml:space="preserve"> </v>
      </c>
      <c r="CO82" s="43"/>
      <c r="CP82" s="43"/>
      <c r="CQ82" s="30"/>
      <c r="CR82" s="29" t="str">
        <f>IF(CP82&lt;=0," ",IF(CO82&lt;=0," ",IF(CP82/CO82*100&gt;200,"СВ.200",CP82/CO82)))</f>
        <v xml:space="preserve"> </v>
      </c>
      <c r="CS82" s="29" t="str">
        <f>IF(CQ82=0," ",IF(CP82/CQ82*100&gt;200,"св.200",CP82/CQ82))</f>
        <v xml:space="preserve"> </v>
      </c>
      <c r="CT82" s="43"/>
      <c r="CU82" s="43"/>
      <c r="CV82" s="30"/>
      <c r="CW82" s="29" t="str">
        <f t="shared" si="408"/>
        <v xml:space="preserve"> </v>
      </c>
      <c r="CX82" s="29" t="str">
        <f t="shared" si="409"/>
        <v xml:space="preserve"> </v>
      </c>
      <c r="CY82" s="43"/>
      <c r="CZ82" s="43"/>
      <c r="DA82" s="30"/>
      <c r="DB82" s="29" t="str">
        <f>IF(CZ82&lt;=0," ",IF(CY82&lt;=0," ",IF(CZ82/CY82*100&gt;200,"СВ.200",CZ82/CY82)))</f>
        <v xml:space="preserve"> </v>
      </c>
      <c r="DC82" s="29" t="str">
        <f>IF(DA82=0," ",IF(CZ82/DA82*100&gt;200,"св.200",CZ82/DA82))</f>
        <v xml:space="preserve"> </v>
      </c>
      <c r="DD82" s="43"/>
      <c r="DE82" s="43"/>
      <c r="DF82" s="35"/>
      <c r="DG82" s="29" t="str">
        <f>IF(DE82&lt;=0," ",IF(DD82&lt;=0," ",IF(DE82/DD82*100&gt;200,"СВ.200",DE82/DD82)))</f>
        <v xml:space="preserve"> </v>
      </c>
      <c r="DH82" s="29" t="str">
        <f>IF(DF82=0," ",IF(DE82/DF82*100&gt;200,"св.200",DE82/DF82))</f>
        <v xml:space="preserve"> </v>
      </c>
      <c r="DI82" s="43"/>
      <c r="DJ82" s="30"/>
      <c r="DK82" s="29" t="str">
        <f t="shared" si="466"/>
        <v xml:space="preserve"> </v>
      </c>
      <c r="DL82" s="43">
        <v>0</v>
      </c>
      <c r="DM82" s="43">
        <v>0</v>
      </c>
      <c r="DN82" s="9"/>
      <c r="DO82" s="29" t="str">
        <f>IF(DM82&lt;=0," ",IF(DL82&lt;=0," ",IF(DM82/DL82*100&gt;200,"СВ.200",DM82/DL82)))</f>
        <v xml:space="preserve"> </v>
      </c>
      <c r="DP82" s="29" t="str">
        <f>IF(DN82=0," ",IF(DM82/DN82*100&gt;200,"св.200",DM82/DN82))</f>
        <v xml:space="preserve"> </v>
      </c>
    </row>
    <row r="83" spans="1:120" s="19" customFormat="1" ht="15.75" customHeight="1" outlineLevel="1" x14ac:dyDescent="0.3">
      <c r="A83" s="18">
        <v>66</v>
      </c>
      <c r="B83" s="8" t="s">
        <v>49</v>
      </c>
      <c r="C83" s="28">
        <f t="shared" si="467"/>
        <v>1543488.78</v>
      </c>
      <c r="D83" s="28">
        <f t="shared" si="467"/>
        <v>993376.5</v>
      </c>
      <c r="E83" s="28">
        <f t="shared" si="467"/>
        <v>1814618.02</v>
      </c>
      <c r="F83" s="29">
        <f t="shared" ref="F83" si="475">IF(D83&lt;=0," ",IF(D83/C83*100&gt;200,"СВ.200",D83/C83))</f>
        <v>0.64359165604041513</v>
      </c>
      <c r="G83" s="29">
        <f t="shared" ref="G83" si="476">IF(E83=0," ",IF(D83/E83*100&gt;200,"св.200",D83/E83))</f>
        <v>0.54743008669119242</v>
      </c>
      <c r="H83" s="17">
        <f t="shared" si="468"/>
        <v>1303455.04</v>
      </c>
      <c r="I83" s="24">
        <f t="shared" si="468"/>
        <v>753342.76</v>
      </c>
      <c r="J83" s="17">
        <f t="shared" si="468"/>
        <v>1166641.3700000001</v>
      </c>
      <c r="K83" s="29">
        <f t="shared" ref="K83" si="477">IF(I83&lt;=0," ",IF(I83/H83*100&gt;200,"СВ.200",I83/H83))</f>
        <v>0.57795837745197565</v>
      </c>
      <c r="L83" s="29">
        <f t="shared" ref="L83" si="478">IF(J83=0," ",IF(I83/J83*100&gt;200,"св.200",I83/J83))</f>
        <v>0.64573636712368598</v>
      </c>
      <c r="M83" s="43">
        <v>115455.03999999999</v>
      </c>
      <c r="N83" s="43">
        <v>120283.7</v>
      </c>
      <c r="O83" s="43">
        <v>132812.6</v>
      </c>
      <c r="P83" s="29">
        <f t="shared" ref="P83" si="479">IF(N83&lt;=0," ",IF(M83&lt;=0," ",IF(N83/M83*100&gt;200,"СВ.200",N83/M83)))</f>
        <v>1.0418228602233388</v>
      </c>
      <c r="Q83" s="29">
        <f t="shared" ref="Q83" si="480">IF(O83=0," ",IF(N83/O83*100&gt;200,"св.200",N83/O83))</f>
        <v>0.9056648239700148</v>
      </c>
      <c r="R83" s="43"/>
      <c r="S83" s="43"/>
      <c r="T83" s="28"/>
      <c r="U83" s="29" t="str">
        <f t="shared" ref="U83" si="481">IF(S83&lt;=0," ",IF(R83&lt;=0," ",IF(S83/R83*100&gt;200,"СВ.200",S83/R83)))</f>
        <v xml:space="preserve"> </v>
      </c>
      <c r="V83" s="29" t="str">
        <f t="shared" si="471"/>
        <v xml:space="preserve"> </v>
      </c>
      <c r="W83" s="43">
        <v>0</v>
      </c>
      <c r="X83" s="43">
        <v>-83.61</v>
      </c>
      <c r="Y83" s="28">
        <v>88.2</v>
      </c>
      <c r="Z83" s="29" t="str">
        <f t="shared" ref="Z83" si="482">IF(X83&lt;=0," ",IF(W83&lt;=0," ",IF(X83/W83*100&gt;200,"СВ.200",X83/W83)))</f>
        <v xml:space="preserve"> </v>
      </c>
      <c r="AA83" s="29">
        <f t="shared" ref="AA83" si="483">IF(Y83=0," ",IF(X83/Y83*100&gt;200,"св.200",X83/Y83))</f>
        <v>-0.94795918367346932</v>
      </c>
      <c r="AB83" s="43">
        <v>108000</v>
      </c>
      <c r="AC83" s="43">
        <v>57190.75</v>
      </c>
      <c r="AD83" s="43">
        <v>42942.09</v>
      </c>
      <c r="AE83" s="29">
        <f t="shared" ref="AE83" si="484">IF(AC83&lt;=0," ",IF(AB83&lt;=0," ",IF(AC83/AB83*100&gt;200,"СВ.200",AC83/AB83)))</f>
        <v>0.52954398148148152</v>
      </c>
      <c r="AF83" s="29">
        <f t="shared" ref="AF83" si="485">IF(AD83=0," ",IF(AC83/AD83*100&gt;200,"св.200",AC83/AD83))</f>
        <v>1.3318110506498404</v>
      </c>
      <c r="AG83" s="43">
        <v>1080000</v>
      </c>
      <c r="AH83" s="43">
        <v>575951.92000000004</v>
      </c>
      <c r="AI83" s="43">
        <v>990798.48</v>
      </c>
      <c r="AJ83" s="29">
        <f t="shared" ref="AJ83" si="486">IF(AH83&lt;=0," ",IF(AG83&lt;=0," ",IF(AH83/AG83*100&gt;200,"СВ.200",AH83/AG83)))</f>
        <v>0.53328881481481483</v>
      </c>
      <c r="AK83" s="29">
        <f t="shared" ref="AK83" si="487">IF(AI83=0," ",IF(AH83/AI83*100&gt;200,"св.200",AH83/AI83))</f>
        <v>0.58130077066731067</v>
      </c>
      <c r="AL83" s="43"/>
      <c r="AM83" s="43"/>
      <c r="AN83" s="28"/>
      <c r="AO83" s="29" t="str">
        <f t="shared" ref="AO83" si="488">IF(AM83&lt;=0," ",IF(AL83&lt;=0," ",IF(AM83/AL83*100&gt;200,"СВ.200",AM83/AL83)))</f>
        <v xml:space="preserve"> </v>
      </c>
      <c r="AP83" s="29" t="str">
        <f t="shared" ref="AP83" si="489">IF(AN83=0," ",IF(AM83/AN83*100&gt;200,"св.200",AM83/AN83))</f>
        <v xml:space="preserve"> </v>
      </c>
      <c r="AQ83" s="9">
        <f t="shared" si="472"/>
        <v>240033.74</v>
      </c>
      <c r="AR83" s="9">
        <f t="shared" si="473"/>
        <v>240033.74</v>
      </c>
      <c r="AS83" s="9">
        <f t="shared" si="474"/>
        <v>647976.65</v>
      </c>
      <c r="AT83" s="29">
        <f t="shared" ref="AT83" si="490">IF(AR83&lt;=0," ",IF(AQ83&lt;=0," ",IF(AR83/AQ83*100&gt;200,"СВ.200",AR83/AQ83)))</f>
        <v>1</v>
      </c>
      <c r="AU83" s="29">
        <f t="shared" ref="AU83" si="491">IF(AS83=0," ",IF(AR83/AS83*100&gt;200,"св.200",AR83/AS83))</f>
        <v>0.37043578653644382</v>
      </c>
      <c r="AV83" s="43"/>
      <c r="AW83" s="43"/>
      <c r="AX83" s="28"/>
      <c r="AY83" s="29" t="str">
        <f t="shared" ref="AY83" si="492">IF(AW83&lt;=0," ",IF(AV83&lt;=0," ",IF(AW83/AV83*100&gt;200,"СВ.200",AW83/AV83)))</f>
        <v xml:space="preserve"> </v>
      </c>
      <c r="AZ83" s="29" t="str">
        <f t="shared" ref="AZ83" si="493">IF(AX83=0," ",IF(AW83/AX83*100&gt;200,"св.200",AW83/AX83))</f>
        <v xml:space="preserve"> </v>
      </c>
      <c r="BA83" s="43">
        <v>3563</v>
      </c>
      <c r="BB83" s="43">
        <v>3563</v>
      </c>
      <c r="BC83" s="28"/>
      <c r="BD83" s="29">
        <f t="shared" ref="BD83" si="494">IF(BB83&lt;=0," ",IF(BA83&lt;=0," ",IF(BB83/BA83*100&gt;200,"СВ.200",BB83/BA83)))</f>
        <v>1</v>
      </c>
      <c r="BE83" s="29" t="str">
        <f t="shared" ref="BE83" si="495">IF(BC83=0," ",IF(BB83/BC83*100&gt;200,"св.200",BB83/BC83))</f>
        <v xml:space="preserve"> </v>
      </c>
      <c r="BF83" s="43"/>
      <c r="BG83" s="43"/>
      <c r="BH83" s="43">
        <v>454998.83</v>
      </c>
      <c r="BI83" s="29" t="str">
        <f t="shared" ref="BI83" si="496">IF(BG83&lt;=0," ",IF(BF83&lt;=0," ",IF(BG83/BF83*100&gt;200,"СВ.200",BG83/BF83)))</f>
        <v xml:space="preserve"> </v>
      </c>
      <c r="BJ83" s="29">
        <f t="shared" ref="BJ83" si="497">IF(BH83=0," ",IF(BG83/BH83*100&gt;200,"св.200",BG83/BH83))</f>
        <v>0</v>
      </c>
      <c r="BK83" s="43"/>
      <c r="BL83" s="43"/>
      <c r="BM83" s="28"/>
      <c r="BN83" s="29"/>
      <c r="BO83" s="29" t="str">
        <f t="shared" ref="BO83" si="498">IF(BM83=0," ",IF(BL83/BM83*100&gt;200,"св.200",BL83/BM83))</f>
        <v xml:space="preserve"> </v>
      </c>
      <c r="BP83" s="43"/>
      <c r="BQ83" s="43"/>
      <c r="BR83" s="28"/>
      <c r="BS83" s="29" t="str">
        <f t="shared" ref="BS83" si="499">IF(BQ83&lt;=0," ",IF(BP83&lt;=0," ",IF(BQ83/BP83*100&gt;200,"СВ.200",BQ83/BP83)))</f>
        <v xml:space="preserve"> </v>
      </c>
      <c r="BT83" s="29" t="str">
        <f t="shared" ref="BT83" si="500">IF(BR83=0," ",IF(BQ83/BR83*100&gt;200,"св.200",BQ83/BR83))</f>
        <v xml:space="preserve"> </v>
      </c>
      <c r="BU83" s="43">
        <v>10500</v>
      </c>
      <c r="BV83" s="43">
        <v>10500</v>
      </c>
      <c r="BW83" s="43"/>
      <c r="BX83" s="29">
        <f t="shared" ref="BX83" si="501">IF(BV83&lt;=0," ",IF(BU83&lt;=0," ",IF(BV83/BU83*100&gt;200,"СВ.200",BV83/BU83)))</f>
        <v>1</v>
      </c>
      <c r="BY83" s="29" t="str">
        <f t="shared" ref="BY83" si="502">IF(BW83=0," ",IF(BV83/BW83*100&gt;200,"св.200",BV83/BW83))</f>
        <v xml:space="preserve"> </v>
      </c>
      <c r="BZ83" s="43"/>
      <c r="CA83" s="43"/>
      <c r="CB83" s="28"/>
      <c r="CC83" s="29" t="str">
        <f t="shared" ref="CC83" si="503">IF(CA83&lt;=0," ",IF(BZ83&lt;=0," ",IF(CA83/BZ83*100&gt;200,"СВ.200",CA83/BZ83)))</f>
        <v xml:space="preserve"> </v>
      </c>
      <c r="CD83" s="29" t="str">
        <f t="shared" ref="CD83" si="504">IF(CB83=0," ",IF(CA83/CB83*100&gt;200,"св.200",CA83/CB83))</f>
        <v xml:space="preserve"> </v>
      </c>
      <c r="CE83" s="43">
        <v>12064.5</v>
      </c>
      <c r="CF83" s="43">
        <v>12064.5</v>
      </c>
      <c r="CG83" s="28"/>
      <c r="CH83" s="29">
        <f t="shared" ref="CH83" si="505">IF(CF83&lt;=0," ",IF(CE83&lt;=0," ",IF(CF83/CE83*100&gt;200,"СВ.200",CF83/CE83)))</f>
        <v>1</v>
      </c>
      <c r="CI83" s="29" t="str">
        <f t="shared" ref="CI83" si="506">IF(CG83=0," ",IF(CF83/CG83*100&gt;200,"св.200",CF83/CG83))</f>
        <v xml:space="preserve"> </v>
      </c>
      <c r="CJ83" s="43"/>
      <c r="CK83" s="43"/>
      <c r="CL83" s="28"/>
      <c r="CM83" s="29" t="str">
        <f t="shared" ref="CM83" si="507">IF(CK83&lt;=0," ",IF(CJ83&lt;=0," ",IF(CK83/CJ83*100&gt;200,"СВ.200",CK83/CJ83)))</f>
        <v xml:space="preserve"> </v>
      </c>
      <c r="CN83" s="29" t="str">
        <f t="shared" ref="CN83" si="508">IF(CL83=0," ",IF(CK83/CL83*100&gt;200,"св.200",CK83/CL83))</f>
        <v xml:space="preserve"> </v>
      </c>
      <c r="CO83" s="43">
        <v>12064.5</v>
      </c>
      <c r="CP83" s="43">
        <v>12064.5</v>
      </c>
      <c r="CQ83" s="28"/>
      <c r="CR83" s="29">
        <f t="shared" ref="CR83" si="509">IF(CP83&lt;=0," ",IF(CO83&lt;=0," ",IF(CP83/CO83*100&gt;200,"СВ.200",CP83/CO83)))</f>
        <v>1</v>
      </c>
      <c r="CS83" s="29" t="str">
        <f t="shared" ref="CS83" si="510">IF(CQ83=0," ",IF(CP83/CQ83*100&gt;200,"св.200",CP83/CQ83))</f>
        <v xml:space="preserve"> </v>
      </c>
      <c r="CT83" s="43"/>
      <c r="CU83" s="43"/>
      <c r="CV83" s="54"/>
      <c r="CW83" s="29" t="str">
        <f t="shared" si="408"/>
        <v xml:space="preserve"> </v>
      </c>
      <c r="CX83" s="29" t="str">
        <f t="shared" si="409"/>
        <v xml:space="preserve"> </v>
      </c>
      <c r="CY83" s="43"/>
      <c r="CZ83" s="43"/>
      <c r="DA83" s="28"/>
      <c r="DB83" s="29" t="str">
        <f t="shared" ref="DB83" si="511">IF(CZ83&lt;=0," ",IF(CY83&lt;=0," ",IF(CZ83/CY83*100&gt;200,"СВ.200",CZ83/CY83)))</f>
        <v xml:space="preserve"> </v>
      </c>
      <c r="DC83" s="29" t="str">
        <f t="shared" ref="DC83" si="512">IF(DA83=0," ",IF(CZ83/DA83*100&gt;200,"св.200",CZ83/DA83))</f>
        <v xml:space="preserve"> </v>
      </c>
      <c r="DD83" s="43">
        <v>140000</v>
      </c>
      <c r="DE83" s="43">
        <v>140000</v>
      </c>
      <c r="DF83" s="28"/>
      <c r="DG83" s="29">
        <f t="shared" ref="DG83" si="513">IF(DE83&lt;=0," ",IF(DD83&lt;=0," ",IF(DE83/DD83*100&gt;200,"СВ.200",DE83/DD83)))</f>
        <v>1</v>
      </c>
      <c r="DH83" s="29" t="str">
        <f t="shared" ref="DH83" si="514">IF(DF83=0," ",IF(DE83/DF83*100&gt;200,"св.200",DE83/DF83))</f>
        <v xml:space="preserve"> </v>
      </c>
      <c r="DI83" s="43"/>
      <c r="DJ83" s="28"/>
      <c r="DK83" s="29" t="str">
        <f t="shared" si="395"/>
        <v xml:space="preserve"> </v>
      </c>
      <c r="DL83" s="43">
        <v>73906.240000000005</v>
      </c>
      <c r="DM83" s="43">
        <v>73906.240000000005</v>
      </c>
      <c r="DN83" s="43">
        <v>192977.82</v>
      </c>
      <c r="DO83" s="29">
        <f t="shared" ref="DO83" si="515">IF(DM83&lt;=0," ",IF(DL83&lt;=0," ",IF(DM83/DL83*100&gt;200,"СВ.200",DM83/DL83)))</f>
        <v>1</v>
      </c>
      <c r="DP83" s="29">
        <f t="shared" ref="DP83" si="516">IF(DN83=0," ",IF(DM83/DN83*100&gt;200,"св.200",DM83/DN83))</f>
        <v>0.38297789870359195</v>
      </c>
    </row>
    <row r="84" spans="1:120" s="21" customFormat="1" ht="32.1" customHeight="1" x14ac:dyDescent="0.3">
      <c r="A84" s="20"/>
      <c r="B84" s="7" t="s">
        <v>148</v>
      </c>
      <c r="C84" s="34">
        <f>SUM(C85:C89)</f>
        <v>128617958.28</v>
      </c>
      <c r="D84" s="34">
        <f t="shared" ref="D84" si="517">SUM(D85:D89)</f>
        <v>130807380.01000002</v>
      </c>
      <c r="E84" s="34">
        <f t="shared" ref="E84" si="518">SUM(E85:E89)</f>
        <v>132658040.43000001</v>
      </c>
      <c r="F84" s="26">
        <f>IF(D84&lt;=0," ",IF(D84/C84*100&gt;200,"СВ.200",D84/C84))</f>
        <v>1.0170226752102041</v>
      </c>
      <c r="G84" s="26">
        <f t="shared" si="351"/>
        <v>0.98604939124683866</v>
      </c>
      <c r="H84" s="74">
        <f t="shared" ref="H84" si="519">SUM(H85:H89)</f>
        <v>114678874</v>
      </c>
      <c r="I84" s="61">
        <f>SUM(I85:I89)</f>
        <v>119296032.28000002</v>
      </c>
      <c r="J84" s="25">
        <f t="shared" ref="J84" si="520">SUM(J85:J89)</f>
        <v>119716224.72</v>
      </c>
      <c r="K84" s="26">
        <f t="shared" si="354"/>
        <v>1.0402616290076236</v>
      </c>
      <c r="L84" s="26">
        <f t="shared" si="355"/>
        <v>0.99649009613372996</v>
      </c>
      <c r="M84" s="25">
        <f>SUM(M85:M89)</f>
        <v>94692071.409999996</v>
      </c>
      <c r="N84" s="25">
        <f>SUM(N85:N89)</f>
        <v>100718321.58</v>
      </c>
      <c r="O84" s="25">
        <f>SUM(O85:O89)</f>
        <v>100648913.01000001</v>
      </c>
      <c r="P84" s="26">
        <f t="shared" si="356"/>
        <v>1.0636404936576729</v>
      </c>
      <c r="Q84" s="26">
        <f t="shared" si="357"/>
        <v>1.0006896107262788</v>
      </c>
      <c r="R84" s="25">
        <f>SUM(R85:R89)</f>
        <v>2756912.39</v>
      </c>
      <c r="S84" s="25">
        <f>SUM(S85:S89)</f>
        <v>2461590.04</v>
      </c>
      <c r="T84" s="25">
        <f>SUM(T85:T89)</f>
        <v>1935797.12</v>
      </c>
      <c r="U84" s="26">
        <f t="shared" si="358"/>
        <v>0.89287931271548315</v>
      </c>
      <c r="V84" s="26">
        <f t="shared" si="359"/>
        <v>1.2716157155973038</v>
      </c>
      <c r="W84" s="25">
        <f>SUM(W85:W89)</f>
        <v>12038</v>
      </c>
      <c r="X84" s="25">
        <f>SUM(X85:X89)</f>
        <v>12038.47</v>
      </c>
      <c r="Y84" s="25">
        <f>SUM(Y85:Y89)</f>
        <v>0</v>
      </c>
      <c r="Z84" s="26">
        <f t="shared" si="360"/>
        <v>1.0000390430304036</v>
      </c>
      <c r="AA84" s="26" t="str">
        <f t="shared" si="361"/>
        <v xml:space="preserve"> </v>
      </c>
      <c r="AB84" s="25">
        <f>SUM(AB85:AB89)</f>
        <v>5118065</v>
      </c>
      <c r="AC84" s="25">
        <f>SUM(AC85:AC89)</f>
        <v>4608565.8600000003</v>
      </c>
      <c r="AD84" s="25">
        <f>SUM(AD85:AD89)</f>
        <v>3809105.8600000008</v>
      </c>
      <c r="AE84" s="26">
        <f t="shared" si="362"/>
        <v>0.9004508266307677</v>
      </c>
      <c r="AF84" s="26">
        <f t="shared" si="363"/>
        <v>1.2098812764421305</v>
      </c>
      <c r="AG84" s="25">
        <f>SUM(AG85:AG89)</f>
        <v>12089687.199999999</v>
      </c>
      <c r="AH84" s="25">
        <f>SUM(AH85:AH89)</f>
        <v>11490916.33</v>
      </c>
      <c r="AI84" s="25">
        <f>SUM(AI85:AI89)</f>
        <v>13318508.439999998</v>
      </c>
      <c r="AJ84" s="26">
        <f t="shared" si="364"/>
        <v>0.95047259204522683</v>
      </c>
      <c r="AK84" s="26">
        <f t="shared" si="365"/>
        <v>0.86277801915782715</v>
      </c>
      <c r="AL84" s="25">
        <f>SUM(AL85:AL89)</f>
        <v>10100</v>
      </c>
      <c r="AM84" s="25">
        <f>SUM(AM85:AM89)</f>
        <v>4600</v>
      </c>
      <c r="AN84" s="25">
        <f>SUM(AN85:AN89)</f>
        <v>3900</v>
      </c>
      <c r="AO84" s="26">
        <f t="shared" si="463"/>
        <v>0.45544554455445546</v>
      </c>
      <c r="AP84" s="26">
        <f t="shared" si="366"/>
        <v>1.1794871794871795</v>
      </c>
      <c r="AQ84" s="25">
        <f>SUM(AQ85:AQ89)</f>
        <v>13939084.279999999</v>
      </c>
      <c r="AR84" s="25">
        <f t="shared" ref="AR84:AS84" si="521">SUM(AR85:AR89)</f>
        <v>11511347.730000002</v>
      </c>
      <c r="AS84" s="25">
        <f t="shared" si="521"/>
        <v>12941815.710000003</v>
      </c>
      <c r="AT84" s="26">
        <f t="shared" si="368"/>
        <v>0.82583242189852113</v>
      </c>
      <c r="AU84" s="26">
        <f t="shared" si="369"/>
        <v>0.8894692976585431</v>
      </c>
      <c r="AV84" s="25">
        <f>SUM(AV85:AV89)</f>
        <v>3235230.13</v>
      </c>
      <c r="AW84" s="25">
        <f>SUM(AW85:AW89)</f>
        <v>2311696.8600000003</v>
      </c>
      <c r="AX84" s="25">
        <f>SUM(AX85:AX89)</f>
        <v>1080509.25</v>
      </c>
      <c r="AY84" s="26">
        <f t="shared" si="370"/>
        <v>0.71453861614475023</v>
      </c>
      <c r="AZ84" s="26" t="str">
        <f t="shared" si="371"/>
        <v>св.200</v>
      </c>
      <c r="BA84" s="25">
        <f>SUM(BA85:BA89)</f>
        <v>408679.2</v>
      </c>
      <c r="BB84" s="25">
        <f>SUM(BB85:BB89)</f>
        <v>536648.66</v>
      </c>
      <c r="BC84" s="27">
        <f t="shared" ref="BC84" si="522">SUM(BC85:BC89)</f>
        <v>432439.01999999996</v>
      </c>
      <c r="BD84" s="26">
        <f t="shared" si="373"/>
        <v>1.3131293689524695</v>
      </c>
      <c r="BE84" s="26">
        <f t="shared" si="374"/>
        <v>1.2409811214538413</v>
      </c>
      <c r="BF84" s="25">
        <f>SUM(BF85:BF89)</f>
        <v>1263853.5699999998</v>
      </c>
      <c r="BG84" s="25">
        <f>SUM(BG85:BG89)</f>
        <v>636088.21</v>
      </c>
      <c r="BH84" s="27">
        <f>SUM(BH85:BH89)</f>
        <v>1154985.1499999999</v>
      </c>
      <c r="BI84" s="26">
        <f t="shared" si="375"/>
        <v>0.50329264805573959</v>
      </c>
      <c r="BJ84" s="26">
        <f t="shared" si="376"/>
        <v>0.55073280379405742</v>
      </c>
      <c r="BK84" s="25">
        <f>SUM(BK85:BK89)</f>
        <v>27750</v>
      </c>
      <c r="BL84" s="25">
        <f>SUM(BL85:BL89)</f>
        <v>27749.97</v>
      </c>
      <c r="BM84" s="25">
        <f>SUM(BM85:BM89)</f>
        <v>0</v>
      </c>
      <c r="BN84" s="26">
        <f t="shared" ref="BN84:BN108" si="523">IF(BL84&lt;=0," ",IF(BK84&lt;=0," ",IF(BL84/BK84*100&gt;200,"СВ.200",BL84/BK84)))</f>
        <v>0.99999891891891901</v>
      </c>
      <c r="BO84" s="26" t="str">
        <f t="shared" si="378"/>
        <v xml:space="preserve"> </v>
      </c>
      <c r="BP84" s="25">
        <f>SUM(BP85:BP89)</f>
        <v>1288000</v>
      </c>
      <c r="BQ84" s="25">
        <f>SUM(BQ85:BQ89)</f>
        <v>1296322.53</v>
      </c>
      <c r="BR84" s="25">
        <f>SUM(BR85:BR89)</f>
        <v>1011426.12</v>
      </c>
      <c r="BS84" s="26">
        <f t="shared" si="379"/>
        <v>1.0064615916149069</v>
      </c>
      <c r="BT84" s="26">
        <f t="shared" si="380"/>
        <v>1.281677924236325</v>
      </c>
      <c r="BU84" s="25">
        <f>SUM(BU85:BU89)</f>
        <v>2838336.5</v>
      </c>
      <c r="BV84" s="25">
        <f>SUM(BV85:BV89)</f>
        <v>2961633.12</v>
      </c>
      <c r="BW84" s="25">
        <f>SUM(BW85:BW89)</f>
        <v>2429394.87</v>
      </c>
      <c r="BX84" s="26">
        <f t="shared" si="381"/>
        <v>1.0434397471899475</v>
      </c>
      <c r="BY84" s="26">
        <f t="shared" si="382"/>
        <v>1.2190826434074096</v>
      </c>
      <c r="BZ84" s="25">
        <f>SUM(BZ85:BZ89)</f>
        <v>3113424</v>
      </c>
      <c r="CA84" s="25">
        <f>SUM(CA85:CA89)</f>
        <v>2003398</v>
      </c>
      <c r="CB84" s="25">
        <f>SUM(CB85:CB89)</f>
        <v>27144</v>
      </c>
      <c r="CC84" s="26">
        <f t="shared" si="464"/>
        <v>0.64347098242963374</v>
      </c>
      <c r="CD84" s="26" t="str">
        <f t="shared" si="383"/>
        <v>св.200</v>
      </c>
      <c r="CE84" s="25">
        <f>SUM(CE85:CE89)</f>
        <v>1063088</v>
      </c>
      <c r="CF84" s="25">
        <f>SUM(CF85:CF89)</f>
        <v>1104473.32</v>
      </c>
      <c r="CG84" s="48">
        <f>SUM(CG85:CG89)</f>
        <v>635331.08000000007</v>
      </c>
      <c r="CH84" s="26">
        <f t="shared" si="385"/>
        <v>1.0389293454539983</v>
      </c>
      <c r="CI84" s="26">
        <f t="shared" si="406"/>
        <v>1.7384216745700525</v>
      </c>
      <c r="CJ84" s="25">
        <f>SUM(CJ85:CJ89)</f>
        <v>712000</v>
      </c>
      <c r="CK84" s="25">
        <f>SUM(CK85:CK89)</f>
        <v>753392.76</v>
      </c>
      <c r="CL84" s="27">
        <f>SUM(CL85:CL89)</f>
        <v>635331.08000000007</v>
      </c>
      <c r="CM84" s="26">
        <f t="shared" si="386"/>
        <v>1.0581358988764045</v>
      </c>
      <c r="CN84" s="26">
        <f t="shared" si="407"/>
        <v>1.1858270179384265</v>
      </c>
      <c r="CO84" s="25">
        <f>SUM(CO85:CO89)</f>
        <v>351088</v>
      </c>
      <c r="CP84" s="25">
        <f>SUM(CP85:CP89)</f>
        <v>351080.56</v>
      </c>
      <c r="CQ84" s="27">
        <f t="shared" ref="CQ84" si="524">SUM(CQ85:CQ89)</f>
        <v>0</v>
      </c>
      <c r="CR84" s="26">
        <f t="shared" si="388"/>
        <v>0.99997880873171396</v>
      </c>
      <c r="CS84" s="26" t="str">
        <f t="shared" si="389"/>
        <v xml:space="preserve"> </v>
      </c>
      <c r="CT84" s="25">
        <f>SUM(CT85:CT89)</f>
        <v>0</v>
      </c>
      <c r="CU84" s="25">
        <f>SUM(CU85:CU89)</f>
        <v>0</v>
      </c>
      <c r="CV84" s="27">
        <f t="shared" ref="CV84" si="525">SUM(CV85:CV89)</f>
        <v>0</v>
      </c>
      <c r="CW84" s="64" t="str">
        <f t="shared" si="408"/>
        <v xml:space="preserve"> </v>
      </c>
      <c r="CX84" s="64" t="str">
        <f t="shared" si="409"/>
        <v xml:space="preserve"> </v>
      </c>
      <c r="CY84" s="25">
        <f>SUM(CY85:CY89)</f>
        <v>0</v>
      </c>
      <c r="CZ84" s="25">
        <f>SUM(CZ85:CZ89)</f>
        <v>0</v>
      </c>
      <c r="DA84" s="25">
        <f>SUM(DA85:DA89)</f>
        <v>0</v>
      </c>
      <c r="DB84" s="26" t="str">
        <f t="shared" si="391"/>
        <v xml:space="preserve"> </v>
      </c>
      <c r="DC84" s="26" t="str">
        <f t="shared" si="392"/>
        <v xml:space="preserve"> </v>
      </c>
      <c r="DD84" s="25">
        <f>SUM(DD85:DD89)</f>
        <v>15111.880000000001</v>
      </c>
      <c r="DE84" s="25">
        <f>SUM(DE85:DE89)</f>
        <v>18012.02</v>
      </c>
      <c r="DF84" s="36">
        <f>SUM(DF85:DF89)</f>
        <v>373246.67</v>
      </c>
      <c r="DG84" s="26">
        <f t="shared" si="393"/>
        <v>1.1919112645150702</v>
      </c>
      <c r="DH84" s="26">
        <f t="shared" si="394"/>
        <v>4.825768438871806E-2</v>
      </c>
      <c r="DI84" s="25">
        <f>SUM(DI85:DI89)</f>
        <v>-2495.4699999999998</v>
      </c>
      <c r="DJ84" s="25">
        <f>SUM(DJ85:DJ89)</f>
        <v>2495.4699999999998</v>
      </c>
      <c r="DK84" s="26">
        <f t="shared" si="395"/>
        <v>-1</v>
      </c>
      <c r="DL84" s="25">
        <f>SUM(DL85:DL89)</f>
        <v>685611</v>
      </c>
      <c r="DM84" s="25">
        <f>SUM(DM85:DM89)</f>
        <v>617820.51</v>
      </c>
      <c r="DN84" s="25">
        <f>SUM(DN85:DN89)</f>
        <v>5794844.0800000001</v>
      </c>
      <c r="DO84" s="26">
        <f t="shared" si="396"/>
        <v>0.90112397554881707</v>
      </c>
      <c r="DP84" s="26">
        <f t="shared" si="397"/>
        <v>0.10661555366645861</v>
      </c>
    </row>
    <row r="85" spans="1:120" s="19" customFormat="1" ht="14.25" customHeight="1" outlineLevel="1" x14ac:dyDescent="0.3">
      <c r="A85" s="18">
        <v>67</v>
      </c>
      <c r="B85" s="8" t="s">
        <v>37</v>
      </c>
      <c r="C85" s="28">
        <f t="shared" ref="C85:E89" si="526">H85+AQ85</f>
        <v>41074628.090000004</v>
      </c>
      <c r="D85" s="28">
        <f t="shared" si="526"/>
        <v>41486578.200000003</v>
      </c>
      <c r="E85" s="28">
        <f t="shared" si="526"/>
        <v>46212518.689999998</v>
      </c>
      <c r="F85" s="29">
        <f t="shared" si="350"/>
        <v>1.0100293083384069</v>
      </c>
      <c r="G85" s="29">
        <f t="shared" si="351"/>
        <v>0.89773462637467871</v>
      </c>
      <c r="H85" s="17">
        <f t="shared" ref="H85:J86" si="527">W85++AG85+M85+AB85+AL85+R85</f>
        <v>35800188.870000005</v>
      </c>
      <c r="I85" s="24">
        <f t="shared" si="527"/>
        <v>37631909.609999999</v>
      </c>
      <c r="J85" s="17">
        <f t="shared" si="527"/>
        <v>39085972.640000001</v>
      </c>
      <c r="K85" s="29">
        <f t="shared" si="354"/>
        <v>1.0511651138671771</v>
      </c>
      <c r="L85" s="29">
        <f t="shared" si="355"/>
        <v>0.96279834089348115</v>
      </c>
      <c r="M85" s="43">
        <v>25840041.079999998</v>
      </c>
      <c r="N85" s="43">
        <v>28931483.66</v>
      </c>
      <c r="O85" s="43">
        <v>29471909.890000001</v>
      </c>
      <c r="P85" s="29">
        <f t="shared" si="356"/>
        <v>1.1196376805450496</v>
      </c>
      <c r="Q85" s="29">
        <f t="shared" si="357"/>
        <v>0.98166300616359548</v>
      </c>
      <c r="R85" s="43">
        <v>1050594.5900000001</v>
      </c>
      <c r="S85" s="43">
        <v>937850.79</v>
      </c>
      <c r="T85" s="43">
        <v>1015836.93</v>
      </c>
      <c r="U85" s="29">
        <f t="shared" si="358"/>
        <v>0.89268572190153761</v>
      </c>
      <c r="V85" s="29">
        <f t="shared" si="359"/>
        <v>0.9232296663993107</v>
      </c>
      <c r="W85" s="43">
        <v>0</v>
      </c>
      <c r="X85" s="43">
        <v>0</v>
      </c>
      <c r="Y85" s="9"/>
      <c r="Z85" s="29" t="str">
        <f t="shared" si="360"/>
        <v xml:space="preserve"> </v>
      </c>
      <c r="AA85" s="29" t="str">
        <f t="shared" si="361"/>
        <v xml:space="preserve"> </v>
      </c>
      <c r="AB85" s="43">
        <v>1206400</v>
      </c>
      <c r="AC85" s="43">
        <v>769841.69</v>
      </c>
      <c r="AD85" s="43">
        <v>675812.26</v>
      </c>
      <c r="AE85" s="29">
        <f t="shared" si="362"/>
        <v>0.63813137433686995</v>
      </c>
      <c r="AF85" s="29">
        <f t="shared" si="363"/>
        <v>1.1391354308961485</v>
      </c>
      <c r="AG85" s="43">
        <v>7703053.2000000002</v>
      </c>
      <c r="AH85" s="43">
        <v>6992733.4699999997</v>
      </c>
      <c r="AI85" s="43">
        <v>7922413.5599999996</v>
      </c>
      <c r="AJ85" s="29">
        <f t="shared" si="364"/>
        <v>0.90778724856787951</v>
      </c>
      <c r="AK85" s="29">
        <f t="shared" si="365"/>
        <v>0.88265191119358832</v>
      </c>
      <c r="AL85" s="43">
        <v>100</v>
      </c>
      <c r="AM85" s="43">
        <v>0</v>
      </c>
      <c r="AN85" s="9"/>
      <c r="AO85" s="29" t="str">
        <f t="shared" ref="AO85:AO118" si="528">IF(AM85&lt;=0," ",IF(AL85&lt;=0," ",IF(AM85/AL85*100&gt;200,"СВ.200",AM85/AL85)))</f>
        <v xml:space="preserve"> </v>
      </c>
      <c r="AP85" s="29" t="str">
        <f t="shared" si="366"/>
        <v xml:space="preserve"> </v>
      </c>
      <c r="AQ85" s="9">
        <f>AV85+BA85+BF85+BK85+BP85+BU85+BZ85+CE85+CY85+DD85+DL85+CT85</f>
        <v>5274439.22</v>
      </c>
      <c r="AR85" s="9">
        <f t="shared" ref="AR85" si="529">AW85+BB85+BG85+BL85+BQ85+BV85+CA85+CF85+CZ85+DE85+DM85+CU85+DI85</f>
        <v>3854668.5900000003</v>
      </c>
      <c r="AS85" s="9">
        <f t="shared" ref="AS85" si="530">AX85+BC85+BH85+BM85+BR85+BW85+CB85+CG85+DA85+DF85+DN85+CV85+DJ85</f>
        <v>7126546.0500000007</v>
      </c>
      <c r="AT85" s="29">
        <f t="shared" si="368"/>
        <v>0.73082055346918962</v>
      </c>
      <c r="AU85" s="29">
        <f t="shared" si="369"/>
        <v>0.54088875072939435</v>
      </c>
      <c r="AV85" s="43">
        <v>1801230.13</v>
      </c>
      <c r="AW85" s="43">
        <v>847310.54</v>
      </c>
      <c r="AX85" s="43">
        <v>249043.17</v>
      </c>
      <c r="AY85" s="29">
        <f t="shared" si="370"/>
        <v>0.47040659929445</v>
      </c>
      <c r="AZ85" s="29" t="str">
        <f>IF(AW85&lt;=0," ",IF(AW85/AX85*100&gt;200,"св.200",AW85/AX85))</f>
        <v>св.200</v>
      </c>
      <c r="BA85" s="43">
        <v>0</v>
      </c>
      <c r="BB85" s="43">
        <v>239000</v>
      </c>
      <c r="BC85" s="30"/>
      <c r="BD85" s="29" t="str">
        <f t="shared" si="373"/>
        <v xml:space="preserve"> </v>
      </c>
      <c r="BE85" s="29" t="str">
        <f t="shared" si="374"/>
        <v xml:space="preserve"> </v>
      </c>
      <c r="BF85" s="43">
        <v>706221.09</v>
      </c>
      <c r="BG85" s="43">
        <v>110290.87</v>
      </c>
      <c r="BH85" s="43">
        <v>554312.69999999995</v>
      </c>
      <c r="BI85" s="29">
        <f t="shared" si="375"/>
        <v>0.15617045647843794</v>
      </c>
      <c r="BJ85" s="29">
        <f t="shared" si="376"/>
        <v>0.19896868680800567</v>
      </c>
      <c r="BK85" s="43">
        <v>0</v>
      </c>
      <c r="BL85" s="43">
        <v>0</v>
      </c>
      <c r="BM85" s="30"/>
      <c r="BN85" s="29" t="str">
        <f t="shared" si="523"/>
        <v xml:space="preserve"> </v>
      </c>
      <c r="BO85" s="29" t="str">
        <f t="shared" si="378"/>
        <v xml:space="preserve"> </v>
      </c>
      <c r="BP85" s="43"/>
      <c r="BQ85" s="43"/>
      <c r="BR85" s="30"/>
      <c r="BS85" s="29" t="str">
        <f t="shared" si="379"/>
        <v xml:space="preserve"> </v>
      </c>
      <c r="BT85" s="29" t="str">
        <f t="shared" si="380"/>
        <v xml:space="preserve"> </v>
      </c>
      <c r="BU85" s="43">
        <v>50000</v>
      </c>
      <c r="BV85" s="43">
        <v>43650</v>
      </c>
      <c r="BW85" s="43">
        <v>393874</v>
      </c>
      <c r="BX85" s="29">
        <f t="shared" si="381"/>
        <v>0.873</v>
      </c>
      <c r="BY85" s="29">
        <f t="shared" si="382"/>
        <v>0.1108222426461254</v>
      </c>
      <c r="BZ85" s="43">
        <v>2000000</v>
      </c>
      <c r="CA85" s="43">
        <v>2000000</v>
      </c>
      <c r="CB85" s="9"/>
      <c r="CC85" s="29">
        <f t="shared" si="464"/>
        <v>1</v>
      </c>
      <c r="CD85" s="29" t="str">
        <f t="shared" si="383"/>
        <v xml:space="preserve"> </v>
      </c>
      <c r="CE85" s="43">
        <v>80000</v>
      </c>
      <c r="CF85" s="43">
        <v>45219.47</v>
      </c>
      <c r="CG85" s="43">
        <v>107709.03</v>
      </c>
      <c r="CH85" s="29">
        <f t="shared" si="385"/>
        <v>0.56524337499999999</v>
      </c>
      <c r="CI85" s="29">
        <f t="shared" si="406"/>
        <v>0.4198298879861791</v>
      </c>
      <c r="CJ85" s="43">
        <v>80000</v>
      </c>
      <c r="CK85" s="43">
        <v>45219.47</v>
      </c>
      <c r="CL85" s="43">
        <v>107709.03</v>
      </c>
      <c r="CM85" s="29">
        <f t="shared" si="386"/>
        <v>0.56524337499999999</v>
      </c>
      <c r="CN85" s="29">
        <f t="shared" si="407"/>
        <v>0.4198298879861791</v>
      </c>
      <c r="CO85" s="43"/>
      <c r="CP85" s="43"/>
      <c r="CQ85" s="30"/>
      <c r="CR85" s="29" t="str">
        <f t="shared" si="388"/>
        <v xml:space="preserve"> </v>
      </c>
      <c r="CS85" s="29" t="str">
        <f t="shared" si="389"/>
        <v xml:space="preserve"> </v>
      </c>
      <c r="CT85" s="43"/>
      <c r="CU85" s="43"/>
      <c r="CV85" s="30"/>
      <c r="CW85" s="29" t="str">
        <f t="shared" si="408"/>
        <v xml:space="preserve"> </v>
      </c>
      <c r="CX85" s="29" t="str">
        <f t="shared" si="409"/>
        <v xml:space="preserve"> </v>
      </c>
      <c r="CY85" s="43"/>
      <c r="CZ85" s="43"/>
      <c r="DA85" s="30"/>
      <c r="DB85" s="29" t="str">
        <f t="shared" si="391"/>
        <v xml:space="preserve"> </v>
      </c>
      <c r="DC85" s="29" t="str">
        <f t="shared" si="392"/>
        <v xml:space="preserve"> </v>
      </c>
      <c r="DD85" s="43"/>
      <c r="DE85" s="43"/>
      <c r="DF85" s="43">
        <v>34463.07</v>
      </c>
      <c r="DG85" s="29" t="str">
        <f>IF(DE85&lt;=0," ",IF(DF85&lt;=0," ",IF(DE85/DF85*100&gt;200,"СВ.200",DE85/DF85)))</f>
        <v xml:space="preserve"> </v>
      </c>
      <c r="DH85" s="29">
        <f t="shared" si="394"/>
        <v>0</v>
      </c>
      <c r="DI85" s="43"/>
      <c r="DJ85" s="9"/>
      <c r="DK85" s="29" t="str">
        <f t="shared" si="395"/>
        <v xml:space="preserve"> </v>
      </c>
      <c r="DL85" s="43">
        <v>636988</v>
      </c>
      <c r="DM85" s="43">
        <v>569197.71</v>
      </c>
      <c r="DN85" s="43">
        <v>5787144.0800000001</v>
      </c>
      <c r="DO85" s="29">
        <f t="shared" si="396"/>
        <v>0.89357681777364717</v>
      </c>
      <c r="DP85" s="29">
        <f t="shared" si="397"/>
        <v>9.8355545003123532E-2</v>
      </c>
    </row>
    <row r="86" spans="1:120" s="19" customFormat="1" ht="15.75" customHeight="1" outlineLevel="1" x14ac:dyDescent="0.3">
      <c r="A86" s="18">
        <f>A85+1</f>
        <v>68</v>
      </c>
      <c r="B86" s="8" t="s">
        <v>74</v>
      </c>
      <c r="C86" s="28">
        <f t="shared" si="526"/>
        <v>83615831.670000002</v>
      </c>
      <c r="D86" s="28">
        <f t="shared" si="526"/>
        <v>85852639.350000009</v>
      </c>
      <c r="E86" s="28">
        <f t="shared" si="526"/>
        <v>83006479.819999993</v>
      </c>
      <c r="F86" s="29">
        <f t="shared" si="350"/>
        <v>1.0267510067809626</v>
      </c>
      <c r="G86" s="29">
        <f t="shared" si="351"/>
        <v>1.0342884017750413</v>
      </c>
      <c r="H86" s="17">
        <f t="shared" si="527"/>
        <v>76646605.629999995</v>
      </c>
      <c r="I86" s="24">
        <f t="shared" si="527"/>
        <v>79576008.88000001</v>
      </c>
      <c r="J86" s="17">
        <f t="shared" si="527"/>
        <v>78271667.449999988</v>
      </c>
      <c r="K86" s="29">
        <f t="shared" si="354"/>
        <v>1.0382196083691073</v>
      </c>
      <c r="L86" s="29">
        <f t="shared" si="355"/>
        <v>1.0166642857178587</v>
      </c>
      <c r="M86" s="43">
        <v>68590268.329999998</v>
      </c>
      <c r="N86" s="43">
        <v>71461638.670000002</v>
      </c>
      <c r="O86" s="43">
        <v>70864890.689999998</v>
      </c>
      <c r="P86" s="29">
        <f t="shared" si="356"/>
        <v>1.0418626491761969</v>
      </c>
      <c r="Q86" s="29">
        <f t="shared" si="357"/>
        <v>1.0084209257107373</v>
      </c>
      <c r="R86" s="43">
        <v>1706317.8</v>
      </c>
      <c r="S86" s="43">
        <v>1523739.25</v>
      </c>
      <c r="T86" s="43">
        <v>919960.19</v>
      </c>
      <c r="U86" s="29">
        <f t="shared" si="358"/>
        <v>0.8929985082497528</v>
      </c>
      <c r="V86" s="29">
        <f t="shared" si="359"/>
        <v>1.656309986631052</v>
      </c>
      <c r="W86" s="43">
        <v>373.5</v>
      </c>
      <c r="X86" s="43">
        <v>373.5</v>
      </c>
      <c r="Y86" s="9"/>
      <c r="Z86" s="29">
        <f t="shared" si="360"/>
        <v>1</v>
      </c>
      <c r="AA86" s="29" t="str">
        <f t="shared" si="361"/>
        <v xml:space="preserve"> </v>
      </c>
      <c r="AB86" s="43">
        <v>3400000</v>
      </c>
      <c r="AC86" s="43">
        <v>3433973.43</v>
      </c>
      <c r="AD86" s="43">
        <v>2716372.6</v>
      </c>
      <c r="AE86" s="29">
        <f t="shared" si="362"/>
        <v>1.0099921852941176</v>
      </c>
      <c r="AF86" s="29">
        <f>IF(AD86&lt;=0," ",IF(AC86/AD86*100&gt;200,"св.200",AC86/AD86))</f>
        <v>1.2641761406369656</v>
      </c>
      <c r="AG86" s="43">
        <v>2949646</v>
      </c>
      <c r="AH86" s="43">
        <v>3156284.03</v>
      </c>
      <c r="AI86" s="43">
        <v>3770443.97</v>
      </c>
      <c r="AJ86" s="29">
        <f t="shared" si="364"/>
        <v>1.070055196454083</v>
      </c>
      <c r="AK86" s="29">
        <f>IF(AH86&lt;=0," ",IF(AH86/AI86*100&gt;200,"св.200",AH86/AI86))</f>
        <v>0.83711203643744891</v>
      </c>
      <c r="AL86" s="43">
        <v>0</v>
      </c>
      <c r="AM86" s="43">
        <v>0</v>
      </c>
      <c r="AN86" s="9"/>
      <c r="AO86" s="29" t="str">
        <f t="shared" si="528"/>
        <v xml:space="preserve"> </v>
      </c>
      <c r="AP86" s="29" t="str">
        <f t="shared" si="366"/>
        <v xml:space="preserve"> </v>
      </c>
      <c r="AQ86" s="9">
        <f t="shared" ref="AQ86:AQ89" si="531">AV86+BA86+BF86+BK86+BP86+BU86+BZ86+CE86+CY86+DD86+DL86+CT86</f>
        <v>6969226.04</v>
      </c>
      <c r="AR86" s="9">
        <f t="shared" ref="AR86:AR89" si="532">AW86+BB86+BG86+BL86+BQ86+BV86+CA86+CF86+CZ86+DE86+DM86+CU86+DI86</f>
        <v>6276630.4700000007</v>
      </c>
      <c r="AS86" s="9">
        <f t="shared" ref="AS86:AS89" si="533">AX86+BC86+BH86+BM86+BR86+BW86+CB86+CG86+DA86+DF86+DN86+CV86+DJ86</f>
        <v>4734812.37</v>
      </c>
      <c r="AT86" s="29">
        <f t="shared" si="368"/>
        <v>0.90062087726458662</v>
      </c>
      <c r="AU86" s="29">
        <f t="shared" si="369"/>
        <v>1.3256344664825652</v>
      </c>
      <c r="AV86" s="43">
        <v>1434000</v>
      </c>
      <c r="AW86" s="43">
        <v>1464386.32</v>
      </c>
      <c r="AX86" s="43">
        <v>831466.08</v>
      </c>
      <c r="AY86" s="29">
        <f t="shared" si="370"/>
        <v>1.0211899023709903</v>
      </c>
      <c r="AZ86" s="29">
        <f t="shared" si="371"/>
        <v>1.7612099341442771</v>
      </c>
      <c r="BA86" s="43">
        <v>108240</v>
      </c>
      <c r="BB86" s="43">
        <v>0</v>
      </c>
      <c r="BC86" s="30">
        <v>20000</v>
      </c>
      <c r="BD86" s="29" t="str">
        <f t="shared" si="373"/>
        <v xml:space="preserve"> </v>
      </c>
      <c r="BE86" s="29">
        <f t="shared" si="374"/>
        <v>0</v>
      </c>
      <c r="BF86" s="43">
        <v>490340.48</v>
      </c>
      <c r="BG86" s="43">
        <v>451520.01</v>
      </c>
      <c r="BH86" s="43">
        <v>542296.75</v>
      </c>
      <c r="BI86" s="29">
        <f t="shared" si="375"/>
        <v>0.92082956316394682</v>
      </c>
      <c r="BJ86" s="29">
        <f t="shared" si="376"/>
        <v>0.83260688912481962</v>
      </c>
      <c r="BK86" s="43">
        <v>0</v>
      </c>
      <c r="BL86" s="43">
        <v>0</v>
      </c>
      <c r="BM86" s="30"/>
      <c r="BN86" s="29" t="str">
        <f t="shared" si="523"/>
        <v xml:space="preserve"> </v>
      </c>
      <c r="BO86" s="29" t="str">
        <f t="shared" si="378"/>
        <v xml:space="preserve"> </v>
      </c>
      <c r="BP86" s="70">
        <v>1288000</v>
      </c>
      <c r="BQ86" s="70">
        <v>1296322.53</v>
      </c>
      <c r="BR86" s="43">
        <v>1011426.12</v>
      </c>
      <c r="BS86" s="29">
        <f t="shared" si="379"/>
        <v>1.0064615916149069</v>
      </c>
      <c r="BT86" s="29">
        <f t="shared" si="380"/>
        <v>1.281677924236325</v>
      </c>
      <c r="BU86" s="43">
        <v>2163833.56</v>
      </c>
      <c r="BV86" s="43">
        <v>2341680.1800000002</v>
      </c>
      <c r="BW86" s="43">
        <v>1560697</v>
      </c>
      <c r="BX86" s="29">
        <f t="shared" si="381"/>
        <v>1.0821905267057601</v>
      </c>
      <c r="BY86" s="29">
        <f t="shared" si="382"/>
        <v>1.5004066644582519</v>
      </c>
      <c r="BZ86" s="43">
        <v>844562</v>
      </c>
      <c r="CA86" s="43">
        <v>3398</v>
      </c>
      <c r="CB86" s="9"/>
      <c r="CC86" s="29">
        <f t="shared" si="464"/>
        <v>4.0233872705615452E-3</v>
      </c>
      <c r="CD86" s="29" t="str">
        <f t="shared" si="383"/>
        <v xml:space="preserve"> </v>
      </c>
      <c r="CE86" s="43">
        <v>632000</v>
      </c>
      <c r="CF86" s="43">
        <v>708173.29</v>
      </c>
      <c r="CG86" s="43">
        <v>527622.05000000005</v>
      </c>
      <c r="CH86" s="29">
        <f t="shared" si="385"/>
        <v>1.1205273575949368</v>
      </c>
      <c r="CI86" s="29">
        <f t="shared" si="406"/>
        <v>1.342198056354923</v>
      </c>
      <c r="CJ86" s="43">
        <v>632000</v>
      </c>
      <c r="CK86" s="43">
        <v>708173.29</v>
      </c>
      <c r="CL86" s="43">
        <v>527622.05000000005</v>
      </c>
      <c r="CM86" s="29">
        <f t="shared" si="386"/>
        <v>1.1205273575949368</v>
      </c>
      <c r="CN86" s="29">
        <f t="shared" si="407"/>
        <v>1.342198056354923</v>
      </c>
      <c r="CO86" s="43"/>
      <c r="CP86" s="43"/>
      <c r="CQ86" s="30"/>
      <c r="CR86" s="29" t="str">
        <f t="shared" si="388"/>
        <v xml:space="preserve"> </v>
      </c>
      <c r="CS86" s="29" t="str">
        <f t="shared" si="389"/>
        <v xml:space="preserve"> </v>
      </c>
      <c r="CT86" s="43"/>
      <c r="CU86" s="43"/>
      <c r="CV86" s="30"/>
      <c r="CW86" s="29" t="str">
        <f t="shared" si="408"/>
        <v xml:space="preserve"> </v>
      </c>
      <c r="CX86" s="29" t="str">
        <f t="shared" si="409"/>
        <v xml:space="preserve"> </v>
      </c>
      <c r="CY86" s="43"/>
      <c r="CZ86" s="43"/>
      <c r="DA86" s="30"/>
      <c r="DB86" s="29" t="str">
        <f t="shared" si="391"/>
        <v xml:space="preserve"> </v>
      </c>
      <c r="DC86" s="29" t="str">
        <f t="shared" si="392"/>
        <v xml:space="preserve"> </v>
      </c>
      <c r="DD86" s="43">
        <v>8250</v>
      </c>
      <c r="DE86" s="43">
        <v>11150.14</v>
      </c>
      <c r="DF86" s="37">
        <v>238404.37</v>
      </c>
      <c r="DG86" s="29">
        <f t="shared" si="393"/>
        <v>1.3515321212121212</v>
      </c>
      <c r="DH86" s="29">
        <f t="shared" si="394"/>
        <v>4.6769864159788684E-2</v>
      </c>
      <c r="DI86" s="43"/>
      <c r="DJ86" s="9"/>
      <c r="DK86" s="29" t="str">
        <f t="shared" si="395"/>
        <v xml:space="preserve"> </v>
      </c>
      <c r="DL86" s="43">
        <v>0</v>
      </c>
      <c r="DM86" s="43">
        <v>0</v>
      </c>
      <c r="DN86" s="9">
        <v>2900</v>
      </c>
      <c r="DO86" s="29" t="str">
        <f t="shared" si="396"/>
        <v xml:space="preserve"> </v>
      </c>
      <c r="DP86" s="29">
        <f t="shared" si="397"/>
        <v>0</v>
      </c>
    </row>
    <row r="87" spans="1:120" s="19" customFormat="1" ht="15.75" customHeight="1" outlineLevel="1" x14ac:dyDescent="0.3">
      <c r="A87" s="18">
        <f t="shared" ref="A87:A89" si="534">A86+1</f>
        <v>69</v>
      </c>
      <c r="B87" s="8" t="s">
        <v>95</v>
      </c>
      <c r="C87" s="28">
        <f t="shared" si="526"/>
        <v>1698427.68</v>
      </c>
      <c r="D87" s="28">
        <f t="shared" si="526"/>
        <v>1613013.18</v>
      </c>
      <c r="E87" s="28">
        <f t="shared" si="526"/>
        <v>1865025.68</v>
      </c>
      <c r="F87" s="29">
        <f t="shared" si="350"/>
        <v>0.94970966323393879</v>
      </c>
      <c r="G87" s="29">
        <f t="shared" si="351"/>
        <v>0.86487451475735178</v>
      </c>
      <c r="H87" s="17">
        <f>W87++AG87+M87+AB87+AL87+R87</f>
        <v>1337947.5</v>
      </c>
      <c r="I87" s="24">
        <f>X87++AH87+N87+AC87+AM87+S87</f>
        <v>1272132.21</v>
      </c>
      <c r="J87" s="17">
        <f>Y87++AI87+O87+AD87+AN87+T87</f>
        <v>1640463.76</v>
      </c>
      <c r="K87" s="29">
        <f t="shared" si="354"/>
        <v>0.95080876491790589</v>
      </c>
      <c r="L87" s="29">
        <f t="shared" si="355"/>
        <v>0.77547108385984698</v>
      </c>
      <c r="M87" s="43">
        <v>171750</v>
      </c>
      <c r="N87" s="43">
        <v>228484.02</v>
      </c>
      <c r="O87" s="43">
        <v>225220.74</v>
      </c>
      <c r="P87" s="29">
        <f t="shared" si="356"/>
        <v>1.3303290829694323</v>
      </c>
      <c r="Q87" s="29">
        <f t="shared" si="357"/>
        <v>1.014489251744755</v>
      </c>
      <c r="R87" s="43"/>
      <c r="S87" s="43"/>
      <c r="T87" s="30"/>
      <c r="U87" s="29" t="str">
        <f t="shared" si="358"/>
        <v xml:space="preserve"> </v>
      </c>
      <c r="V87" s="29" t="str">
        <f t="shared" ref="V87:V89" si="535">IF(S87=0," ",IF(S87/T87*100&gt;200,"св.200",S87/T87))</f>
        <v xml:space="preserve"> </v>
      </c>
      <c r="W87" s="43">
        <v>11197.5</v>
      </c>
      <c r="X87" s="43">
        <v>11197.5</v>
      </c>
      <c r="Y87" s="9"/>
      <c r="Z87" s="29">
        <f t="shared" si="360"/>
        <v>1</v>
      </c>
      <c r="AA87" s="29" t="str">
        <f t="shared" si="361"/>
        <v xml:space="preserve"> </v>
      </c>
      <c r="AB87" s="43">
        <v>355000</v>
      </c>
      <c r="AC87" s="43">
        <v>245152.85</v>
      </c>
      <c r="AD87" s="43">
        <v>303810.58</v>
      </c>
      <c r="AE87" s="29">
        <f t="shared" si="362"/>
        <v>0.69057140845070419</v>
      </c>
      <c r="AF87" s="29">
        <f t="shared" ref="AF87:AF88" si="536">IF(AC87&lt;=0," ",IF(AC87/AD87*100&gt;200,"св.200",AC87/AD87))</f>
        <v>0.80692663830206302</v>
      </c>
      <c r="AG87" s="43">
        <v>800000</v>
      </c>
      <c r="AH87" s="43">
        <v>787297.84</v>
      </c>
      <c r="AI87" s="43">
        <v>1111432.44</v>
      </c>
      <c r="AJ87" s="29">
        <f t="shared" si="364"/>
        <v>0.98412230000000001</v>
      </c>
      <c r="AK87" s="29">
        <f t="shared" si="365"/>
        <v>0.70836320019595611</v>
      </c>
      <c r="AL87" s="43">
        <v>0</v>
      </c>
      <c r="AM87" s="43">
        <v>0</v>
      </c>
      <c r="AN87" s="9"/>
      <c r="AO87" s="29" t="str">
        <f t="shared" si="528"/>
        <v xml:space="preserve"> </v>
      </c>
      <c r="AP87" s="29" t="str">
        <f t="shared" si="366"/>
        <v xml:space="preserve"> </v>
      </c>
      <c r="AQ87" s="9">
        <f t="shared" si="531"/>
        <v>360480.18</v>
      </c>
      <c r="AR87" s="9">
        <f t="shared" si="532"/>
        <v>340880.97</v>
      </c>
      <c r="AS87" s="9">
        <f t="shared" si="533"/>
        <v>224561.91999999998</v>
      </c>
      <c r="AT87" s="29">
        <f t="shared" si="368"/>
        <v>0.94563027015798751</v>
      </c>
      <c r="AU87" s="29">
        <f t="shared" si="369"/>
        <v>1.5179820781724702</v>
      </c>
      <c r="AV87" s="43"/>
      <c r="AW87" s="43"/>
      <c r="AX87" s="9"/>
      <c r="AY87" s="29" t="str">
        <f t="shared" si="370"/>
        <v xml:space="preserve"> </v>
      </c>
      <c r="AZ87" s="29" t="str">
        <f t="shared" si="371"/>
        <v xml:space="preserve"> </v>
      </c>
      <c r="BA87" s="43">
        <v>18402</v>
      </c>
      <c r="BB87" s="43">
        <v>18402.82</v>
      </c>
      <c r="BC87" s="30">
        <v>12792.68</v>
      </c>
      <c r="BD87" s="29">
        <f t="shared" si="373"/>
        <v>1.0000445603738723</v>
      </c>
      <c r="BE87" s="29">
        <f t="shared" si="374"/>
        <v>1.4385429792662678</v>
      </c>
      <c r="BF87" s="43">
        <v>0</v>
      </c>
      <c r="BG87" s="43">
        <v>0</v>
      </c>
      <c r="BH87" s="43"/>
      <c r="BI87" s="29" t="str">
        <f t="shared" si="375"/>
        <v xml:space="preserve"> </v>
      </c>
      <c r="BJ87" s="29" t="str">
        <f t="shared" si="376"/>
        <v xml:space="preserve"> </v>
      </c>
      <c r="BK87" s="43">
        <v>27750</v>
      </c>
      <c r="BL87" s="43">
        <v>27749.97</v>
      </c>
      <c r="BM87" s="30"/>
      <c r="BN87" s="29">
        <f t="shared" si="523"/>
        <v>0.99999891891891901</v>
      </c>
      <c r="BO87" s="29" t="str">
        <f t="shared" si="378"/>
        <v xml:space="preserve"> </v>
      </c>
      <c r="BP87" s="43"/>
      <c r="BQ87" s="43"/>
      <c r="BR87" s="30"/>
      <c r="BS87" s="29" t="str">
        <f t="shared" si="379"/>
        <v xml:space="preserve"> </v>
      </c>
      <c r="BT87" s="29" t="str">
        <f t="shared" si="380"/>
        <v xml:space="preserve"> </v>
      </c>
      <c r="BU87" s="43">
        <v>302666.3</v>
      </c>
      <c r="BV87" s="43">
        <v>283066.3</v>
      </c>
      <c r="BW87" s="43">
        <v>206969.24</v>
      </c>
      <c r="BX87" s="29">
        <f t="shared" si="381"/>
        <v>0.93524221229783433</v>
      </c>
      <c r="BY87" s="29">
        <f t="shared" si="382"/>
        <v>1.3676732832376444</v>
      </c>
      <c r="BZ87" s="43">
        <v>0</v>
      </c>
      <c r="CA87" s="43">
        <v>0</v>
      </c>
      <c r="CB87" s="30"/>
      <c r="CC87" s="29" t="str">
        <f t="shared" si="464"/>
        <v xml:space="preserve"> </v>
      </c>
      <c r="CD87" s="29" t="str">
        <f t="shared" si="383"/>
        <v xml:space="preserve"> </v>
      </c>
      <c r="CE87" s="43">
        <v>0</v>
      </c>
      <c r="CF87" s="43">
        <v>0</v>
      </c>
      <c r="CG87" s="9"/>
      <c r="CH87" s="29" t="str">
        <f t="shared" si="385"/>
        <v xml:space="preserve"> </v>
      </c>
      <c r="CI87" s="29" t="str">
        <f t="shared" si="406"/>
        <v xml:space="preserve"> </v>
      </c>
      <c r="CJ87" s="43"/>
      <c r="CK87" s="43"/>
      <c r="CL87" s="30"/>
      <c r="CM87" s="29" t="str">
        <f t="shared" si="386"/>
        <v xml:space="preserve"> </v>
      </c>
      <c r="CN87" s="29" t="str">
        <f t="shared" si="407"/>
        <v xml:space="preserve"> </v>
      </c>
      <c r="CO87" s="43"/>
      <c r="CP87" s="43"/>
      <c r="CQ87" s="30"/>
      <c r="CR87" s="29" t="str">
        <f t="shared" si="388"/>
        <v xml:space="preserve"> </v>
      </c>
      <c r="CS87" s="29" t="str">
        <f t="shared" si="389"/>
        <v xml:space="preserve"> </v>
      </c>
      <c r="CT87" s="43"/>
      <c r="CU87" s="43"/>
      <c r="CV87" s="30"/>
      <c r="CW87" s="29" t="str">
        <f t="shared" si="408"/>
        <v xml:space="preserve"> </v>
      </c>
      <c r="CX87" s="29" t="str">
        <f t="shared" si="409"/>
        <v xml:space="preserve"> </v>
      </c>
      <c r="CY87" s="43"/>
      <c r="CZ87" s="43"/>
      <c r="DA87" s="30"/>
      <c r="DB87" s="29" t="str">
        <f t="shared" si="391"/>
        <v xml:space="preserve"> </v>
      </c>
      <c r="DC87" s="29" t="str">
        <f t="shared" si="392"/>
        <v xml:space="preserve"> </v>
      </c>
      <c r="DD87" s="43">
        <v>6861.88</v>
      </c>
      <c r="DE87" s="43">
        <v>6861.88</v>
      </c>
      <c r="DF87" s="35"/>
      <c r="DG87" s="29">
        <f t="shared" si="393"/>
        <v>1</v>
      </c>
      <c r="DH87" s="29" t="str">
        <f t="shared" si="394"/>
        <v xml:space="preserve"> </v>
      </c>
      <c r="DI87" s="43"/>
      <c r="DJ87" s="9"/>
      <c r="DK87" s="29" t="str">
        <f t="shared" si="395"/>
        <v xml:space="preserve"> </v>
      </c>
      <c r="DL87" s="43">
        <v>4800</v>
      </c>
      <c r="DM87" s="43">
        <v>4800</v>
      </c>
      <c r="DN87" s="43">
        <v>4800</v>
      </c>
      <c r="DO87" s="29">
        <f t="shared" si="396"/>
        <v>1</v>
      </c>
      <c r="DP87" s="29">
        <f t="shared" si="397"/>
        <v>1</v>
      </c>
    </row>
    <row r="88" spans="1:120" s="19" customFormat="1" ht="15.75" customHeight="1" outlineLevel="1" x14ac:dyDescent="0.3">
      <c r="A88" s="18">
        <f t="shared" si="534"/>
        <v>70</v>
      </c>
      <c r="B88" s="8" t="s">
        <v>29</v>
      </c>
      <c r="C88" s="28">
        <f t="shared" si="526"/>
        <v>935484.24</v>
      </c>
      <c r="D88" s="28">
        <f t="shared" si="526"/>
        <v>549671.25</v>
      </c>
      <c r="E88" s="28">
        <f t="shared" si="526"/>
        <v>569340.30999999994</v>
      </c>
      <c r="F88" s="29">
        <f t="shared" si="350"/>
        <v>0.58757938027903067</v>
      </c>
      <c r="G88" s="29">
        <f t="shared" si="351"/>
        <v>0.96545289406962953</v>
      </c>
      <c r="H88" s="17">
        <f>W88++AG88+M88+AB88+AL88+R88</f>
        <v>494945</v>
      </c>
      <c r="I88" s="24">
        <f>X88++AH88+N88+AC88+AM88+S88</f>
        <v>390551.43</v>
      </c>
      <c r="J88" s="17">
        <f>Y88++AI88+O88+AD88+AN88+T88+0.29</f>
        <v>333324.49999999994</v>
      </c>
      <c r="K88" s="29">
        <f t="shared" si="354"/>
        <v>0.78908046348584182</v>
      </c>
      <c r="L88" s="29">
        <f t="shared" si="355"/>
        <v>1.1716853396615012</v>
      </c>
      <c r="M88" s="43">
        <v>40990</v>
      </c>
      <c r="N88" s="43">
        <v>40774.949999999997</v>
      </c>
      <c r="O88" s="43">
        <v>30559.759999999998</v>
      </c>
      <c r="P88" s="29">
        <f t="shared" si="356"/>
        <v>0.99475359843864353</v>
      </c>
      <c r="Q88" s="29">
        <f t="shared" si="357"/>
        <v>1.3342693136333532</v>
      </c>
      <c r="R88" s="43"/>
      <c r="S88" s="43"/>
      <c r="T88" s="30"/>
      <c r="U88" s="29" t="str">
        <f t="shared" si="358"/>
        <v xml:space="preserve"> </v>
      </c>
      <c r="V88" s="29" t="str">
        <f t="shared" si="535"/>
        <v xml:space="preserve"> </v>
      </c>
      <c r="W88" s="43">
        <v>467</v>
      </c>
      <c r="X88" s="43">
        <v>467.47</v>
      </c>
      <c r="Y88" s="9"/>
      <c r="Z88" s="29">
        <f t="shared" si="360"/>
        <v>1.0010064239828695</v>
      </c>
      <c r="AA88" s="29" t="str">
        <f t="shared" si="361"/>
        <v xml:space="preserve"> </v>
      </c>
      <c r="AB88" s="43">
        <v>75000</v>
      </c>
      <c r="AC88" s="43">
        <v>77769.95</v>
      </c>
      <c r="AD88" s="43">
        <v>64846.68</v>
      </c>
      <c r="AE88" s="29">
        <f t="shared" si="362"/>
        <v>1.0369326666666667</v>
      </c>
      <c r="AF88" s="29">
        <f t="shared" si="536"/>
        <v>1.1992896166773688</v>
      </c>
      <c r="AG88" s="43">
        <v>378488</v>
      </c>
      <c r="AH88" s="43">
        <v>271539.06</v>
      </c>
      <c r="AI88" s="43">
        <v>237917.77</v>
      </c>
      <c r="AJ88" s="29">
        <f t="shared" si="364"/>
        <v>0.71743109424869478</v>
      </c>
      <c r="AK88" s="29">
        <f t="shared" si="365"/>
        <v>1.1413147492093592</v>
      </c>
      <c r="AL88" s="43">
        <v>0</v>
      </c>
      <c r="AM88" s="43">
        <v>0</v>
      </c>
      <c r="AN88" s="9"/>
      <c r="AO88" s="29" t="str">
        <f t="shared" si="528"/>
        <v xml:space="preserve"> </v>
      </c>
      <c r="AP88" s="29" t="str">
        <f t="shared" si="366"/>
        <v xml:space="preserve"> </v>
      </c>
      <c r="AQ88" s="9">
        <f t="shared" si="531"/>
        <v>440539.24</v>
      </c>
      <c r="AR88" s="9">
        <f t="shared" si="532"/>
        <v>159119.82</v>
      </c>
      <c r="AS88" s="9">
        <f t="shared" si="533"/>
        <v>236015.81</v>
      </c>
      <c r="AT88" s="29">
        <f t="shared" si="368"/>
        <v>0.36119329574364367</v>
      </c>
      <c r="AU88" s="29">
        <f t="shared" si="369"/>
        <v>0.67419136031607374</v>
      </c>
      <c r="AV88" s="43"/>
      <c r="AW88" s="43"/>
      <c r="AX88" s="9"/>
      <c r="AY88" s="29" t="str">
        <f t="shared" si="370"/>
        <v xml:space="preserve"> </v>
      </c>
      <c r="AZ88" s="29" t="str">
        <f t="shared" si="371"/>
        <v xml:space="preserve"> </v>
      </c>
      <c r="BA88" s="43">
        <v>7782.2</v>
      </c>
      <c r="BB88" s="43">
        <v>3624.98</v>
      </c>
      <c r="BC88" s="30">
        <v>9894.3700000000008</v>
      </c>
      <c r="BD88" s="29">
        <f t="shared" si="373"/>
        <v>0.46580401428901852</v>
      </c>
      <c r="BE88" s="29">
        <f t="shared" si="374"/>
        <v>0.36636794459879707</v>
      </c>
      <c r="BF88" s="43">
        <v>23000</v>
      </c>
      <c r="BG88" s="43">
        <v>31200</v>
      </c>
      <c r="BH88" s="43">
        <v>15600</v>
      </c>
      <c r="BI88" s="29">
        <f t="shared" si="375"/>
        <v>1.3565217391304347</v>
      </c>
      <c r="BJ88" s="29">
        <f t="shared" si="376"/>
        <v>2</v>
      </c>
      <c r="BK88" s="43">
        <v>0</v>
      </c>
      <c r="BL88" s="43">
        <v>0</v>
      </c>
      <c r="BM88" s="30"/>
      <c r="BN88" s="29" t="str">
        <f t="shared" si="523"/>
        <v xml:space="preserve"> </v>
      </c>
      <c r="BO88" s="29" t="str">
        <f t="shared" si="378"/>
        <v xml:space="preserve"> </v>
      </c>
      <c r="BP88" s="43"/>
      <c r="BQ88" s="43"/>
      <c r="BR88" s="30"/>
      <c r="BS88" s="29" t="str">
        <f t="shared" si="379"/>
        <v xml:space="preserve"> </v>
      </c>
      <c r="BT88" s="29" t="str">
        <f t="shared" si="380"/>
        <v xml:space="preserve"> </v>
      </c>
      <c r="BU88" s="43">
        <v>97072.04</v>
      </c>
      <c r="BV88" s="43">
        <v>80472.039999999994</v>
      </c>
      <c r="BW88" s="43">
        <v>87998.21</v>
      </c>
      <c r="BX88" s="29">
        <f t="shared" si="381"/>
        <v>0.8289929829433893</v>
      </c>
      <c r="BY88" s="29">
        <f t="shared" si="382"/>
        <v>0.91447360122438837</v>
      </c>
      <c r="BZ88" s="43">
        <v>268862</v>
      </c>
      <c r="CA88" s="43">
        <v>0</v>
      </c>
      <c r="CB88" s="30">
        <v>27144</v>
      </c>
      <c r="CC88" s="29" t="str">
        <f t="shared" si="464"/>
        <v xml:space="preserve"> </v>
      </c>
      <c r="CD88" s="29">
        <f t="shared" si="383"/>
        <v>0</v>
      </c>
      <c r="CE88" s="43">
        <v>0</v>
      </c>
      <c r="CF88" s="43">
        <v>0</v>
      </c>
      <c r="CG88" s="9"/>
      <c r="CH88" s="29" t="str">
        <f t="shared" si="385"/>
        <v xml:space="preserve"> </v>
      </c>
      <c r="CI88" s="29" t="str">
        <f t="shared" si="406"/>
        <v xml:space="preserve"> </v>
      </c>
      <c r="CJ88" s="43"/>
      <c r="CK88" s="43"/>
      <c r="CL88" s="30"/>
      <c r="CM88" s="29" t="str">
        <f t="shared" si="386"/>
        <v xml:space="preserve"> </v>
      </c>
      <c r="CN88" s="29" t="str">
        <f t="shared" si="407"/>
        <v xml:space="preserve"> </v>
      </c>
      <c r="CO88" s="43"/>
      <c r="CP88" s="43"/>
      <c r="CQ88" s="30"/>
      <c r="CR88" s="29" t="str">
        <f t="shared" si="388"/>
        <v xml:space="preserve"> </v>
      </c>
      <c r="CS88" s="29" t="str">
        <f t="shared" si="389"/>
        <v xml:space="preserve"> </v>
      </c>
      <c r="CT88" s="43"/>
      <c r="CU88" s="43"/>
      <c r="CV88" s="30"/>
      <c r="CW88" s="29" t="str">
        <f t="shared" si="408"/>
        <v xml:space="preserve"> </v>
      </c>
      <c r="CX88" s="29" t="str">
        <f t="shared" si="409"/>
        <v xml:space="preserve"> </v>
      </c>
      <c r="CY88" s="43"/>
      <c r="CZ88" s="43"/>
      <c r="DA88" s="30"/>
      <c r="DB88" s="29" t="str">
        <f t="shared" si="391"/>
        <v xml:space="preserve"> </v>
      </c>
      <c r="DC88" s="29" t="str">
        <f t="shared" si="392"/>
        <v xml:space="preserve"> </v>
      </c>
      <c r="DD88" s="43"/>
      <c r="DE88" s="43"/>
      <c r="DF88" s="43">
        <v>95379.23</v>
      </c>
      <c r="DG88" s="29" t="str">
        <f t="shared" si="393"/>
        <v xml:space="preserve"> </v>
      </c>
      <c r="DH88" s="29">
        <f t="shared" si="394"/>
        <v>0</v>
      </c>
      <c r="DI88" s="43"/>
      <c r="DJ88" s="9"/>
      <c r="DK88" s="29" t="str">
        <f t="shared" si="395"/>
        <v xml:space="preserve"> </v>
      </c>
      <c r="DL88" s="43">
        <v>43823</v>
      </c>
      <c r="DM88" s="43">
        <v>43822.8</v>
      </c>
      <c r="DN88" s="43"/>
      <c r="DO88" s="29">
        <f t="shared" si="396"/>
        <v>0.99999543618647746</v>
      </c>
      <c r="DP88" s="29" t="e">
        <f>IF(DM88=0," ",IF(DM88/DN88*100&gt;200,"св.200",DM88/DN88))</f>
        <v>#DIV/0!</v>
      </c>
    </row>
    <row r="89" spans="1:120" s="19" customFormat="1" ht="16.5" customHeight="1" outlineLevel="1" x14ac:dyDescent="0.3">
      <c r="A89" s="18">
        <f t="shared" si="534"/>
        <v>71</v>
      </c>
      <c r="B89" s="8" t="s">
        <v>89</v>
      </c>
      <c r="C89" s="28">
        <f t="shared" si="526"/>
        <v>1293586.6000000001</v>
      </c>
      <c r="D89" s="28">
        <f t="shared" si="526"/>
        <v>1305478.03</v>
      </c>
      <c r="E89" s="28">
        <f t="shared" si="526"/>
        <v>1004675.9299999999</v>
      </c>
      <c r="F89" s="29">
        <f t="shared" si="350"/>
        <v>1.0091926044997683</v>
      </c>
      <c r="G89" s="29">
        <f t="shared" si="351"/>
        <v>1.2994021166606431</v>
      </c>
      <c r="H89" s="17">
        <f>W89++AG89+M89+AB89+AL89+R89</f>
        <v>399187</v>
      </c>
      <c r="I89" s="24">
        <f>X89++AH89+N89+AC89+AM89+S89</f>
        <v>425430.14999999997</v>
      </c>
      <c r="J89" s="17">
        <f>Y89++AI89+O89+AD89+AN89+T89</f>
        <v>384796.37</v>
      </c>
      <c r="K89" s="29">
        <f t="shared" si="354"/>
        <v>1.0657414945877495</v>
      </c>
      <c r="L89" s="29">
        <f t="shared" si="355"/>
        <v>1.1055981375292079</v>
      </c>
      <c r="M89" s="43">
        <v>49022</v>
      </c>
      <c r="N89" s="43">
        <v>55940.28</v>
      </c>
      <c r="O89" s="43">
        <v>56331.93</v>
      </c>
      <c r="P89" s="29">
        <f t="shared" si="356"/>
        <v>1.1411260250499775</v>
      </c>
      <c r="Q89" s="29">
        <f t="shared" si="357"/>
        <v>0.99304745993968246</v>
      </c>
      <c r="R89" s="43"/>
      <c r="S89" s="43"/>
      <c r="T89" s="30"/>
      <c r="U89" s="29" t="str">
        <f t="shared" si="358"/>
        <v xml:space="preserve"> </v>
      </c>
      <c r="V89" s="29" t="str">
        <f t="shared" si="535"/>
        <v xml:space="preserve"> </v>
      </c>
      <c r="W89" s="43">
        <v>0</v>
      </c>
      <c r="X89" s="43">
        <v>0</v>
      </c>
      <c r="Y89" s="9"/>
      <c r="Z89" s="29" t="str">
        <f t="shared" si="360"/>
        <v xml:space="preserve"> </v>
      </c>
      <c r="AA89" s="29" t="str">
        <f t="shared" si="361"/>
        <v xml:space="preserve"> </v>
      </c>
      <c r="AB89" s="43">
        <v>81665</v>
      </c>
      <c r="AC89" s="43">
        <v>81827.94</v>
      </c>
      <c r="AD89" s="43">
        <v>48263.74</v>
      </c>
      <c r="AE89" s="29">
        <f t="shared" si="362"/>
        <v>1.0019952243923345</v>
      </c>
      <c r="AF89" s="29">
        <f t="shared" si="363"/>
        <v>1.6954330518107383</v>
      </c>
      <c r="AG89" s="43">
        <v>258500</v>
      </c>
      <c r="AH89" s="43">
        <v>283061.93</v>
      </c>
      <c r="AI89" s="43">
        <v>276300.7</v>
      </c>
      <c r="AJ89" s="29">
        <f t="shared" si="364"/>
        <v>1.0950171373307542</v>
      </c>
      <c r="AK89" s="29">
        <f t="shared" si="365"/>
        <v>1.0244705496583975</v>
      </c>
      <c r="AL89" s="43">
        <v>10000</v>
      </c>
      <c r="AM89" s="43">
        <v>4600</v>
      </c>
      <c r="AN89" s="43">
        <v>3900</v>
      </c>
      <c r="AO89" s="29">
        <f t="shared" si="528"/>
        <v>0.46</v>
      </c>
      <c r="AP89" s="29">
        <f t="shared" si="366"/>
        <v>1.1794871794871795</v>
      </c>
      <c r="AQ89" s="9">
        <f t="shared" si="531"/>
        <v>894399.6</v>
      </c>
      <c r="AR89" s="9">
        <f t="shared" si="532"/>
        <v>880047.88000000012</v>
      </c>
      <c r="AS89" s="9">
        <f t="shared" si="533"/>
        <v>619879.55999999994</v>
      </c>
      <c r="AT89" s="29">
        <f>IF(AR89&lt;=0," ",IF(AQ89&lt;=0," ",IF(AR89/AQ89*100&gt;200,"СВ.200",AR89/AQ89)))</f>
        <v>0.98395379425482765</v>
      </c>
      <c r="AU89" s="29">
        <f t="shared" si="369"/>
        <v>1.4197078542160677</v>
      </c>
      <c r="AV89" s="43"/>
      <c r="AW89" s="43"/>
      <c r="AX89" s="9"/>
      <c r="AY89" s="29" t="str">
        <f t="shared" si="370"/>
        <v xml:space="preserve"> </v>
      </c>
      <c r="AZ89" s="29" t="str">
        <f t="shared" si="371"/>
        <v xml:space="preserve"> </v>
      </c>
      <c r="BA89" s="43">
        <v>274255</v>
      </c>
      <c r="BB89" s="43">
        <v>275620.86</v>
      </c>
      <c r="BC89" s="30">
        <v>389751.97</v>
      </c>
      <c r="BD89" s="29">
        <f t="shared" si="373"/>
        <v>1.0049802556015386</v>
      </c>
      <c r="BE89" s="29">
        <f t="shared" si="374"/>
        <v>0.70716989576730038</v>
      </c>
      <c r="BF89" s="43">
        <v>44292</v>
      </c>
      <c r="BG89" s="43">
        <v>43077.33</v>
      </c>
      <c r="BH89" s="43">
        <v>42775.7</v>
      </c>
      <c r="BI89" s="29">
        <f t="shared" si="375"/>
        <v>0.9725758602004877</v>
      </c>
      <c r="BJ89" s="29">
        <f t="shared" si="376"/>
        <v>1.0070514334072851</v>
      </c>
      <c r="BK89" s="43">
        <v>0</v>
      </c>
      <c r="BL89" s="43">
        <v>0</v>
      </c>
      <c r="BM89" s="30"/>
      <c r="BN89" s="29" t="str">
        <f t="shared" si="523"/>
        <v xml:space="preserve"> </v>
      </c>
      <c r="BO89" s="29" t="str">
        <f t="shared" si="378"/>
        <v xml:space="preserve"> </v>
      </c>
      <c r="BP89" s="43"/>
      <c r="BQ89" s="43"/>
      <c r="BR89" s="30"/>
      <c r="BS89" s="29" t="str">
        <f t="shared" si="379"/>
        <v xml:space="preserve"> </v>
      </c>
      <c r="BT89" s="29" t="str">
        <f t="shared" si="380"/>
        <v xml:space="preserve"> </v>
      </c>
      <c r="BU89" s="43">
        <v>224764.6</v>
      </c>
      <c r="BV89" s="43">
        <v>212764.6</v>
      </c>
      <c r="BW89" s="43">
        <v>179856.42</v>
      </c>
      <c r="BX89" s="29">
        <f t="shared" si="381"/>
        <v>0.94661080970935818</v>
      </c>
      <c r="BY89" s="29">
        <f t="shared" si="382"/>
        <v>1.182969170630662</v>
      </c>
      <c r="BZ89" s="43"/>
      <c r="CA89" s="43"/>
      <c r="CB89" s="30"/>
      <c r="CC89" s="29" t="str">
        <f t="shared" si="464"/>
        <v xml:space="preserve"> </v>
      </c>
      <c r="CD89" s="29" t="str">
        <f>IF(CA89=0," ",IF(CA89/CB89*100&gt;200,"св.200",CA89/CB89))</f>
        <v xml:space="preserve"> </v>
      </c>
      <c r="CE89" s="43">
        <v>351088</v>
      </c>
      <c r="CF89" s="43">
        <v>351080.56</v>
      </c>
      <c r="CG89" s="9"/>
      <c r="CH89" s="29">
        <f t="shared" si="385"/>
        <v>0.99997880873171396</v>
      </c>
      <c r="CI89" s="29" t="str">
        <f t="shared" si="406"/>
        <v xml:space="preserve"> </v>
      </c>
      <c r="CJ89" s="43"/>
      <c r="CK89" s="43"/>
      <c r="CL89" s="30"/>
      <c r="CM89" s="29" t="str">
        <f t="shared" si="386"/>
        <v xml:space="preserve"> </v>
      </c>
      <c r="CN89" s="29" t="str">
        <f t="shared" si="407"/>
        <v xml:space="preserve"> </v>
      </c>
      <c r="CO89" s="43">
        <v>351088</v>
      </c>
      <c r="CP89" s="43">
        <v>351080.56</v>
      </c>
      <c r="CQ89" s="30"/>
      <c r="CR89" s="29">
        <f t="shared" si="388"/>
        <v>0.99997880873171396</v>
      </c>
      <c r="CS89" s="29" t="str">
        <f t="shared" si="389"/>
        <v xml:space="preserve"> </v>
      </c>
      <c r="CT89" s="43"/>
      <c r="CU89" s="43"/>
      <c r="CV89" s="30"/>
      <c r="CW89" s="29" t="str">
        <f t="shared" si="408"/>
        <v xml:space="preserve"> </v>
      </c>
      <c r="CX89" s="29" t="str">
        <f t="shared" si="409"/>
        <v xml:space="preserve"> </v>
      </c>
      <c r="CY89" s="43"/>
      <c r="CZ89" s="43"/>
      <c r="DA89" s="30"/>
      <c r="DB89" s="29" t="str">
        <f t="shared" si="391"/>
        <v xml:space="preserve"> </v>
      </c>
      <c r="DC89" s="29" t="str">
        <f t="shared" si="392"/>
        <v xml:space="preserve"> </v>
      </c>
      <c r="DD89" s="43"/>
      <c r="DE89" s="43"/>
      <c r="DF89" s="35">
        <v>5000</v>
      </c>
      <c r="DG89" s="29" t="str">
        <f t="shared" si="393"/>
        <v xml:space="preserve"> </v>
      </c>
      <c r="DH89" s="29">
        <f t="shared" si="394"/>
        <v>0</v>
      </c>
      <c r="DI89" s="43">
        <v>-2495.4699999999998</v>
      </c>
      <c r="DJ89" s="9">
        <v>2495.4699999999998</v>
      </c>
      <c r="DK89" s="29">
        <f t="shared" si="395"/>
        <v>-1</v>
      </c>
      <c r="DL89" s="43">
        <v>0</v>
      </c>
      <c r="DM89" s="43">
        <v>0</v>
      </c>
      <c r="DN89" s="9"/>
      <c r="DO89" s="29" t="str">
        <f t="shared" si="396"/>
        <v xml:space="preserve"> </v>
      </c>
      <c r="DP89" s="29" t="str">
        <f t="shared" si="397"/>
        <v xml:space="preserve"> </v>
      </c>
    </row>
    <row r="90" spans="1:120" s="21" customFormat="1" ht="32.1" customHeight="1" x14ac:dyDescent="0.3">
      <c r="A90" s="20"/>
      <c r="B90" s="7" t="s">
        <v>149</v>
      </c>
      <c r="C90" s="34">
        <f>SUM(C91:C95)</f>
        <v>44313457.239999995</v>
      </c>
      <c r="D90" s="34">
        <f t="shared" ref="D90" si="537">SUM(D91:D95)</f>
        <v>46396429.07</v>
      </c>
      <c r="E90" s="34">
        <f t="shared" ref="E90" si="538">SUM(E91:E95)</f>
        <v>43169267.06000001</v>
      </c>
      <c r="F90" s="26">
        <f t="shared" si="350"/>
        <v>1.0470054010617746</v>
      </c>
      <c r="G90" s="26">
        <f t="shared" si="351"/>
        <v>1.07475600652461</v>
      </c>
      <c r="H90" s="25">
        <f t="shared" ref="H90" si="539">SUM(H91:H95)</f>
        <v>42941239.619999997</v>
      </c>
      <c r="I90" s="61">
        <f>SUM(I91:I95)</f>
        <v>44872688.779999986</v>
      </c>
      <c r="J90" s="25">
        <f t="shared" ref="J90" si="540">SUM(J91:J95)</f>
        <v>40688923.340000004</v>
      </c>
      <c r="K90" s="26">
        <f t="shared" si="354"/>
        <v>1.0449788868950214</v>
      </c>
      <c r="L90" s="26">
        <f t="shared" si="355"/>
        <v>1.1028232033824068</v>
      </c>
      <c r="M90" s="25">
        <f>SUM(M91:M95)</f>
        <v>35326900</v>
      </c>
      <c r="N90" s="25">
        <f>SUM(N91:N95)</f>
        <v>37187514.54999999</v>
      </c>
      <c r="O90" s="25">
        <f>SUM(O91:O95)</f>
        <v>33501145.060000002</v>
      </c>
      <c r="P90" s="26">
        <f t="shared" si="356"/>
        <v>1.0526684919990146</v>
      </c>
      <c r="Q90" s="26">
        <f t="shared" si="357"/>
        <v>1.1100371191312344</v>
      </c>
      <c r="R90" s="25">
        <f>SUM(R91:R95)</f>
        <v>1554380</v>
      </c>
      <c r="S90" s="25">
        <f>SUM(S91:S95)</f>
        <v>1525885.37</v>
      </c>
      <c r="T90" s="25">
        <f>SUM(T91:T95)</f>
        <v>1650449.68</v>
      </c>
      <c r="U90" s="26">
        <f t="shared" si="358"/>
        <v>0.98166816994557327</v>
      </c>
      <c r="V90" s="26">
        <f t="shared" si="359"/>
        <v>0.9245270476831503</v>
      </c>
      <c r="W90" s="25">
        <f>SUM(W91:W95)</f>
        <v>702860</v>
      </c>
      <c r="X90" s="25">
        <f>SUM(X91:X95)</f>
        <v>712149.93</v>
      </c>
      <c r="Y90" s="25">
        <f>SUM(Y91:Y95)</f>
        <v>276352.25</v>
      </c>
      <c r="Z90" s="26">
        <f t="shared" si="360"/>
        <v>1.0132173263523321</v>
      </c>
      <c r="AA90" s="26" t="str">
        <f t="shared" si="361"/>
        <v>св.200</v>
      </c>
      <c r="AB90" s="25">
        <f>SUM(AB91:AB95)</f>
        <v>1022100</v>
      </c>
      <c r="AC90" s="25">
        <f>SUM(AC91:AC95)</f>
        <v>1041677.9199999999</v>
      </c>
      <c r="AD90" s="25">
        <f>SUM(AD91:AD95)</f>
        <v>1157333.1000000001</v>
      </c>
      <c r="AE90" s="26">
        <f t="shared" si="362"/>
        <v>1.0191546032677818</v>
      </c>
      <c r="AF90" s="26">
        <f t="shared" si="363"/>
        <v>0.90006750865416352</v>
      </c>
      <c r="AG90" s="25">
        <f>SUM(AG91:AG95)</f>
        <v>4334000</v>
      </c>
      <c r="AH90" s="25">
        <f>SUM(AH91:AH95)</f>
        <v>4404611.0100000007</v>
      </c>
      <c r="AI90" s="25">
        <f>SUM(AI91:AI95)</f>
        <v>4102593.25</v>
      </c>
      <c r="AJ90" s="26">
        <f t="shared" si="364"/>
        <v>1.0162923419473928</v>
      </c>
      <c r="AK90" s="26">
        <f>IF(AI90=0," ",IF(AH90/AI90*100&gt;200,"св.200",AH90/AI90))</f>
        <v>1.0736163059791513</v>
      </c>
      <c r="AL90" s="25">
        <f>SUM(AL91:AL95)</f>
        <v>999.62</v>
      </c>
      <c r="AM90" s="25">
        <f>SUM(AM91:AM95)</f>
        <v>850</v>
      </c>
      <c r="AN90" s="25">
        <f>SUM(AN91:AN95)</f>
        <v>1050</v>
      </c>
      <c r="AO90" s="26">
        <f t="shared" si="528"/>
        <v>0.85032312278665889</v>
      </c>
      <c r="AP90" s="26">
        <f t="shared" si="366"/>
        <v>0.80952380952380953</v>
      </c>
      <c r="AQ90" s="25">
        <f>SUM(AQ91:AQ95)</f>
        <v>1372217.6199999999</v>
      </c>
      <c r="AR90" s="25">
        <f t="shared" ref="AR90:AS90" si="541">SUM(AR91:AR95)</f>
        <v>1523740.29</v>
      </c>
      <c r="AS90" s="25">
        <f t="shared" si="541"/>
        <v>2480343.7200000002</v>
      </c>
      <c r="AT90" s="26">
        <f t="shared" si="368"/>
        <v>1.1104217492849278</v>
      </c>
      <c r="AU90" s="26">
        <f t="shared" si="369"/>
        <v>0.61432626361962439</v>
      </c>
      <c r="AV90" s="25">
        <f>SUM(AV91:AV95)</f>
        <v>400000</v>
      </c>
      <c r="AW90" s="25">
        <f>SUM(AW91:AW95)</f>
        <v>366604.54</v>
      </c>
      <c r="AX90" s="25">
        <f>SUM(AX91:AX95)</f>
        <v>460588.1</v>
      </c>
      <c r="AY90" s="26">
        <f t="shared" si="370"/>
        <v>0.91651134999999995</v>
      </c>
      <c r="AZ90" s="26">
        <f t="shared" si="371"/>
        <v>0.79594878808201952</v>
      </c>
      <c r="BA90" s="25">
        <f>SUM(BA91:BA95)</f>
        <v>135495</v>
      </c>
      <c r="BB90" s="25">
        <f>SUM(BB91:BB95)</f>
        <v>136490.55000000002</v>
      </c>
      <c r="BC90" s="27">
        <f>SUM(BC91:BC95)</f>
        <v>78010.7</v>
      </c>
      <c r="BD90" s="26">
        <f t="shared" si="373"/>
        <v>1.0073475035979189</v>
      </c>
      <c r="BE90" s="26">
        <f t="shared" si="374"/>
        <v>1.7496388315961788</v>
      </c>
      <c r="BF90" s="25">
        <f>SUM(BF91:BF95)</f>
        <v>139000</v>
      </c>
      <c r="BG90" s="25">
        <f>SUM(BG91:BG95)</f>
        <v>139233.85</v>
      </c>
      <c r="BH90" s="27">
        <f>SUM(BH91:BH95)</f>
        <v>309806</v>
      </c>
      <c r="BI90" s="26">
        <f t="shared" si="375"/>
        <v>1.0016823741007195</v>
      </c>
      <c r="BJ90" s="26">
        <f t="shared" si="376"/>
        <v>0.4494227032400922</v>
      </c>
      <c r="BK90" s="25">
        <f>SUM(BK91:BK95)</f>
        <v>172000</v>
      </c>
      <c r="BL90" s="25">
        <f>SUM(BL91:BL95)</f>
        <v>171154.8</v>
      </c>
      <c r="BM90" s="25">
        <f>SUM(BM91:BM95)</f>
        <v>156891.9</v>
      </c>
      <c r="BN90" s="26">
        <f t="shared" si="523"/>
        <v>0.9950860465116278</v>
      </c>
      <c r="BO90" s="26">
        <f>IF(BL90=0," ",IF(BL90/BM90*100&gt;200,"св.200",BL90/BM90))</f>
        <v>1.0909090909090908</v>
      </c>
      <c r="BP90" s="25">
        <f>SUM(BP91:BP95)</f>
        <v>150000</v>
      </c>
      <c r="BQ90" s="25">
        <f>SUM(BQ91:BQ95)</f>
        <v>227472.98</v>
      </c>
      <c r="BR90" s="25">
        <f>SUM(BR91:BR95)</f>
        <v>181415.04000000001</v>
      </c>
      <c r="BS90" s="26">
        <f t="shared" si="379"/>
        <v>1.5164865333333335</v>
      </c>
      <c r="BT90" s="26">
        <f>IF(BQ90=0," ",IF(BQ90/BR90*100&gt;200,"св.200",BQ90/BR90))</f>
        <v>1.2538815965864794</v>
      </c>
      <c r="BU90" s="25">
        <f>SUM(BU91:BU95)</f>
        <v>116427</v>
      </c>
      <c r="BV90" s="25">
        <f>SUM(BV91:BV95)</f>
        <v>113914.45</v>
      </c>
      <c r="BW90" s="25">
        <f>SUM(BW91:BW95)</f>
        <v>88149.260000000009</v>
      </c>
      <c r="BX90" s="26">
        <f t="shared" ref="BX90:BX121" si="542">IF(BV90&lt;=0," ",IF(BU90&lt;=0," ",IF(BV90/BU90*100&gt;200,"СВ.200",BV90/BU90)))</f>
        <v>0.97841952468070115</v>
      </c>
      <c r="BY90" s="26">
        <f t="shared" si="382"/>
        <v>1.2922904854788342</v>
      </c>
      <c r="BZ90" s="25">
        <f>SUM(BZ91:BZ95)</f>
        <v>124000</v>
      </c>
      <c r="CA90" s="25">
        <f>SUM(CA91:CA95)</f>
        <v>124000</v>
      </c>
      <c r="CB90" s="25">
        <f>SUM(CB91:CB95)</f>
        <v>0</v>
      </c>
      <c r="CC90" s="26">
        <f t="shared" si="464"/>
        <v>1</v>
      </c>
      <c r="CD90" s="26" t="str">
        <f t="shared" si="383"/>
        <v xml:space="preserve"> </v>
      </c>
      <c r="CE90" s="25">
        <f>SUM(CE91:CE95)</f>
        <v>55900</v>
      </c>
      <c r="CF90" s="25">
        <f>SUM(CF91:CF95)</f>
        <v>124927.17</v>
      </c>
      <c r="CG90" s="48">
        <f>SUM(CG91:CG95)</f>
        <v>766492</v>
      </c>
      <c r="CH90" s="26" t="str">
        <f t="shared" si="385"/>
        <v>СВ.200</v>
      </c>
      <c r="CI90" s="26">
        <f t="shared" si="406"/>
        <v>0.16298561498358757</v>
      </c>
      <c r="CJ90" s="25">
        <f>SUM(CJ91:CJ95)</f>
        <v>10000</v>
      </c>
      <c r="CK90" s="25">
        <f>SUM(CK91:CK95)</f>
        <v>28322.55</v>
      </c>
      <c r="CL90" s="27">
        <f>SUM(CL91:CL95)</f>
        <v>131349.31</v>
      </c>
      <c r="CM90" s="26" t="str">
        <f t="shared" si="386"/>
        <v>СВ.200</v>
      </c>
      <c r="CN90" s="26">
        <f>IF(CK90=0," ",IF(CK90/CL90*100&gt;200,"св.200",CK90/CL90))</f>
        <v>0.21562770295481568</v>
      </c>
      <c r="CO90" s="25">
        <f>SUM(CO91:CO95)</f>
        <v>45900</v>
      </c>
      <c r="CP90" s="25">
        <f>SUM(CP91:CP95)</f>
        <v>96604.62</v>
      </c>
      <c r="CQ90" s="27">
        <f t="shared" ref="CQ90" si="543">SUM(CQ91:CQ95)</f>
        <v>635142.69000000006</v>
      </c>
      <c r="CR90" s="26" t="str">
        <f t="shared" si="388"/>
        <v>СВ.200</v>
      </c>
      <c r="CS90" s="26">
        <f t="shared" si="389"/>
        <v>0.15209908186143178</v>
      </c>
      <c r="CT90" s="25">
        <f>SUM(CT91:CT95)</f>
        <v>0</v>
      </c>
      <c r="CU90" s="25">
        <f>SUM(CU91:CU95)</f>
        <v>0</v>
      </c>
      <c r="CV90" s="27">
        <f t="shared" ref="CV90" si="544">SUM(CV91:CV95)</f>
        <v>0</v>
      </c>
      <c r="CW90" s="64" t="str">
        <f t="shared" si="408"/>
        <v xml:space="preserve"> </v>
      </c>
      <c r="CX90" s="64" t="str">
        <f t="shared" si="409"/>
        <v xml:space="preserve"> </v>
      </c>
      <c r="CY90" s="25">
        <f>SUM(CY91:CY95)</f>
        <v>0</v>
      </c>
      <c r="CZ90" s="25">
        <f>SUM(CZ91:CZ95)</f>
        <v>0</v>
      </c>
      <c r="DA90" s="25">
        <f>SUM(DA91:DA95)</f>
        <v>0</v>
      </c>
      <c r="DB90" s="26" t="str">
        <f t="shared" si="391"/>
        <v xml:space="preserve"> </v>
      </c>
      <c r="DC90" s="26" t="str">
        <f t="shared" si="392"/>
        <v xml:space="preserve"> </v>
      </c>
      <c r="DD90" s="25">
        <f>SUM(DD91:DD95)</f>
        <v>0</v>
      </c>
      <c r="DE90" s="25">
        <f>SUM(DE91:DE95)</f>
        <v>40616.400000000001</v>
      </c>
      <c r="DF90" s="36">
        <f>SUM(DF91:DF95)</f>
        <v>23304</v>
      </c>
      <c r="DG90" s="26" t="str">
        <f t="shared" si="393"/>
        <v xml:space="preserve"> </v>
      </c>
      <c r="DH90" s="26">
        <f t="shared" si="394"/>
        <v>1.7428939237899075</v>
      </c>
      <c r="DI90" s="25">
        <f>SUM(DI91:DI95)</f>
        <v>0</v>
      </c>
      <c r="DJ90" s="25">
        <f>SUM(DJ91:DJ95)</f>
        <v>0</v>
      </c>
      <c r="DK90" s="26" t="str">
        <f t="shared" si="395"/>
        <v xml:space="preserve"> </v>
      </c>
      <c r="DL90" s="25">
        <f>SUM(DL91:DL95)</f>
        <v>79395.62000000001</v>
      </c>
      <c r="DM90" s="25">
        <f>SUM(DM91:DM95)</f>
        <v>79325.55</v>
      </c>
      <c r="DN90" s="25">
        <f>SUM(DN91:DN95)</f>
        <v>415686.72</v>
      </c>
      <c r="DO90" s="26">
        <f t="shared" si="396"/>
        <v>0.99911745761290094</v>
      </c>
      <c r="DP90" s="26">
        <f t="shared" si="397"/>
        <v>0.19083012803488167</v>
      </c>
    </row>
    <row r="91" spans="1:120" s="19" customFormat="1" ht="15.75" customHeight="1" outlineLevel="1" x14ac:dyDescent="0.3">
      <c r="A91" s="18">
        <v>72</v>
      </c>
      <c r="B91" s="8" t="s">
        <v>64</v>
      </c>
      <c r="C91" s="28">
        <f t="shared" ref="C91:E95" si="545">H91+AQ91</f>
        <v>40197880</v>
      </c>
      <c r="D91" s="28">
        <f t="shared" si="545"/>
        <v>42293342.509999998</v>
      </c>
      <c r="E91" s="28">
        <f t="shared" si="545"/>
        <v>38580877.470000006</v>
      </c>
      <c r="F91" s="29">
        <f t="shared" si="350"/>
        <v>1.0521286821593576</v>
      </c>
      <c r="G91" s="29">
        <f t="shared" si="351"/>
        <v>1.0962255211247272</v>
      </c>
      <c r="H91" s="17">
        <f t="shared" ref="H91:J95" si="546">W91++AG91+M91+AB91+AL91+R91</f>
        <v>39465880</v>
      </c>
      <c r="I91" s="24">
        <f t="shared" si="546"/>
        <v>41412927.239999995</v>
      </c>
      <c r="J91" s="17">
        <f t="shared" si="546"/>
        <v>37650633.120000005</v>
      </c>
      <c r="K91" s="29">
        <f t="shared" si="354"/>
        <v>1.0493349505952989</v>
      </c>
      <c r="L91" s="29">
        <f t="shared" si="355"/>
        <v>1.0999264503204718</v>
      </c>
      <c r="M91" s="43">
        <v>34501500</v>
      </c>
      <c r="N91" s="43">
        <v>36408754.369999997</v>
      </c>
      <c r="O91" s="43">
        <v>32701883.02</v>
      </c>
      <c r="P91" s="29">
        <f t="shared" si="356"/>
        <v>1.0552803318696289</v>
      </c>
      <c r="Q91" s="29">
        <f t="shared" si="357"/>
        <v>1.113353452696682</v>
      </c>
      <c r="R91" s="43">
        <v>1554380</v>
      </c>
      <c r="S91" s="43">
        <v>1525885.37</v>
      </c>
      <c r="T91" s="43">
        <v>1650449.68</v>
      </c>
      <c r="U91" s="29">
        <f t="shared" si="358"/>
        <v>0.98166816994557327</v>
      </c>
      <c r="V91" s="29">
        <f t="shared" si="359"/>
        <v>0.9245270476831503</v>
      </c>
      <c r="W91" s="43">
        <v>0</v>
      </c>
      <c r="X91" s="43">
        <v>9291.91</v>
      </c>
      <c r="Y91" s="43">
        <v>1896.01</v>
      </c>
      <c r="Z91" s="29" t="str">
        <f t="shared" si="360"/>
        <v xml:space="preserve"> </v>
      </c>
      <c r="AA91" s="29" t="str">
        <f t="shared" si="361"/>
        <v>св.200</v>
      </c>
      <c r="AB91" s="43">
        <v>760000</v>
      </c>
      <c r="AC91" s="43">
        <v>767546.36</v>
      </c>
      <c r="AD91" s="43">
        <v>862930.7</v>
      </c>
      <c r="AE91" s="29">
        <f t="shared" si="362"/>
        <v>1.0099294210526315</v>
      </c>
      <c r="AF91" s="29">
        <f>IF(AC91&lt;=0," ",IF(AC91/AD91*100&gt;200,"св.200",AC91/AD91))</f>
        <v>0.88946465805423314</v>
      </c>
      <c r="AG91" s="43">
        <v>2650000</v>
      </c>
      <c r="AH91" s="43">
        <v>2701449.23</v>
      </c>
      <c r="AI91" s="43">
        <v>2433473.71</v>
      </c>
      <c r="AJ91" s="29">
        <f>IF(AH91&lt;=0," ",IF(AG91&lt;=0," ",IF(AH91/AG91*100&gt;200,"СВ.200",AH91/AG91)))</f>
        <v>1.0194148037735848</v>
      </c>
      <c r="AK91" s="29">
        <f t="shared" si="365"/>
        <v>1.11012057327712</v>
      </c>
      <c r="AL91" s="43">
        <v>0</v>
      </c>
      <c r="AM91" s="43">
        <v>0</v>
      </c>
      <c r="AN91" s="9"/>
      <c r="AO91" s="29" t="str">
        <f t="shared" si="528"/>
        <v xml:space="preserve"> </v>
      </c>
      <c r="AP91" s="29" t="str">
        <f>IF(AN91=0," ",IF(AM91/AN91*100&gt;200,"св.200",AM91/AN91))</f>
        <v xml:space="preserve"> </v>
      </c>
      <c r="AQ91" s="9">
        <f>AV91+BA91+BF91+BK91+BP91+BU91+BZ91+CE91+CY91+DD91+DL91+CT91</f>
        <v>732000</v>
      </c>
      <c r="AR91" s="9">
        <f t="shared" ref="AR91" si="547">AW91+BB91+BG91+BL91+BQ91+BV91+CA91+CF91+CZ91+DE91+DM91+CU91+DI91</f>
        <v>880415.27</v>
      </c>
      <c r="AS91" s="9">
        <f t="shared" ref="AS91" si="548">AX91+BC91+BH91+BM91+BR91+BW91+CB91+CG91+DA91+DF91+DN91+CV91+DJ91</f>
        <v>930244.35000000009</v>
      </c>
      <c r="AT91" s="29">
        <f t="shared" si="368"/>
        <v>1.2027531010928962</v>
      </c>
      <c r="AU91" s="29">
        <f t="shared" si="369"/>
        <v>0.9464344180107086</v>
      </c>
      <c r="AV91" s="43">
        <v>400000</v>
      </c>
      <c r="AW91" s="43">
        <v>366604.54</v>
      </c>
      <c r="AX91" s="43">
        <v>460588.1</v>
      </c>
      <c r="AY91" s="29">
        <f t="shared" si="370"/>
        <v>0.91651134999999995</v>
      </c>
      <c r="AZ91" s="29">
        <f t="shared" si="371"/>
        <v>0.79594878808201952</v>
      </c>
      <c r="BA91" s="43">
        <v>0</v>
      </c>
      <c r="BB91" s="43">
        <v>0</v>
      </c>
      <c r="BC91" s="30"/>
      <c r="BD91" s="29" t="str">
        <f t="shared" si="373"/>
        <v xml:space="preserve"> </v>
      </c>
      <c r="BE91" s="29" t="str">
        <f t="shared" si="374"/>
        <v xml:space="preserve"> </v>
      </c>
      <c r="BF91" s="43">
        <v>0</v>
      </c>
      <c r="BG91" s="43">
        <v>0</v>
      </c>
      <c r="BH91" s="9"/>
      <c r="BI91" s="29" t="str">
        <f t="shared" si="375"/>
        <v xml:space="preserve"> </v>
      </c>
      <c r="BJ91" s="29" t="str">
        <f>IF(BG91=0," ",IF(BG91/BH91*100&gt;200,"св.200",BG91/BH91))</f>
        <v xml:space="preserve"> </v>
      </c>
      <c r="BK91" s="43">
        <v>172000</v>
      </c>
      <c r="BL91" s="43">
        <v>171154.8</v>
      </c>
      <c r="BM91" s="30">
        <v>156891.9</v>
      </c>
      <c r="BN91" s="29">
        <f t="shared" si="523"/>
        <v>0.9950860465116278</v>
      </c>
      <c r="BO91" s="29">
        <f>IF(BL91=0," ",IF(BL91/BM91*100&gt;200,"св.200",BL91/BM91))</f>
        <v>1.0909090909090908</v>
      </c>
      <c r="BP91" s="43">
        <v>150000</v>
      </c>
      <c r="BQ91" s="43">
        <v>227472.98</v>
      </c>
      <c r="BR91" s="43">
        <v>181415.04000000001</v>
      </c>
      <c r="BS91" s="29">
        <f t="shared" si="379"/>
        <v>1.5164865333333335</v>
      </c>
      <c r="BT91" s="29">
        <f>IF(BQ91=0," ",IF(BQ91/BR91*100&gt;200,"св.200",BQ91/BR91))</f>
        <v>1.2538815965864794</v>
      </c>
      <c r="BU91" s="43">
        <v>0</v>
      </c>
      <c r="BV91" s="43">
        <v>0</v>
      </c>
      <c r="BW91" s="30"/>
      <c r="BX91" s="29" t="str">
        <f t="shared" si="542"/>
        <v xml:space="preserve"> </v>
      </c>
      <c r="BY91" s="29" t="str">
        <f t="shared" si="382"/>
        <v xml:space="preserve"> </v>
      </c>
      <c r="BZ91" s="43"/>
      <c r="CA91" s="43"/>
      <c r="CB91" s="9"/>
      <c r="CC91" s="29" t="str">
        <f t="shared" si="464"/>
        <v xml:space="preserve"> </v>
      </c>
      <c r="CD91" s="29" t="str">
        <f>IF(CA91=0," ",IF(CA91/CB91*100&gt;200,"св.200",CA91/CB91))</f>
        <v xml:space="preserve"> </v>
      </c>
      <c r="CE91" s="43">
        <v>10000</v>
      </c>
      <c r="CF91" s="43">
        <v>74566.55</v>
      </c>
      <c r="CG91" s="43">
        <v>131349.31</v>
      </c>
      <c r="CH91" s="47" t="str">
        <f t="shared" si="385"/>
        <v>СВ.200</v>
      </c>
      <c r="CI91" s="29">
        <f t="shared" ref="CI91:CI94" si="549">IF(CF91=0," ",IF(CF91/CG91*100&gt;200,"св.200",CF91/CG91))</f>
        <v>0.5676965489959559</v>
      </c>
      <c r="CJ91" s="43">
        <v>10000</v>
      </c>
      <c r="CK91" s="43">
        <v>28322.55</v>
      </c>
      <c r="CL91" s="43">
        <v>131349.31</v>
      </c>
      <c r="CM91" s="29" t="str">
        <f t="shared" si="386"/>
        <v>СВ.200</v>
      </c>
      <c r="CN91" s="29">
        <f>IF(CK91=0," ",IF(CK91/CL91*100&gt;200,"св.200",CK91/CL91))</f>
        <v>0.21562770295481568</v>
      </c>
      <c r="CO91" s="43">
        <v>0</v>
      </c>
      <c r="CP91" s="43">
        <v>46244</v>
      </c>
      <c r="CQ91" s="30"/>
      <c r="CR91" s="29" t="str">
        <f t="shared" si="388"/>
        <v xml:space="preserve"> </v>
      </c>
      <c r="CS91" s="29" t="str">
        <f t="shared" si="389"/>
        <v xml:space="preserve"> </v>
      </c>
      <c r="CT91" s="43"/>
      <c r="CU91" s="43"/>
      <c r="CV91" s="30"/>
      <c r="CW91" s="29" t="str">
        <f t="shared" si="408"/>
        <v xml:space="preserve"> </v>
      </c>
      <c r="CX91" s="29" t="str">
        <f t="shared" si="409"/>
        <v xml:space="preserve"> </v>
      </c>
      <c r="CY91" s="43"/>
      <c r="CZ91" s="43"/>
      <c r="DA91" s="30"/>
      <c r="DB91" s="29" t="str">
        <f t="shared" si="391"/>
        <v xml:space="preserve"> </v>
      </c>
      <c r="DC91" s="29" t="str">
        <f t="shared" si="392"/>
        <v xml:space="preserve"> </v>
      </c>
      <c r="DD91" s="43"/>
      <c r="DE91" s="43">
        <v>40616.400000000001</v>
      </c>
      <c r="DF91" s="37"/>
      <c r="DG91" s="29" t="str">
        <f t="shared" si="393"/>
        <v xml:space="preserve"> </v>
      </c>
      <c r="DH91" s="29" t="str">
        <f t="shared" si="394"/>
        <v xml:space="preserve"> </v>
      </c>
      <c r="DI91" s="43"/>
      <c r="DJ91" s="43"/>
      <c r="DK91" s="29" t="str">
        <f t="shared" si="395"/>
        <v xml:space="preserve"> </v>
      </c>
      <c r="DL91" s="43">
        <v>0</v>
      </c>
      <c r="DM91" s="43">
        <v>0</v>
      </c>
      <c r="DN91" s="9"/>
      <c r="DO91" s="29" t="str">
        <f t="shared" si="396"/>
        <v xml:space="preserve"> </v>
      </c>
      <c r="DP91" s="29" t="str">
        <f t="shared" si="397"/>
        <v xml:space="preserve"> </v>
      </c>
    </row>
    <row r="92" spans="1:120" s="19" customFormat="1" ht="15.75" customHeight="1" outlineLevel="1" x14ac:dyDescent="0.3">
      <c r="A92" s="18">
        <f>A91+1</f>
        <v>73</v>
      </c>
      <c r="B92" s="8" t="s">
        <v>98</v>
      </c>
      <c r="C92" s="28">
        <f t="shared" si="545"/>
        <v>347600</v>
      </c>
      <c r="D92" s="28">
        <f t="shared" si="545"/>
        <v>300420.18000000005</v>
      </c>
      <c r="E92" s="28">
        <f t="shared" si="545"/>
        <v>902591.53</v>
      </c>
      <c r="F92" s="29">
        <f t="shared" si="350"/>
        <v>0.86426979286536265</v>
      </c>
      <c r="G92" s="29">
        <f t="shared" si="351"/>
        <v>0.33284178946372345</v>
      </c>
      <c r="H92" s="17">
        <f t="shared" si="546"/>
        <v>334749.62</v>
      </c>
      <c r="I92" s="24">
        <f t="shared" si="546"/>
        <v>291033.72000000003</v>
      </c>
      <c r="J92" s="17">
        <f t="shared" si="546"/>
        <v>321132.79999999999</v>
      </c>
      <c r="K92" s="29">
        <f t="shared" si="354"/>
        <v>0.86940717064891671</v>
      </c>
      <c r="L92" s="29">
        <f t="shared" si="355"/>
        <v>0.90627217151284467</v>
      </c>
      <c r="M92" s="43">
        <v>160400</v>
      </c>
      <c r="N92" s="43">
        <v>127785.15</v>
      </c>
      <c r="O92" s="43">
        <v>127789.01</v>
      </c>
      <c r="P92" s="29">
        <f t="shared" si="356"/>
        <v>0.79666552369077304</v>
      </c>
      <c r="Q92" s="29">
        <f t="shared" si="357"/>
        <v>0.99996979395959007</v>
      </c>
      <c r="R92" s="43"/>
      <c r="S92" s="43"/>
      <c r="T92" s="30"/>
      <c r="U92" s="29" t="str">
        <f t="shared" si="358"/>
        <v xml:space="preserve"> </v>
      </c>
      <c r="V92" s="29" t="str">
        <f t="shared" ref="V92:V95" si="550">IF(S92=0," ",IF(S92/T92*100&gt;200,"св.200",S92/T92))</f>
        <v xml:space="preserve"> </v>
      </c>
      <c r="W92" s="43">
        <v>0</v>
      </c>
      <c r="X92" s="43">
        <v>0</v>
      </c>
      <c r="Y92" s="9"/>
      <c r="Z92" s="29" t="str">
        <f t="shared" si="360"/>
        <v xml:space="preserve"> </v>
      </c>
      <c r="AA92" s="29" t="str">
        <f t="shared" si="361"/>
        <v xml:space="preserve"> </v>
      </c>
      <c r="AB92" s="43">
        <v>27100</v>
      </c>
      <c r="AC92" s="43">
        <v>26029.09</v>
      </c>
      <c r="AD92" s="43">
        <v>61767.88</v>
      </c>
      <c r="AE92" s="29">
        <f t="shared" si="362"/>
        <v>0.96048302583025835</v>
      </c>
      <c r="AF92" s="29">
        <f t="shared" ref="AF92" si="551">IF(AD92&lt;=0," ",IF(AC92/AD92*100&gt;200,"св.200",AC92/AD92))</f>
        <v>0.42140170587042974</v>
      </c>
      <c r="AG92" s="43">
        <v>147100</v>
      </c>
      <c r="AH92" s="43">
        <v>137219.48000000001</v>
      </c>
      <c r="AI92" s="43">
        <v>131575.91</v>
      </c>
      <c r="AJ92" s="29">
        <f t="shared" si="364"/>
        <v>0.93283127124405174</v>
      </c>
      <c r="AK92" s="29">
        <f t="shared" si="365"/>
        <v>1.0428921221217471</v>
      </c>
      <c r="AL92" s="43">
        <v>149.62</v>
      </c>
      <c r="AM92" s="43">
        <v>0</v>
      </c>
      <c r="AN92" s="9"/>
      <c r="AO92" s="29" t="str">
        <f t="shared" si="528"/>
        <v xml:space="preserve"> </v>
      </c>
      <c r="AP92" s="29" t="str">
        <f>IF(AN92=0," ",IF(AM92/AN92*100&gt;200,"св.200",AM92/AN92))</f>
        <v xml:space="preserve"> </v>
      </c>
      <c r="AQ92" s="9">
        <f t="shared" ref="AQ92:AQ95" si="552">AV92+BA92+BF92+BK92+BP92+BU92+BZ92+CE92+CY92+DD92+DL92+CT92</f>
        <v>12850.38</v>
      </c>
      <c r="AR92" s="9">
        <f t="shared" ref="AR92:AR95" si="553">AW92+BB92+BG92+BL92+BQ92+BV92+CA92+CF92+CZ92+DE92+DM92+CU92+DI92</f>
        <v>9386.4599999999991</v>
      </c>
      <c r="AS92" s="9">
        <f>AX92+BC92+BH92+BM92+BR92+BW92+CB92+CG92+DA92+DF92+DN92+CV92+DJ92</f>
        <v>581458.73</v>
      </c>
      <c r="AT92" s="29">
        <f t="shared" si="368"/>
        <v>0.73044221260382958</v>
      </c>
      <c r="AU92" s="29">
        <f t="shared" si="369"/>
        <v>1.6142951366471012E-2</v>
      </c>
      <c r="AV92" s="43"/>
      <c r="AW92" s="43"/>
      <c r="AX92" s="9"/>
      <c r="AY92" s="29" t="str">
        <f t="shared" si="370"/>
        <v xml:space="preserve"> </v>
      </c>
      <c r="AZ92" s="29" t="str">
        <f t="shared" si="371"/>
        <v xml:space="preserve"> </v>
      </c>
      <c r="BA92" s="43">
        <v>0</v>
      </c>
      <c r="BB92" s="43">
        <v>0</v>
      </c>
      <c r="BC92" s="30"/>
      <c r="BD92" s="29" t="str">
        <f t="shared" si="373"/>
        <v xml:space="preserve"> </v>
      </c>
      <c r="BE92" s="29" t="str">
        <f t="shared" si="374"/>
        <v xml:space="preserve"> </v>
      </c>
      <c r="BF92" s="43">
        <v>0</v>
      </c>
      <c r="BG92" s="43">
        <v>0</v>
      </c>
      <c r="BH92" s="9">
        <v>29638</v>
      </c>
      <c r="BI92" s="29" t="str">
        <f t="shared" si="375"/>
        <v xml:space="preserve"> </v>
      </c>
      <c r="BJ92" s="29">
        <f t="shared" si="376"/>
        <v>0</v>
      </c>
      <c r="BK92" s="43"/>
      <c r="BL92" s="43"/>
      <c r="BM92" s="30"/>
      <c r="BN92" s="29" t="str">
        <f t="shared" si="523"/>
        <v xml:space="preserve"> </v>
      </c>
      <c r="BO92" s="29" t="str">
        <f t="shared" si="378"/>
        <v xml:space="preserve"> </v>
      </c>
      <c r="BP92" s="43"/>
      <c r="BQ92" s="43"/>
      <c r="BR92" s="9"/>
      <c r="BS92" s="29" t="str">
        <f t="shared" si="379"/>
        <v xml:space="preserve"> </v>
      </c>
      <c r="BT92" s="29" t="str">
        <f t="shared" si="380"/>
        <v xml:space="preserve"> </v>
      </c>
      <c r="BU92" s="43">
        <v>12000</v>
      </c>
      <c r="BV92" s="43">
        <v>8536.08</v>
      </c>
      <c r="BW92" s="43">
        <v>7304.1</v>
      </c>
      <c r="BX92" s="29">
        <f t="shared" si="542"/>
        <v>0.71133999999999997</v>
      </c>
      <c r="BY92" s="29">
        <f t="shared" si="382"/>
        <v>1.1686696512917403</v>
      </c>
      <c r="BZ92" s="43"/>
      <c r="CA92" s="43"/>
      <c r="CB92" s="30"/>
      <c r="CC92" s="29" t="str">
        <f t="shared" si="464"/>
        <v xml:space="preserve"> </v>
      </c>
      <c r="CD92" s="29" t="str">
        <f>IF(CB92=0," ",IF(CA92/CB92*100&gt;200,"св.200",CA92/CB92))</f>
        <v xml:space="preserve"> </v>
      </c>
      <c r="CE92" s="43">
        <v>0</v>
      </c>
      <c r="CF92" s="43">
        <v>0</v>
      </c>
      <c r="CG92" s="53">
        <v>544516.63</v>
      </c>
      <c r="CH92" s="47" t="str">
        <f t="shared" si="385"/>
        <v xml:space="preserve"> </v>
      </c>
      <c r="CI92" s="29" t="str">
        <f t="shared" si="549"/>
        <v xml:space="preserve"> </v>
      </c>
      <c r="CJ92" s="43"/>
      <c r="CK92" s="43"/>
      <c r="CL92" s="30"/>
      <c r="CM92" s="29" t="str">
        <f t="shared" si="386"/>
        <v xml:space="preserve"> </v>
      </c>
      <c r="CN92" s="29" t="str">
        <f t="shared" si="407"/>
        <v xml:space="preserve"> </v>
      </c>
      <c r="CO92" s="43">
        <v>0</v>
      </c>
      <c r="CP92" s="43">
        <v>0</v>
      </c>
      <c r="CQ92" s="30">
        <v>544516.63</v>
      </c>
      <c r="CR92" s="29" t="str">
        <f>IF(CP92&lt;=0," ",IF(CO92&lt;=0," ",IF(CP92/CO92*100&gt;200,"СВ.200",CP92/CO92)))</f>
        <v xml:space="preserve"> </v>
      </c>
      <c r="CS92" s="29">
        <f>IF(CQ92=0," ",IF(CP92/CQ92*100&gt;200,"св.200",CP92/CQ92))</f>
        <v>0</v>
      </c>
      <c r="CT92" s="43"/>
      <c r="CU92" s="43"/>
      <c r="CV92" s="30"/>
      <c r="CW92" s="29" t="str">
        <f t="shared" si="408"/>
        <v xml:space="preserve"> </v>
      </c>
      <c r="CX92" s="29" t="str">
        <f t="shared" si="409"/>
        <v xml:space="preserve"> </v>
      </c>
      <c r="CY92" s="43"/>
      <c r="CZ92" s="43"/>
      <c r="DA92" s="30"/>
      <c r="DB92" s="29" t="str">
        <f t="shared" si="391"/>
        <v xml:space="preserve"> </v>
      </c>
      <c r="DC92" s="29" t="str">
        <f t="shared" si="392"/>
        <v xml:space="preserve"> </v>
      </c>
      <c r="DD92" s="43"/>
      <c r="DE92" s="43"/>
      <c r="DF92" s="37"/>
      <c r="DG92" s="29" t="str">
        <f t="shared" si="393"/>
        <v xml:space="preserve"> </v>
      </c>
      <c r="DH92" s="29" t="str">
        <f t="shared" si="394"/>
        <v xml:space="preserve"> </v>
      </c>
      <c r="DI92" s="43"/>
      <c r="DJ92" s="30"/>
      <c r="DK92" s="29" t="str">
        <f t="shared" si="395"/>
        <v xml:space="preserve"> </v>
      </c>
      <c r="DL92" s="43">
        <v>850.38</v>
      </c>
      <c r="DM92" s="43">
        <v>850.38</v>
      </c>
      <c r="DN92" s="9"/>
      <c r="DO92" s="29">
        <f t="shared" si="396"/>
        <v>1</v>
      </c>
      <c r="DP92" s="29" t="str">
        <f t="shared" si="397"/>
        <v xml:space="preserve"> </v>
      </c>
    </row>
    <row r="93" spans="1:120" s="19" customFormat="1" ht="16.5" customHeight="1" outlineLevel="1" x14ac:dyDescent="0.3">
      <c r="A93" s="18">
        <f t="shared" ref="A93:A95" si="554">A92+1</f>
        <v>74</v>
      </c>
      <c r="B93" s="8" t="s">
        <v>106</v>
      </c>
      <c r="C93" s="28">
        <f t="shared" si="545"/>
        <v>1182500</v>
      </c>
      <c r="D93" s="28">
        <f t="shared" si="545"/>
        <v>1183922.49</v>
      </c>
      <c r="E93" s="28">
        <f t="shared" si="545"/>
        <v>1630233.82</v>
      </c>
      <c r="F93" s="29">
        <f t="shared" si="350"/>
        <v>1.0012029513742071</v>
      </c>
      <c r="G93" s="29">
        <f t="shared" si="351"/>
        <v>0.72622864001189713</v>
      </c>
      <c r="H93" s="17">
        <f t="shared" si="546"/>
        <v>824000</v>
      </c>
      <c r="I93" s="24">
        <f t="shared" si="546"/>
        <v>824763.44000000006</v>
      </c>
      <c r="J93" s="17">
        <f t="shared" si="546"/>
        <v>940614.31</v>
      </c>
      <c r="K93" s="29">
        <f t="shared" si="354"/>
        <v>1.000926504854369</v>
      </c>
      <c r="L93" s="29">
        <f t="shared" si="355"/>
        <v>0.87683488464044312</v>
      </c>
      <c r="M93" s="43">
        <v>113000</v>
      </c>
      <c r="N93" s="43">
        <v>113454.3</v>
      </c>
      <c r="O93" s="43">
        <v>136396.75</v>
      </c>
      <c r="P93" s="29">
        <f t="shared" si="356"/>
        <v>1.0040203539823009</v>
      </c>
      <c r="Q93" s="29">
        <f t="shared" si="357"/>
        <v>0.83179621215314881</v>
      </c>
      <c r="R93" s="43"/>
      <c r="S93" s="43"/>
      <c r="T93" s="30"/>
      <c r="U93" s="29" t="str">
        <f t="shared" si="358"/>
        <v xml:space="preserve"> </v>
      </c>
      <c r="V93" s="29" t="str">
        <f t="shared" si="550"/>
        <v xml:space="preserve"> </v>
      </c>
      <c r="W93" s="43">
        <v>24400</v>
      </c>
      <c r="X93" s="43">
        <v>24345.8</v>
      </c>
      <c r="Y93" s="43">
        <v>14665.54</v>
      </c>
      <c r="Z93" s="29">
        <f t="shared" si="360"/>
        <v>0.99777868852459017</v>
      </c>
      <c r="AA93" s="29">
        <f t="shared" si="361"/>
        <v>1.6600684325295896</v>
      </c>
      <c r="AB93" s="43">
        <v>125000</v>
      </c>
      <c r="AC93" s="43">
        <v>125052.85</v>
      </c>
      <c r="AD93" s="43">
        <v>121873.8</v>
      </c>
      <c r="AE93" s="29">
        <f t="shared" si="362"/>
        <v>1.0004227999999999</v>
      </c>
      <c r="AF93" s="29">
        <f t="shared" si="363"/>
        <v>1.0260847696551678</v>
      </c>
      <c r="AG93" s="43">
        <v>561600</v>
      </c>
      <c r="AH93" s="43">
        <v>561910.49</v>
      </c>
      <c r="AI93" s="43">
        <v>667678.22</v>
      </c>
      <c r="AJ93" s="29">
        <f t="shared" si="364"/>
        <v>1.0005528668091168</v>
      </c>
      <c r="AK93" s="29">
        <f t="shared" si="365"/>
        <v>0.84158876711599195</v>
      </c>
      <c r="AL93" s="43">
        <v>0</v>
      </c>
      <c r="AM93" s="43">
        <v>0</v>
      </c>
      <c r="AN93" s="9"/>
      <c r="AO93" s="29" t="str">
        <f t="shared" si="528"/>
        <v xml:space="preserve"> </v>
      </c>
      <c r="AP93" s="29" t="str">
        <f t="shared" si="366"/>
        <v xml:space="preserve"> </v>
      </c>
      <c r="AQ93" s="9">
        <f t="shared" si="552"/>
        <v>358500</v>
      </c>
      <c r="AR93" s="9">
        <f t="shared" si="553"/>
        <v>359159.05</v>
      </c>
      <c r="AS93" s="9">
        <f>AX93+BC93+BH93+BM93+BR93+BW93+CB93+CG93+DA93+DF93+DN93+CV93+DJ93</f>
        <v>689619.51</v>
      </c>
      <c r="AT93" s="29">
        <f t="shared" si="368"/>
        <v>1.0018383542538354</v>
      </c>
      <c r="AU93" s="29">
        <f t="shared" si="369"/>
        <v>0.52080755371900656</v>
      </c>
      <c r="AV93" s="43"/>
      <c r="AW93" s="43"/>
      <c r="AX93" s="9"/>
      <c r="AY93" s="29" t="str">
        <f t="shared" si="370"/>
        <v xml:space="preserve"> </v>
      </c>
      <c r="AZ93" s="29" t="str">
        <f t="shared" si="371"/>
        <v xml:space="preserve"> </v>
      </c>
      <c r="BA93" s="43">
        <v>76000</v>
      </c>
      <c r="BB93" s="43">
        <v>76314.570000000007</v>
      </c>
      <c r="BC93" s="30">
        <v>72757.58</v>
      </c>
      <c r="BD93" s="29">
        <f t="shared" si="373"/>
        <v>1.0041390789473685</v>
      </c>
      <c r="BE93" s="29">
        <f t="shared" si="374"/>
        <v>1.0488882395483743</v>
      </c>
      <c r="BF93" s="43">
        <v>36000</v>
      </c>
      <c r="BG93" s="43">
        <v>36378</v>
      </c>
      <c r="BH93" s="9">
        <v>98540</v>
      </c>
      <c r="BI93" s="29">
        <f t="shared" si="375"/>
        <v>1.0105</v>
      </c>
      <c r="BJ93" s="29">
        <f>IF(BG93=0," ",IF(BG93/BH93*100&gt;200,"св.200",BG93/BH93))</f>
        <v>0.36916988025167446</v>
      </c>
      <c r="BK93" s="43"/>
      <c r="BL93" s="43"/>
      <c r="BM93" s="30"/>
      <c r="BN93" s="29" t="str">
        <f t="shared" si="523"/>
        <v xml:space="preserve"> </v>
      </c>
      <c r="BO93" s="29" t="str">
        <f t="shared" si="378"/>
        <v xml:space="preserve"> </v>
      </c>
      <c r="BP93" s="43"/>
      <c r="BQ93" s="43"/>
      <c r="BR93" s="9"/>
      <c r="BS93" s="29" t="str">
        <f t="shared" si="379"/>
        <v xml:space="preserve"> </v>
      </c>
      <c r="BT93" s="29" t="str">
        <f t="shared" si="380"/>
        <v xml:space="preserve"> </v>
      </c>
      <c r="BU93" s="43">
        <v>11000</v>
      </c>
      <c r="BV93" s="43">
        <v>11060.96</v>
      </c>
      <c r="BW93" s="43">
        <v>12913.42</v>
      </c>
      <c r="BX93" s="29">
        <f t="shared" si="542"/>
        <v>1.0055418181818181</v>
      </c>
      <c r="BY93" s="29">
        <f t="shared" si="382"/>
        <v>0.85654768450185925</v>
      </c>
      <c r="BZ93" s="43">
        <v>124000</v>
      </c>
      <c r="CA93" s="43">
        <v>124000</v>
      </c>
      <c r="CB93" s="43"/>
      <c r="CC93" s="29">
        <f t="shared" si="464"/>
        <v>1</v>
      </c>
      <c r="CD93" s="29" t="str">
        <f>IF(CB93=0," ",IF(CA93/CB93*100&gt;200,"св.200",CA93/CB93))</f>
        <v xml:space="preserve"> </v>
      </c>
      <c r="CE93" s="43">
        <v>35900</v>
      </c>
      <c r="CF93" s="43">
        <v>35875.589999999997</v>
      </c>
      <c r="CG93" s="53">
        <v>89721.79</v>
      </c>
      <c r="CH93" s="29">
        <f>IF(CF93&lt;=0," ",IF(CE93&lt;=0," ",IF(CF93/CE93*100&gt;200,"СВ.200",CF93/CE93)))</f>
        <v>0.99932005571030635</v>
      </c>
      <c r="CI93" s="29"/>
      <c r="CJ93" s="43"/>
      <c r="CK93" s="43"/>
      <c r="CL93" s="30"/>
      <c r="CM93" s="29" t="str">
        <f t="shared" si="386"/>
        <v xml:space="preserve"> </v>
      </c>
      <c r="CN93" s="29" t="str">
        <f t="shared" si="407"/>
        <v xml:space="preserve"> </v>
      </c>
      <c r="CO93" s="43">
        <v>35900</v>
      </c>
      <c r="CP93" s="43">
        <v>35875.589999999997</v>
      </c>
      <c r="CQ93" s="30">
        <v>89721.79</v>
      </c>
      <c r="CR93" s="29">
        <f>IF(CP93&lt;=0," ",IF(CO93&lt;=0," ",IF(CP93/CO93*100&gt;200,"СВ.200",CP93/CO93)))</f>
        <v>0.99932005571030635</v>
      </c>
      <c r="CS93" s="29">
        <f>IF(CQ93=0," ",IF(CP93/CQ93*100&gt;200,"св.200",CP93/CQ93))</f>
        <v>0.3998537033200073</v>
      </c>
      <c r="CT93" s="43"/>
      <c r="CU93" s="43"/>
      <c r="CV93" s="30"/>
      <c r="CW93" s="29" t="str">
        <f t="shared" si="408"/>
        <v xml:space="preserve"> </v>
      </c>
      <c r="CX93" s="29" t="str">
        <f t="shared" si="409"/>
        <v xml:space="preserve"> </v>
      </c>
      <c r="CY93" s="43"/>
      <c r="CZ93" s="43"/>
      <c r="DA93" s="30"/>
      <c r="DB93" s="29" t="str">
        <f t="shared" si="391"/>
        <v xml:space="preserve"> </v>
      </c>
      <c r="DC93" s="29" t="str">
        <f t="shared" si="392"/>
        <v xml:space="preserve"> </v>
      </c>
      <c r="DD93" s="43"/>
      <c r="DE93" s="43"/>
      <c r="DF93" s="37"/>
      <c r="DG93" s="29" t="str">
        <f t="shared" si="393"/>
        <v xml:space="preserve"> </v>
      </c>
      <c r="DH93" s="29" t="str">
        <f t="shared" si="394"/>
        <v xml:space="preserve"> </v>
      </c>
      <c r="DI93" s="43"/>
      <c r="DJ93" s="30"/>
      <c r="DK93" s="29" t="str">
        <f>IF(DI93=0," ",IF(DI93/DJ93*100&gt;200,"св.200",DI93/DJ93))</f>
        <v xml:space="preserve"> </v>
      </c>
      <c r="DL93" s="43">
        <v>75600</v>
      </c>
      <c r="DM93" s="43">
        <v>75529.929999999993</v>
      </c>
      <c r="DN93" s="9">
        <v>415686.72</v>
      </c>
      <c r="DO93" s="29">
        <f t="shared" si="396"/>
        <v>0.99907314814814807</v>
      </c>
      <c r="DP93" s="29">
        <f t="shared" si="397"/>
        <v>0.18169916517900789</v>
      </c>
    </row>
    <row r="94" spans="1:120" s="19" customFormat="1" ht="15.75" customHeight="1" outlineLevel="1" x14ac:dyDescent="0.3">
      <c r="A94" s="18">
        <f t="shared" si="554"/>
        <v>75</v>
      </c>
      <c r="B94" s="8" t="s">
        <v>32</v>
      </c>
      <c r="C94" s="28">
        <f t="shared" si="545"/>
        <v>723556.3</v>
      </c>
      <c r="D94" s="28">
        <f t="shared" si="545"/>
        <v>729837.84</v>
      </c>
      <c r="E94" s="28">
        <f t="shared" si="545"/>
        <v>734142.11</v>
      </c>
      <c r="F94" s="29">
        <f t="shared" si="350"/>
        <v>1.0086814806256263</v>
      </c>
      <c r="G94" s="29">
        <f t="shared" si="351"/>
        <v>0.99413700707074271</v>
      </c>
      <c r="H94" s="17">
        <f t="shared" si="546"/>
        <v>498910</v>
      </c>
      <c r="I94" s="24">
        <f t="shared" si="546"/>
        <v>499278.57999999996</v>
      </c>
      <c r="J94" s="17">
        <f t="shared" si="546"/>
        <v>482796.16000000003</v>
      </c>
      <c r="K94" s="29">
        <f t="shared" si="354"/>
        <v>1.000738770519733</v>
      </c>
      <c r="L94" s="29">
        <f t="shared" si="355"/>
        <v>1.0341395010266856</v>
      </c>
      <c r="M94" s="43">
        <v>45000</v>
      </c>
      <c r="N94" s="43">
        <v>42985.29</v>
      </c>
      <c r="O94" s="43">
        <v>50185.43</v>
      </c>
      <c r="P94" s="29">
        <f t="shared" si="356"/>
        <v>0.95522866666666673</v>
      </c>
      <c r="Q94" s="29">
        <f t="shared" si="357"/>
        <v>0.856529275528774</v>
      </c>
      <c r="R94" s="43"/>
      <c r="S94" s="43"/>
      <c r="T94" s="30"/>
      <c r="U94" s="29" t="str">
        <f t="shared" si="358"/>
        <v xml:space="preserve"> </v>
      </c>
      <c r="V94" s="29" t="str">
        <f t="shared" si="550"/>
        <v xml:space="preserve"> </v>
      </c>
      <c r="W94" s="43">
        <v>60</v>
      </c>
      <c r="X94" s="43">
        <v>59.7</v>
      </c>
      <c r="Y94" s="43">
        <v>4790.7</v>
      </c>
      <c r="Z94" s="29">
        <f t="shared" si="360"/>
        <v>0.995</v>
      </c>
      <c r="AA94" s="29">
        <f t="shared" si="361"/>
        <v>1.2461644436094935E-2</v>
      </c>
      <c r="AB94" s="43">
        <v>55000</v>
      </c>
      <c r="AC94" s="43">
        <v>57328.35</v>
      </c>
      <c r="AD94" s="43">
        <v>71989.22</v>
      </c>
      <c r="AE94" s="29">
        <f t="shared" si="362"/>
        <v>1.0423336363636364</v>
      </c>
      <c r="AF94" s="29">
        <f t="shared" si="363"/>
        <v>0.79634631407313483</v>
      </c>
      <c r="AG94" s="43">
        <v>398000</v>
      </c>
      <c r="AH94" s="43">
        <v>398055.24</v>
      </c>
      <c r="AI94" s="43">
        <v>354780.81</v>
      </c>
      <c r="AJ94" s="29">
        <f t="shared" si="364"/>
        <v>1.0001387939698492</v>
      </c>
      <c r="AK94" s="29">
        <f t="shared" si="365"/>
        <v>1.1219751147194235</v>
      </c>
      <c r="AL94" s="43">
        <v>850</v>
      </c>
      <c r="AM94" s="43">
        <v>850</v>
      </c>
      <c r="AN94" s="9">
        <v>1050</v>
      </c>
      <c r="AO94" s="29">
        <f t="shared" si="528"/>
        <v>1</v>
      </c>
      <c r="AP94" s="29">
        <f t="shared" si="366"/>
        <v>0.80952380952380953</v>
      </c>
      <c r="AQ94" s="9">
        <f t="shared" si="552"/>
        <v>224646.3</v>
      </c>
      <c r="AR94" s="9">
        <f t="shared" si="553"/>
        <v>230559.25999999998</v>
      </c>
      <c r="AS94" s="9">
        <f t="shared" ref="AS94:AS95" si="555">AX94+BC94+BH94+BM94+BR94+BW94+CB94+CG94+DA94+DF94+DN94+CV94+DJ94</f>
        <v>251345.94999999998</v>
      </c>
      <c r="AT94" s="29">
        <f t="shared" si="368"/>
        <v>1.0263211991472818</v>
      </c>
      <c r="AU94" s="29">
        <f t="shared" si="369"/>
        <v>0.91729848839816197</v>
      </c>
      <c r="AV94" s="43"/>
      <c r="AW94" s="43"/>
      <c r="AX94" s="9"/>
      <c r="AY94" s="29" t="str">
        <f t="shared" si="370"/>
        <v xml:space="preserve"> </v>
      </c>
      <c r="AZ94" s="29" t="str">
        <f t="shared" si="371"/>
        <v xml:space="preserve"> </v>
      </c>
      <c r="BA94" s="43">
        <v>32000</v>
      </c>
      <c r="BB94" s="43">
        <v>32681.279999999999</v>
      </c>
      <c r="BC94" s="30">
        <v>5253.12</v>
      </c>
      <c r="BD94" s="29">
        <f t="shared" si="373"/>
        <v>1.02129</v>
      </c>
      <c r="BE94" s="29" t="str">
        <f t="shared" si="374"/>
        <v>св.200</v>
      </c>
      <c r="BF94" s="43">
        <v>103000</v>
      </c>
      <c r="BG94" s="43">
        <v>102855.85</v>
      </c>
      <c r="BH94" s="43">
        <v>181628</v>
      </c>
      <c r="BI94" s="29">
        <f t="shared" si="375"/>
        <v>0.99860048543689328</v>
      </c>
      <c r="BJ94" s="29">
        <f t="shared" si="376"/>
        <v>0.56629952430242037</v>
      </c>
      <c r="BK94" s="43"/>
      <c r="BL94" s="43"/>
      <c r="BM94" s="30"/>
      <c r="BN94" s="29" t="str">
        <f t="shared" si="523"/>
        <v xml:space="preserve"> </v>
      </c>
      <c r="BO94" s="29" t="str">
        <f t="shared" si="378"/>
        <v xml:space="preserve"> </v>
      </c>
      <c r="BP94" s="43"/>
      <c r="BQ94" s="43"/>
      <c r="BR94" s="9"/>
      <c r="BS94" s="29" t="str">
        <f t="shared" si="379"/>
        <v xml:space="preserve"> </v>
      </c>
      <c r="BT94" s="29" t="str">
        <f t="shared" si="380"/>
        <v xml:space="preserve"> </v>
      </c>
      <c r="BU94" s="43">
        <v>79000</v>
      </c>
      <c r="BV94" s="43">
        <v>79890.8</v>
      </c>
      <c r="BW94" s="43">
        <v>55037.11</v>
      </c>
      <c r="BX94" s="29">
        <f t="shared" si="542"/>
        <v>1.0112759493670886</v>
      </c>
      <c r="BY94" s="29">
        <f t="shared" si="382"/>
        <v>1.4515805789947911</v>
      </c>
      <c r="BZ94" s="43"/>
      <c r="CA94" s="43"/>
      <c r="CB94" s="30"/>
      <c r="CC94" s="29" t="str">
        <f t="shared" si="464"/>
        <v xml:space="preserve"> </v>
      </c>
      <c r="CD94" s="29" t="str">
        <f t="shared" si="383"/>
        <v xml:space="preserve"> </v>
      </c>
      <c r="CE94" s="43">
        <v>10000</v>
      </c>
      <c r="CF94" s="43">
        <v>14485.03</v>
      </c>
      <c r="CG94" s="53">
        <v>904.27</v>
      </c>
      <c r="CH94" s="47">
        <f>IF(CF94&lt;=0," ",IF(CE94&lt;=0," ",IF(CF94/CE94*100&gt;200,"СВ.200",CF94/CE94)))</f>
        <v>1.4485030000000001</v>
      </c>
      <c r="CI94" s="29" t="str">
        <f t="shared" si="549"/>
        <v>св.200</v>
      </c>
      <c r="CJ94" s="43"/>
      <c r="CK94" s="43"/>
      <c r="CL94" s="30"/>
      <c r="CM94" s="29" t="str">
        <f t="shared" si="386"/>
        <v xml:space="preserve"> </v>
      </c>
      <c r="CN94" s="29" t="str">
        <f t="shared" si="407"/>
        <v xml:space="preserve"> </v>
      </c>
      <c r="CO94" s="43">
        <v>10000</v>
      </c>
      <c r="CP94" s="43">
        <v>14485.03</v>
      </c>
      <c r="CQ94" s="30">
        <v>904.27</v>
      </c>
      <c r="CR94" s="29">
        <f t="shared" si="388"/>
        <v>1.4485030000000001</v>
      </c>
      <c r="CS94" s="29" t="str">
        <f>IF(CP94=0," ",IF(CP94/CQ94*100&gt;200,"св.200",CP94/CQ94))</f>
        <v>св.200</v>
      </c>
      <c r="CT94" s="43"/>
      <c r="CU94" s="43"/>
      <c r="CV94" s="30"/>
      <c r="CW94" s="29" t="str">
        <f t="shared" si="408"/>
        <v xml:space="preserve"> </v>
      </c>
      <c r="CX94" s="29" t="str">
        <f t="shared" si="409"/>
        <v xml:space="preserve"> </v>
      </c>
      <c r="CY94" s="43"/>
      <c r="CZ94" s="43"/>
      <c r="DA94" s="30"/>
      <c r="DB94" s="29" t="str">
        <f t="shared" si="391"/>
        <v xml:space="preserve"> </v>
      </c>
      <c r="DC94" s="29" t="str">
        <f t="shared" si="392"/>
        <v xml:space="preserve"> </v>
      </c>
      <c r="DD94" s="43"/>
      <c r="DE94" s="43"/>
      <c r="DF94" s="37">
        <v>8523.4500000000007</v>
      </c>
      <c r="DG94" s="29" t="str">
        <f t="shared" si="393"/>
        <v xml:space="preserve"> </v>
      </c>
      <c r="DH94" s="29">
        <f t="shared" si="394"/>
        <v>0</v>
      </c>
      <c r="DI94" s="43"/>
      <c r="DJ94" s="30"/>
      <c r="DK94" s="29" t="str">
        <f t="shared" si="395"/>
        <v xml:space="preserve"> </v>
      </c>
      <c r="DL94" s="43">
        <v>646.29999999999995</v>
      </c>
      <c r="DM94" s="43">
        <v>646.29999999999995</v>
      </c>
      <c r="DN94" s="9"/>
      <c r="DO94" s="29">
        <f t="shared" si="396"/>
        <v>1</v>
      </c>
      <c r="DP94" s="29" t="str">
        <f t="shared" si="397"/>
        <v xml:space="preserve"> </v>
      </c>
    </row>
    <row r="95" spans="1:120" s="19" customFormat="1" ht="15.75" customHeight="1" outlineLevel="1" x14ac:dyDescent="0.3">
      <c r="A95" s="18">
        <f t="shared" si="554"/>
        <v>76</v>
      </c>
      <c r="B95" s="8" t="s">
        <v>16</v>
      </c>
      <c r="C95" s="28">
        <f t="shared" si="545"/>
        <v>1861920.94</v>
      </c>
      <c r="D95" s="28">
        <f t="shared" si="545"/>
        <v>1888906.0499999998</v>
      </c>
      <c r="E95" s="28">
        <f t="shared" si="545"/>
        <v>1321422.1299999999</v>
      </c>
      <c r="F95" s="29">
        <f t="shared" ref="F95:F126" si="556">IF(D95&lt;=0," ",IF(D95/C95*100&gt;200,"СВ.200",D95/C95))</f>
        <v>1.0144931556546111</v>
      </c>
      <c r="G95" s="29">
        <f t="shared" si="351"/>
        <v>1.4294493842024576</v>
      </c>
      <c r="H95" s="17">
        <f t="shared" si="546"/>
        <v>1817700</v>
      </c>
      <c r="I95" s="24">
        <f t="shared" si="546"/>
        <v>1844685.7999999998</v>
      </c>
      <c r="J95" s="17">
        <f t="shared" si="546"/>
        <v>1293746.95</v>
      </c>
      <c r="K95" s="29">
        <f t="shared" ref="K95:K126" si="557">IF(I95&lt;=0," ",IF(I95/H95*100&gt;200,"СВ.200",I95/H95))</f>
        <v>1.014846124222919</v>
      </c>
      <c r="L95" s="29">
        <f t="shared" si="355"/>
        <v>1.4258474580365192</v>
      </c>
      <c r="M95" s="43">
        <v>507000</v>
      </c>
      <c r="N95" s="43">
        <v>494535.44</v>
      </c>
      <c r="O95" s="43">
        <v>484890.85</v>
      </c>
      <c r="P95" s="29">
        <f t="shared" ref="P95:P126" si="558">IF(N95&lt;=0," ",IF(M95&lt;=0," ",IF(N95/M95*100&gt;200,"СВ.200",N95/M95)))</f>
        <v>0.97541506903353059</v>
      </c>
      <c r="Q95" s="29">
        <f t="shared" si="357"/>
        <v>1.0198902289040925</v>
      </c>
      <c r="R95" s="43"/>
      <c r="S95" s="43"/>
      <c r="T95" s="30"/>
      <c r="U95" s="29" t="str">
        <f t="shared" ref="U95:U126" si="559">IF(S95&lt;=0," ",IF(R95&lt;=0," ",IF(S95/R95*100&gt;200,"СВ.200",S95/R95)))</f>
        <v xml:space="preserve"> </v>
      </c>
      <c r="V95" s="29" t="str">
        <f t="shared" si="550"/>
        <v xml:space="preserve"> </v>
      </c>
      <c r="W95" s="43">
        <v>678400</v>
      </c>
      <c r="X95" s="43">
        <v>678452.52</v>
      </c>
      <c r="Y95" s="43">
        <v>255000</v>
      </c>
      <c r="Z95" s="29">
        <f t="shared" ref="Z95:Z126" si="560">IF(X95&lt;=0," ",IF(W95&lt;=0," ",IF(X95/W95*100&gt;200,"СВ.200",X95/W95)))</f>
        <v>1.0000774174528302</v>
      </c>
      <c r="AA95" s="29" t="str">
        <f t="shared" si="361"/>
        <v>св.200</v>
      </c>
      <c r="AB95" s="43">
        <v>55000</v>
      </c>
      <c r="AC95" s="43">
        <v>65721.27</v>
      </c>
      <c r="AD95" s="43">
        <v>38771.5</v>
      </c>
      <c r="AE95" s="29">
        <f t="shared" ref="AE95:AE126" si="561">IF(AC95&lt;=0," ",IF(AB95&lt;=0," ",IF(AC95/AB95*100&gt;200,"СВ.200",AC95/AB95)))</f>
        <v>1.1949321818181819</v>
      </c>
      <c r="AF95" s="29">
        <f t="shared" si="363"/>
        <v>1.695092271384909</v>
      </c>
      <c r="AG95" s="43">
        <v>577300</v>
      </c>
      <c r="AH95" s="43">
        <v>605976.56999999995</v>
      </c>
      <c r="AI95" s="43">
        <v>515084.6</v>
      </c>
      <c r="AJ95" s="29">
        <f t="shared" ref="AJ95:AJ126" si="562">IF(AH95&lt;=0," ",IF(AG95&lt;=0," ",IF(AH95/AG95*100&gt;200,"СВ.200",AH95/AG95)))</f>
        <v>1.049673601247185</v>
      </c>
      <c r="AK95" s="29">
        <f t="shared" si="365"/>
        <v>1.1764602746810913</v>
      </c>
      <c r="AL95" s="43">
        <v>0</v>
      </c>
      <c r="AM95" s="43">
        <v>0</v>
      </c>
      <c r="AN95" s="9"/>
      <c r="AO95" s="29" t="str">
        <f t="shared" si="528"/>
        <v xml:space="preserve"> </v>
      </c>
      <c r="AP95" s="29" t="str">
        <f t="shared" si="366"/>
        <v xml:space="preserve"> </v>
      </c>
      <c r="AQ95" s="9">
        <f t="shared" si="552"/>
        <v>44220.94</v>
      </c>
      <c r="AR95" s="9">
        <f t="shared" si="553"/>
        <v>44220.25</v>
      </c>
      <c r="AS95" s="9">
        <f t="shared" si="555"/>
        <v>27675.18</v>
      </c>
      <c r="AT95" s="29">
        <f t="shared" ref="AT95:AT126" si="563">IF(AR95&lt;=0," ",IF(AQ95&lt;=0," ",IF(AR95/AQ95*100&gt;200,"СВ.200",AR95/AQ95)))</f>
        <v>0.99998439653250237</v>
      </c>
      <c r="AU95" s="29">
        <f t="shared" si="369"/>
        <v>1.5978306193491785</v>
      </c>
      <c r="AV95" s="43"/>
      <c r="AW95" s="43"/>
      <c r="AX95" s="9"/>
      <c r="AY95" s="29" t="str">
        <f t="shared" ref="AY95:AY126" si="564">IF(AW95&lt;=0," ",IF(AV95&lt;=0," ",IF(AW95/AV95*100&gt;200,"СВ.200",AW95/AV95)))</f>
        <v xml:space="preserve"> </v>
      </c>
      <c r="AZ95" s="29" t="str">
        <f t="shared" si="371"/>
        <v xml:space="preserve"> </v>
      </c>
      <c r="BA95" s="43">
        <v>27495</v>
      </c>
      <c r="BB95" s="43">
        <v>27494.7</v>
      </c>
      <c r="BC95" s="30">
        <v>0</v>
      </c>
      <c r="BD95" s="29">
        <f t="shared" si="373"/>
        <v>0.99998908892525917</v>
      </c>
      <c r="BE95" s="29" t="str">
        <f t="shared" si="374"/>
        <v xml:space="preserve"> </v>
      </c>
      <c r="BF95" s="43">
        <v>0</v>
      </c>
      <c r="BG95" s="43">
        <v>0</v>
      </c>
      <c r="BH95" s="9"/>
      <c r="BI95" s="29" t="str">
        <f t="shared" ref="BI95:BI126" si="565">IF(BG95&lt;=0," ",IF(BF95&lt;=0," ",IF(BG95/BF95*100&gt;200,"СВ.200",BG95/BF95)))</f>
        <v xml:space="preserve"> </v>
      </c>
      <c r="BJ95" s="29" t="str">
        <f t="shared" si="376"/>
        <v xml:space="preserve"> </v>
      </c>
      <c r="BK95" s="43"/>
      <c r="BL95" s="43"/>
      <c r="BM95" s="30"/>
      <c r="BN95" s="29" t="str">
        <f t="shared" si="523"/>
        <v xml:space="preserve"> </v>
      </c>
      <c r="BO95" s="29" t="str">
        <f t="shared" si="378"/>
        <v xml:space="preserve"> </v>
      </c>
      <c r="BP95" s="43"/>
      <c r="BQ95" s="43"/>
      <c r="BR95" s="9"/>
      <c r="BS95" s="29" t="str">
        <f t="shared" ref="BS95:BS126" si="566">IF(BQ95&lt;=0," ",IF(BP95&lt;=0," ",IF(BQ95/BP95*100&gt;200,"СВ.200",BQ95/BP95)))</f>
        <v xml:space="preserve"> </v>
      </c>
      <c r="BT95" s="29" t="str">
        <f t="shared" si="380"/>
        <v xml:space="preserve"> </v>
      </c>
      <c r="BU95" s="43">
        <v>14427</v>
      </c>
      <c r="BV95" s="43">
        <v>14426.61</v>
      </c>
      <c r="BW95" s="43">
        <v>12894.63</v>
      </c>
      <c r="BX95" s="29">
        <f t="shared" si="542"/>
        <v>0.9999729673528801</v>
      </c>
      <c r="BY95" s="29">
        <f t="shared" si="382"/>
        <v>1.118807596650699</v>
      </c>
      <c r="BZ95" s="43"/>
      <c r="CA95" s="43"/>
      <c r="CB95" s="30"/>
      <c r="CC95" s="29" t="str">
        <f t="shared" si="464"/>
        <v xml:space="preserve"> </v>
      </c>
      <c r="CD95" s="29" t="str">
        <f t="shared" si="383"/>
        <v xml:space="preserve"> </v>
      </c>
      <c r="CE95" s="43">
        <v>0</v>
      </c>
      <c r="CF95" s="43">
        <v>0</v>
      </c>
      <c r="CG95" s="53"/>
      <c r="CH95" s="47" t="str">
        <f>IF(CF95&lt;=0," ",IF(CE95&lt;=0," ",IF(CF95/CE95*100&gt;200,"СВ.200",CF95/CE95)))</f>
        <v xml:space="preserve"> </v>
      </c>
      <c r="CI95" s="29" t="str">
        <f t="shared" si="406"/>
        <v xml:space="preserve"> </v>
      </c>
      <c r="CJ95" s="43"/>
      <c r="CK95" s="43"/>
      <c r="CL95" s="30"/>
      <c r="CM95" s="29" t="str">
        <f t="shared" si="386"/>
        <v xml:space="preserve"> </v>
      </c>
      <c r="CN95" s="29" t="str">
        <f t="shared" si="407"/>
        <v xml:space="preserve"> </v>
      </c>
      <c r="CO95" s="43">
        <v>0</v>
      </c>
      <c r="CP95" s="43">
        <v>0</v>
      </c>
      <c r="CQ95" s="30"/>
      <c r="CR95" s="29" t="str">
        <f t="shared" si="388"/>
        <v xml:space="preserve"> </v>
      </c>
      <c r="CS95" s="29" t="str">
        <f t="shared" si="389"/>
        <v xml:space="preserve"> </v>
      </c>
      <c r="CT95" s="43"/>
      <c r="CU95" s="43"/>
      <c r="CV95" s="30"/>
      <c r="CW95" s="29" t="str">
        <f t="shared" si="408"/>
        <v xml:space="preserve"> </v>
      </c>
      <c r="CX95" s="29" t="str">
        <f t="shared" si="409"/>
        <v xml:space="preserve"> </v>
      </c>
      <c r="CY95" s="43"/>
      <c r="CZ95" s="43"/>
      <c r="DA95" s="30"/>
      <c r="DB95" s="29" t="str">
        <f t="shared" ref="DB95:DB126" si="567">IF(CZ95&lt;=0," ",IF(CY95&lt;=0," ",IF(CZ95/CY95*100&gt;200,"СВ.200",CZ95/CY95)))</f>
        <v xml:space="preserve"> </v>
      </c>
      <c r="DC95" s="29" t="str">
        <f t="shared" si="392"/>
        <v xml:space="preserve"> </v>
      </c>
      <c r="DD95" s="43"/>
      <c r="DE95" s="43"/>
      <c r="DF95" s="37">
        <v>14780.55</v>
      </c>
      <c r="DG95" s="29" t="str">
        <f t="shared" ref="DG95:DG126" si="568">IF(DE95&lt;=0," ",IF(DD95&lt;=0," ",IF(DE95/DD95*100&gt;200,"СВ.200",DE95/DD95)))</f>
        <v xml:space="preserve"> </v>
      </c>
      <c r="DH95" s="29">
        <f t="shared" si="394"/>
        <v>0</v>
      </c>
      <c r="DI95" s="43"/>
      <c r="DJ95" s="30"/>
      <c r="DK95" s="29" t="str">
        <f t="shared" si="395"/>
        <v xml:space="preserve"> </v>
      </c>
      <c r="DL95" s="43">
        <v>2298.94</v>
      </c>
      <c r="DM95" s="43">
        <v>2298.94</v>
      </c>
      <c r="DN95" s="9"/>
      <c r="DO95" s="29">
        <f t="shared" ref="DO95:DO126" si="569">IF(DM95&lt;=0," ",IF(DL95&lt;=0," ",IF(DM95/DL95*100&gt;200,"СВ.200",DM95/DL95)))</f>
        <v>1</v>
      </c>
      <c r="DP95" s="29" t="str">
        <f t="shared" si="397"/>
        <v xml:space="preserve"> </v>
      </c>
    </row>
    <row r="96" spans="1:120" s="21" customFormat="1" ht="32.1" customHeight="1" x14ac:dyDescent="0.3">
      <c r="A96" s="20"/>
      <c r="B96" s="7" t="s">
        <v>150</v>
      </c>
      <c r="C96" s="34">
        <f>SUM(C97:C100)</f>
        <v>129954690</v>
      </c>
      <c r="D96" s="34">
        <f t="shared" ref="D96" si="570">SUM(D97:D100)</f>
        <v>136285597.98000002</v>
      </c>
      <c r="E96" s="34">
        <f t="shared" ref="E96" si="571">SUM(E97:E100)</f>
        <v>131841800.96000001</v>
      </c>
      <c r="F96" s="26">
        <f t="shared" si="556"/>
        <v>1.0487162716482186</v>
      </c>
      <c r="G96" s="26">
        <f t="shared" si="351"/>
        <v>1.033705524254392</v>
      </c>
      <c r="H96" s="25">
        <f t="shared" ref="H96" si="572">SUM(H97:H100)</f>
        <v>124693290</v>
      </c>
      <c r="I96" s="61">
        <f>SUM(I97:I100)</f>
        <v>129606048.40000002</v>
      </c>
      <c r="J96" s="25">
        <f t="shared" ref="J96" si="573">SUM(J97:J100)</f>
        <v>124540774.54000001</v>
      </c>
      <c r="K96" s="26">
        <f t="shared" si="557"/>
        <v>1.0393987390981505</v>
      </c>
      <c r="L96" s="26">
        <f t="shared" si="355"/>
        <v>1.0406716103919296</v>
      </c>
      <c r="M96" s="25">
        <f>SUM(M97:M100)</f>
        <v>99330700</v>
      </c>
      <c r="N96" s="25">
        <f>SUM(N97:N100)</f>
        <v>103247336</v>
      </c>
      <c r="O96" s="25">
        <f>SUM(O97:O100)</f>
        <v>100531315.69000001</v>
      </c>
      <c r="P96" s="26">
        <f t="shared" si="558"/>
        <v>1.0394302667755286</v>
      </c>
      <c r="Q96" s="26">
        <f t="shared" si="357"/>
        <v>1.0270166593499597</v>
      </c>
      <c r="R96" s="25">
        <f>SUM(R97:R100)</f>
        <v>3532790</v>
      </c>
      <c r="S96" s="25">
        <f>SUM(S97:S100)</f>
        <v>3154784.1</v>
      </c>
      <c r="T96" s="25">
        <f>SUM(T97:T100)</f>
        <v>3412755.55</v>
      </c>
      <c r="U96" s="26">
        <f t="shared" si="559"/>
        <v>0.89300074445410005</v>
      </c>
      <c r="V96" s="26">
        <f t="shared" si="359"/>
        <v>0.9244096313900948</v>
      </c>
      <c r="W96" s="25">
        <f>SUM(W97:W100)</f>
        <v>152000</v>
      </c>
      <c r="X96" s="25">
        <f>SUM(X97:X100)</f>
        <v>313938.20999999996</v>
      </c>
      <c r="Y96" s="25">
        <f>SUM(Y97:Y100)</f>
        <v>150337.59</v>
      </c>
      <c r="Z96" s="26" t="str">
        <f t="shared" si="560"/>
        <v>СВ.200</v>
      </c>
      <c r="AA96" s="26" t="str">
        <f t="shared" si="361"/>
        <v>св.200</v>
      </c>
      <c r="AB96" s="25">
        <f>SUM(AB97:AB100)</f>
        <v>5223400</v>
      </c>
      <c r="AC96" s="25">
        <f>SUM(AC97:AC100)</f>
        <v>5684830.2400000002</v>
      </c>
      <c r="AD96" s="25">
        <f>SUM(AD97:AD100)</f>
        <v>5116933.1500000004</v>
      </c>
      <c r="AE96" s="26">
        <f t="shared" si="561"/>
        <v>1.0883390588505573</v>
      </c>
      <c r="AF96" s="26">
        <f t="shared" si="363"/>
        <v>1.1109838790839</v>
      </c>
      <c r="AG96" s="25">
        <f>SUM(AG97:AG100)</f>
        <v>16430100</v>
      </c>
      <c r="AH96" s="25">
        <f>SUM(AH97:AH100)</f>
        <v>17161364.849999998</v>
      </c>
      <c r="AI96" s="25">
        <f>SUM(AI97:AI100)</f>
        <v>15300162.559999999</v>
      </c>
      <c r="AJ96" s="26">
        <f t="shared" si="562"/>
        <v>1.0445076323333393</v>
      </c>
      <c r="AK96" s="26">
        <f t="shared" si="365"/>
        <v>1.1216459160287509</v>
      </c>
      <c r="AL96" s="25">
        <f>SUM(AL97:AL100)</f>
        <v>24300</v>
      </c>
      <c r="AM96" s="25">
        <f>SUM(AM97:AM100)</f>
        <v>43795</v>
      </c>
      <c r="AN96" s="25">
        <f>SUM(AN97:AN100)</f>
        <v>29270</v>
      </c>
      <c r="AO96" s="26">
        <f t="shared" si="528"/>
        <v>1.8022633744855967</v>
      </c>
      <c r="AP96" s="26">
        <f t="shared" si="366"/>
        <v>1.4962418858899897</v>
      </c>
      <c r="AQ96" s="25">
        <f>SUM(AQ97:AQ100)</f>
        <v>5261400</v>
      </c>
      <c r="AR96" s="25">
        <f t="shared" ref="AR96:AS96" si="574">SUM(AR97:AR100)</f>
        <v>6679549.5800000001</v>
      </c>
      <c r="AS96" s="25">
        <f t="shared" si="574"/>
        <v>7301026.4199999999</v>
      </c>
      <c r="AT96" s="26">
        <f t="shared" si="563"/>
        <v>1.2695384460409778</v>
      </c>
      <c r="AU96" s="26">
        <f t="shared" si="369"/>
        <v>0.91487815489921209</v>
      </c>
      <c r="AV96" s="25">
        <f>SUM(AV97:AV100)</f>
        <v>3000000</v>
      </c>
      <c r="AW96" s="25">
        <f>SUM(AW97:AW100)</f>
        <v>4247350.4400000004</v>
      </c>
      <c r="AX96" s="25">
        <f>SUM(AX97:AX100)</f>
        <v>4981659.6900000004</v>
      </c>
      <c r="AY96" s="26">
        <f t="shared" si="564"/>
        <v>1.4157834800000002</v>
      </c>
      <c r="AZ96" s="26">
        <f t="shared" si="371"/>
        <v>0.85259746837504269</v>
      </c>
      <c r="BA96" s="25">
        <f>SUM(BA97:BA100)</f>
        <v>10500</v>
      </c>
      <c r="BB96" s="25">
        <f>SUM(BB97:BB100)</f>
        <v>16671.150000000001</v>
      </c>
      <c r="BC96" s="27">
        <f t="shared" ref="BC96" si="575">SUM(BC97:BC100)</f>
        <v>11079.630000000001</v>
      </c>
      <c r="BD96" s="26">
        <f t="shared" si="373"/>
        <v>1.5877285714285716</v>
      </c>
      <c r="BE96" s="26">
        <f t="shared" si="374"/>
        <v>1.5046666720820099</v>
      </c>
      <c r="BF96" s="25">
        <f>SUM(BF97:BF100)</f>
        <v>88400</v>
      </c>
      <c r="BG96" s="25">
        <f>SUM(BG97:BG100)</f>
        <v>116291.7</v>
      </c>
      <c r="BH96" s="27">
        <f>SUM(BH97:BH100)</f>
        <v>83095</v>
      </c>
      <c r="BI96" s="26">
        <f t="shared" si="565"/>
        <v>1.3155169683257919</v>
      </c>
      <c r="BJ96" s="26">
        <f t="shared" si="376"/>
        <v>1.3995029785185631</v>
      </c>
      <c r="BK96" s="25">
        <f>SUM(BK97:BK100)</f>
        <v>0</v>
      </c>
      <c r="BL96" s="25">
        <f>SUM(BL97:BL100)</f>
        <v>0</v>
      </c>
      <c r="BM96" s="25">
        <f>SUM(BM97:BM100)</f>
        <v>0</v>
      </c>
      <c r="BN96" s="26" t="str">
        <f t="shared" si="523"/>
        <v xml:space="preserve"> </v>
      </c>
      <c r="BO96" s="26" t="str">
        <f t="shared" si="378"/>
        <v xml:space="preserve"> </v>
      </c>
      <c r="BP96" s="25">
        <f>SUM(BP97:BP100)</f>
        <v>1400000</v>
      </c>
      <c r="BQ96" s="25">
        <f>SUM(BQ97:BQ100)</f>
        <v>1452855.1</v>
      </c>
      <c r="BR96" s="25">
        <f>SUM(BR97:BR100)</f>
        <v>1561216.49</v>
      </c>
      <c r="BS96" s="26">
        <f t="shared" si="566"/>
        <v>1.037753642857143</v>
      </c>
      <c r="BT96" s="26">
        <f t="shared" si="380"/>
        <v>0.93059169519789031</v>
      </c>
      <c r="BU96" s="25">
        <f>SUM(BU97:BU100)</f>
        <v>0</v>
      </c>
      <c r="BV96" s="25">
        <f>SUM(BV97:BV100)</f>
        <v>6731.75</v>
      </c>
      <c r="BW96" s="25">
        <f>SUM(BW97:BW100)</f>
        <v>27748.77</v>
      </c>
      <c r="BX96" s="26" t="str">
        <f t="shared" si="542"/>
        <v xml:space="preserve"> </v>
      </c>
      <c r="BY96" s="26">
        <f t="shared" si="382"/>
        <v>0.24259633850437334</v>
      </c>
      <c r="BZ96" s="25">
        <f>SUM(BZ97:BZ100)</f>
        <v>0</v>
      </c>
      <c r="CA96" s="25">
        <f>SUM(CA97:CA100)</f>
        <v>0</v>
      </c>
      <c r="CB96" s="25">
        <f>SUM(CB97:CB100)</f>
        <v>12499.2</v>
      </c>
      <c r="CC96" s="26" t="str">
        <f t="shared" si="464"/>
        <v xml:space="preserve"> </v>
      </c>
      <c r="CD96" s="26">
        <f t="shared" si="383"/>
        <v>0</v>
      </c>
      <c r="CE96" s="25">
        <f>SUM(CE97:CE100)</f>
        <v>553000</v>
      </c>
      <c r="CF96" s="25">
        <f>SUM(CF97:CF100)</f>
        <v>696118.41</v>
      </c>
      <c r="CG96" s="48">
        <f>SUM(CG97:CG100)</f>
        <v>374913.35</v>
      </c>
      <c r="CH96" s="26">
        <f t="shared" si="385"/>
        <v>1.2588036347197107</v>
      </c>
      <c r="CI96" s="26">
        <f t="shared" si="406"/>
        <v>1.8567447918298989</v>
      </c>
      <c r="CJ96" s="25">
        <f>SUM(CJ97:CJ100)</f>
        <v>360000</v>
      </c>
      <c r="CK96" s="25">
        <f>SUM(CK97:CK100)</f>
        <v>594998.27</v>
      </c>
      <c r="CL96" s="27">
        <f>SUM(CL97:CL100)</f>
        <v>374913.35</v>
      </c>
      <c r="CM96" s="26">
        <f t="shared" si="386"/>
        <v>1.6527729722222222</v>
      </c>
      <c r="CN96" s="26">
        <f t="shared" si="407"/>
        <v>1.587028762779453</v>
      </c>
      <c r="CO96" s="25">
        <f>SUM(CO97:CO100)</f>
        <v>193000</v>
      </c>
      <c r="CP96" s="25">
        <f>SUM(CP97:CP100)</f>
        <v>101120.14</v>
      </c>
      <c r="CQ96" s="27">
        <f t="shared" ref="CQ96" si="576">SUM(CQ97:CQ100)</f>
        <v>0</v>
      </c>
      <c r="CR96" s="26">
        <f t="shared" si="388"/>
        <v>0.52393854922279792</v>
      </c>
      <c r="CS96" s="26" t="str">
        <f t="shared" si="389"/>
        <v xml:space="preserve"> </v>
      </c>
      <c r="CT96" s="25">
        <f>SUM(CT97:CT100)</f>
        <v>100000</v>
      </c>
      <c r="CU96" s="25">
        <f>SUM(CU97:CU100)</f>
        <v>112863.21</v>
      </c>
      <c r="CV96" s="27">
        <f t="shared" ref="CV96" si="577">SUM(CV97:CV100)</f>
        <v>158214.89000000001</v>
      </c>
      <c r="CW96" s="64">
        <f t="shared" si="408"/>
        <v>1.1286321000000001</v>
      </c>
      <c r="CX96" s="64">
        <f t="shared" si="409"/>
        <v>0.71335390746092231</v>
      </c>
      <c r="CY96" s="25">
        <f>SUM(CY97:CY100)</f>
        <v>0</v>
      </c>
      <c r="CZ96" s="25">
        <f>SUM(CZ97:CZ100)</f>
        <v>0</v>
      </c>
      <c r="DA96" s="25">
        <f>SUM(DA97:DA100)</f>
        <v>0</v>
      </c>
      <c r="DB96" s="26" t="str">
        <f t="shared" si="567"/>
        <v xml:space="preserve"> </v>
      </c>
      <c r="DC96" s="26" t="str">
        <f t="shared" si="392"/>
        <v xml:space="preserve"> </v>
      </c>
      <c r="DD96" s="25">
        <f>SUM(DD97:DD100)</f>
        <v>100000</v>
      </c>
      <c r="DE96" s="25">
        <f>SUM(DE97:DE100)</f>
        <v>21172.21</v>
      </c>
      <c r="DF96" s="36">
        <f>SUM(DF97:DF100)</f>
        <v>97962.11</v>
      </c>
      <c r="DG96" s="26">
        <f>IF(DE96&lt;=0," ",IF(DD96&lt;=0," ",IF(DE96/DD96*100&gt;200,"СВ.200",DE96/DD96)))</f>
        <v>0.2117221</v>
      </c>
      <c r="DH96" s="26">
        <f t="shared" si="394"/>
        <v>0.21612652075378938</v>
      </c>
      <c r="DI96" s="25">
        <f>SUM(DI97:DI100)</f>
        <v>0</v>
      </c>
      <c r="DJ96" s="25">
        <f>SUM(DJ97:DJ100)</f>
        <v>-7362.71</v>
      </c>
      <c r="DK96" s="26" t="str">
        <f>IF(DI96=0," ",IF(DI96/DJ96*100&gt;200,"св.200",DI96/DJ96))</f>
        <v xml:space="preserve"> </v>
      </c>
      <c r="DL96" s="25">
        <f>SUM(DL97:DL100)</f>
        <v>9500</v>
      </c>
      <c r="DM96" s="25">
        <f>SUM(DM97:DM100)</f>
        <v>9495.61</v>
      </c>
      <c r="DN96" s="25">
        <f>SUM(DN97:DN100)</f>
        <v>0</v>
      </c>
      <c r="DO96" s="26">
        <f t="shared" si="569"/>
        <v>0.99953789473684218</v>
      </c>
      <c r="DP96" s="26" t="str">
        <f t="shared" si="397"/>
        <v xml:space="preserve"> </v>
      </c>
    </row>
    <row r="97" spans="1:120" s="19" customFormat="1" ht="15.75" customHeight="1" outlineLevel="1" x14ac:dyDescent="0.3">
      <c r="A97" s="18">
        <v>77</v>
      </c>
      <c r="B97" s="8" t="s">
        <v>54</v>
      </c>
      <c r="C97" s="28">
        <f t="shared" ref="C97:E100" si="578">H97+AQ97</f>
        <v>121497390</v>
      </c>
      <c r="D97" s="28">
        <f t="shared" si="578"/>
        <v>126143910.05000001</v>
      </c>
      <c r="E97" s="28">
        <f t="shared" si="578"/>
        <v>123655401.85000001</v>
      </c>
      <c r="F97" s="29">
        <f t="shared" si="556"/>
        <v>1.0382437849076429</v>
      </c>
      <c r="G97" s="29">
        <f t="shared" si="351"/>
        <v>1.0201245409644026</v>
      </c>
      <c r="H97" s="17">
        <f t="shared" ref="H97:J100" si="579">W97++AG97+M97+AB97+AL97+R97</f>
        <v>116527890</v>
      </c>
      <c r="I97" s="24">
        <f t="shared" si="579"/>
        <v>119698443.46000001</v>
      </c>
      <c r="J97" s="17">
        <f t="shared" si="579"/>
        <v>116481424.26000001</v>
      </c>
      <c r="K97" s="29">
        <f t="shared" si="557"/>
        <v>1.0272085374582858</v>
      </c>
      <c r="L97" s="29">
        <f t="shared" si="355"/>
        <v>1.0276183024069077</v>
      </c>
      <c r="M97" s="43">
        <v>97935200</v>
      </c>
      <c r="N97" s="43">
        <v>101715776.62</v>
      </c>
      <c r="O97" s="43">
        <v>99109702.900000006</v>
      </c>
      <c r="P97" s="29">
        <f t="shared" si="558"/>
        <v>1.03860283759057</v>
      </c>
      <c r="Q97" s="29">
        <f t="shared" si="357"/>
        <v>1.0262948393925617</v>
      </c>
      <c r="R97" s="43">
        <v>3532790</v>
      </c>
      <c r="S97" s="43">
        <v>3154784.1</v>
      </c>
      <c r="T97" s="43">
        <v>3412755.55</v>
      </c>
      <c r="U97" s="29">
        <f t="shared" si="559"/>
        <v>0.89300074445410005</v>
      </c>
      <c r="V97" s="29">
        <f t="shared" si="359"/>
        <v>0.9244096313900948</v>
      </c>
      <c r="W97" s="43">
        <v>2000</v>
      </c>
      <c r="X97" s="43">
        <v>85330.76</v>
      </c>
      <c r="Y97" s="43">
        <v>1774.71</v>
      </c>
      <c r="Z97" s="29" t="str">
        <f t="shared" si="560"/>
        <v>СВ.200</v>
      </c>
      <c r="AA97" s="29" t="str">
        <f t="shared" si="361"/>
        <v>св.200</v>
      </c>
      <c r="AB97" s="43">
        <v>4807000</v>
      </c>
      <c r="AC97" s="43">
        <v>4906846.9000000004</v>
      </c>
      <c r="AD97" s="43">
        <v>4428135.3099999996</v>
      </c>
      <c r="AE97" s="29">
        <f t="shared" si="561"/>
        <v>1.0207711462450593</v>
      </c>
      <c r="AF97" s="29">
        <f t="shared" si="363"/>
        <v>1.1081068116683184</v>
      </c>
      <c r="AG97" s="43">
        <v>10250900</v>
      </c>
      <c r="AH97" s="43">
        <v>9835705.0800000001</v>
      </c>
      <c r="AI97" s="43">
        <v>9529055.7899999991</v>
      </c>
      <c r="AJ97" s="29">
        <f t="shared" si="562"/>
        <v>0.9594967349208362</v>
      </c>
      <c r="AK97" s="29">
        <f t="shared" si="365"/>
        <v>1.0321804485940576</v>
      </c>
      <c r="AL97" s="43">
        <v>0</v>
      </c>
      <c r="AM97" s="43">
        <v>0</v>
      </c>
      <c r="AN97" s="9"/>
      <c r="AO97" s="29" t="str">
        <f t="shared" si="528"/>
        <v xml:space="preserve"> </v>
      </c>
      <c r="AP97" s="29" t="str">
        <f t="shared" si="366"/>
        <v xml:space="preserve"> </v>
      </c>
      <c r="AQ97" s="9">
        <f>AV97+BA97+BF97+BK97+BP97+BU97+BZ97+CE97+CY97+DD97+DL97+CT97</f>
        <v>4969500</v>
      </c>
      <c r="AR97" s="9">
        <f t="shared" ref="AR97" si="580">AW97+BB97+BG97+BL97+BQ97+BV97+CA97+CF97+CZ97+DE97+DM97+CU97+DI97</f>
        <v>6445466.5900000008</v>
      </c>
      <c r="AS97" s="9">
        <f t="shared" ref="AS97" si="581">AX97+BC97+BH97+BM97+BR97+BW97+CB97+CG97+DA97+DF97+DN97+CV97+DJ97</f>
        <v>7173977.5899999999</v>
      </c>
      <c r="AT97" s="29">
        <f t="shared" si="563"/>
        <v>1.2970050487976659</v>
      </c>
      <c r="AU97" s="29">
        <f t="shared" si="369"/>
        <v>0.89845089549547941</v>
      </c>
      <c r="AV97" s="43">
        <v>3000000</v>
      </c>
      <c r="AW97" s="43">
        <v>4247350.4400000004</v>
      </c>
      <c r="AX97" s="43">
        <v>4981659.6900000004</v>
      </c>
      <c r="AY97" s="29">
        <f t="shared" si="564"/>
        <v>1.4157834800000002</v>
      </c>
      <c r="AZ97" s="29">
        <f t="shared" si="371"/>
        <v>0.85259746837504269</v>
      </c>
      <c r="BA97" s="43">
        <v>0</v>
      </c>
      <c r="BB97" s="43">
        <v>0</v>
      </c>
      <c r="BC97" s="30">
        <v>0</v>
      </c>
      <c r="BD97" s="29" t="str">
        <f t="shared" si="373"/>
        <v xml:space="preserve"> </v>
      </c>
      <c r="BE97" s="29" t="str">
        <f t="shared" si="374"/>
        <v xml:space="preserve"> </v>
      </c>
      <c r="BF97" s="43">
        <v>0</v>
      </c>
      <c r="BG97" s="43">
        <v>0</v>
      </c>
      <c r="BH97" s="9"/>
      <c r="BI97" s="29" t="str">
        <f t="shared" si="565"/>
        <v xml:space="preserve"> </v>
      </c>
      <c r="BJ97" s="29" t="str">
        <f t="shared" si="376"/>
        <v xml:space="preserve"> </v>
      </c>
      <c r="BK97" s="43"/>
      <c r="BL97" s="43"/>
      <c r="BM97" s="30"/>
      <c r="BN97" s="29" t="str">
        <f t="shared" si="523"/>
        <v xml:space="preserve"> </v>
      </c>
      <c r="BO97" s="29" t="str">
        <f t="shared" si="378"/>
        <v xml:space="preserve"> </v>
      </c>
      <c r="BP97" s="43">
        <v>1400000</v>
      </c>
      <c r="BQ97" s="43">
        <v>1452855.1</v>
      </c>
      <c r="BR97" s="30">
        <v>1561216.49</v>
      </c>
      <c r="BS97" s="29">
        <f t="shared" si="566"/>
        <v>1.037753642857143</v>
      </c>
      <c r="BT97" s="29">
        <f t="shared" si="380"/>
        <v>0.93059169519789031</v>
      </c>
      <c r="BU97" s="43"/>
      <c r="BV97" s="43">
        <v>6731.75</v>
      </c>
      <c r="BW97" s="43">
        <v>11.06</v>
      </c>
      <c r="BX97" s="29" t="str">
        <f t="shared" si="542"/>
        <v xml:space="preserve"> </v>
      </c>
      <c r="BY97" s="29" t="str">
        <f t="shared" si="382"/>
        <v>св.200</v>
      </c>
      <c r="BZ97" s="43"/>
      <c r="CA97" s="43"/>
      <c r="CB97" s="30"/>
      <c r="CC97" s="29" t="str">
        <f t="shared" si="464"/>
        <v xml:space="preserve"> </v>
      </c>
      <c r="CD97" s="29" t="str">
        <f>IF(CA97=0," ",IF(CA97/CB97*100&gt;200,"св.200",CA97/CB97))</f>
        <v xml:space="preserve"> </v>
      </c>
      <c r="CE97" s="43">
        <v>360000</v>
      </c>
      <c r="CF97" s="43">
        <v>594998.27</v>
      </c>
      <c r="CG97" s="43">
        <v>374913.35</v>
      </c>
      <c r="CH97" s="29">
        <f t="shared" si="385"/>
        <v>1.6527729722222222</v>
      </c>
      <c r="CI97" s="29">
        <f t="shared" si="406"/>
        <v>1.587028762779453</v>
      </c>
      <c r="CJ97" s="43">
        <v>360000</v>
      </c>
      <c r="CK97" s="43">
        <v>594998.27</v>
      </c>
      <c r="CL97" s="43">
        <v>374913.35</v>
      </c>
      <c r="CM97" s="29">
        <f t="shared" si="386"/>
        <v>1.6527729722222222</v>
      </c>
      <c r="CN97" s="29">
        <f t="shared" si="407"/>
        <v>1.587028762779453</v>
      </c>
      <c r="CO97" s="43">
        <v>0</v>
      </c>
      <c r="CP97" s="43">
        <v>0</v>
      </c>
      <c r="CQ97" s="30"/>
      <c r="CR97" s="29" t="str">
        <f t="shared" si="388"/>
        <v xml:space="preserve"> </v>
      </c>
      <c r="CS97" s="29" t="str">
        <f t="shared" si="389"/>
        <v xml:space="preserve"> </v>
      </c>
      <c r="CT97" s="43">
        <v>100000</v>
      </c>
      <c r="CU97" s="43">
        <v>112863.21</v>
      </c>
      <c r="CV97" s="43">
        <v>158214.89000000001</v>
      </c>
      <c r="CW97" s="29">
        <f t="shared" si="408"/>
        <v>1.1286321000000001</v>
      </c>
      <c r="CX97" s="29">
        <f t="shared" si="409"/>
        <v>0.71335390746092231</v>
      </c>
      <c r="CY97" s="43"/>
      <c r="CZ97" s="43"/>
      <c r="DA97" s="30"/>
      <c r="DB97" s="29" t="str">
        <f t="shared" si="567"/>
        <v xml:space="preserve"> </v>
      </c>
      <c r="DC97" s="29" t="str">
        <f t="shared" si="392"/>
        <v xml:space="preserve"> </v>
      </c>
      <c r="DD97" s="43">
        <v>100000</v>
      </c>
      <c r="DE97" s="43">
        <v>21172.21</v>
      </c>
      <c r="DF97" s="37">
        <v>97962.11</v>
      </c>
      <c r="DG97" s="29">
        <f>IF(DE97&lt;=0," ",IF(DF97&lt;=0," ",IF(DE97/DF97*100&gt;200,"СВ.200",DE97/DF97)))</f>
        <v>0.21612652075378938</v>
      </c>
      <c r="DH97" s="29">
        <f t="shared" si="394"/>
        <v>0.21612652075378938</v>
      </c>
      <c r="DI97" s="43"/>
      <c r="DJ97" s="9"/>
      <c r="DK97" s="29" t="str">
        <f t="shared" si="395"/>
        <v xml:space="preserve"> </v>
      </c>
      <c r="DL97" s="43">
        <v>9500</v>
      </c>
      <c r="DM97" s="43">
        <v>9495.61</v>
      </c>
      <c r="DN97" s="43"/>
      <c r="DO97" s="29">
        <f t="shared" si="569"/>
        <v>0.99953789473684218</v>
      </c>
      <c r="DP97" s="29" t="str">
        <f t="shared" si="397"/>
        <v xml:space="preserve"> </v>
      </c>
    </row>
    <row r="98" spans="1:120" s="19" customFormat="1" ht="15.75" customHeight="1" outlineLevel="1" x14ac:dyDescent="0.3">
      <c r="A98" s="18">
        <f>A97+1</f>
        <v>78</v>
      </c>
      <c r="B98" s="8" t="s">
        <v>30</v>
      </c>
      <c r="C98" s="28">
        <f t="shared" si="578"/>
        <v>3377500</v>
      </c>
      <c r="D98" s="28">
        <f t="shared" si="578"/>
        <v>4163720.9400000004</v>
      </c>
      <c r="E98" s="28">
        <f t="shared" si="578"/>
        <v>3194239.2800000003</v>
      </c>
      <c r="F98" s="29">
        <f t="shared" si="556"/>
        <v>1.2327819215396003</v>
      </c>
      <c r="G98" s="29">
        <f t="shared" si="351"/>
        <v>1.3035094039667561</v>
      </c>
      <c r="H98" s="17">
        <f t="shared" si="579"/>
        <v>3209400</v>
      </c>
      <c r="I98" s="24">
        <f t="shared" si="579"/>
        <v>3969669.1700000004</v>
      </c>
      <c r="J98" s="17">
        <f t="shared" si="579"/>
        <v>3110150.4400000004</v>
      </c>
      <c r="K98" s="29">
        <f t="shared" si="557"/>
        <v>1.2368882563719077</v>
      </c>
      <c r="L98" s="29">
        <f t="shared" si="355"/>
        <v>1.2763592136719919</v>
      </c>
      <c r="M98" s="43">
        <v>627600</v>
      </c>
      <c r="N98" s="43">
        <v>652633.71</v>
      </c>
      <c r="O98" s="43">
        <v>623946</v>
      </c>
      <c r="P98" s="29">
        <f t="shared" si="558"/>
        <v>1.0398880019120458</v>
      </c>
      <c r="Q98" s="29">
        <f t="shared" si="357"/>
        <v>1.0459778730851708</v>
      </c>
      <c r="R98" s="43"/>
      <c r="S98" s="43"/>
      <c r="T98" s="30"/>
      <c r="U98" s="29" t="str">
        <f t="shared" si="559"/>
        <v xml:space="preserve"> </v>
      </c>
      <c r="V98" s="29" t="str">
        <f t="shared" ref="V98:V100" si="582">IF(S98=0," ",IF(S98/T98*100&gt;200,"св.200",S98/T98))</f>
        <v xml:space="preserve"> </v>
      </c>
      <c r="W98" s="43">
        <v>30000</v>
      </c>
      <c r="X98" s="43">
        <v>88396.160000000003</v>
      </c>
      <c r="Y98" s="43">
        <v>27435.95</v>
      </c>
      <c r="Z98" s="29" t="str">
        <f t="shared" si="560"/>
        <v>СВ.200</v>
      </c>
      <c r="AA98" s="29" t="str">
        <f t="shared" si="361"/>
        <v>св.200</v>
      </c>
      <c r="AB98" s="43">
        <v>159400</v>
      </c>
      <c r="AC98" s="43">
        <v>351370.43</v>
      </c>
      <c r="AD98" s="43">
        <v>178005.33</v>
      </c>
      <c r="AE98" s="29" t="str">
        <f t="shared" si="561"/>
        <v>СВ.200</v>
      </c>
      <c r="AF98" s="29">
        <f t="shared" si="363"/>
        <v>1.97393207270816</v>
      </c>
      <c r="AG98" s="43">
        <v>2379400</v>
      </c>
      <c r="AH98" s="43">
        <v>2852843.87</v>
      </c>
      <c r="AI98" s="43">
        <v>2265503.16</v>
      </c>
      <c r="AJ98" s="29">
        <f t="shared" si="562"/>
        <v>1.1989761578549214</v>
      </c>
      <c r="AK98" s="29">
        <f t="shared" si="365"/>
        <v>1.2592539795883577</v>
      </c>
      <c r="AL98" s="43">
        <v>13000</v>
      </c>
      <c r="AM98" s="43">
        <v>24425</v>
      </c>
      <c r="AN98" s="43">
        <v>15260</v>
      </c>
      <c r="AO98" s="29">
        <f t="shared" si="528"/>
        <v>1.8788461538461538</v>
      </c>
      <c r="AP98" s="29">
        <f t="shared" si="366"/>
        <v>1.6005897771952817</v>
      </c>
      <c r="AQ98" s="9">
        <f t="shared" ref="AQ98:AQ100" si="583">AV98+BA98+BF98+BK98+BP98+BU98+BZ98+CE98+CY98+DD98+DL98+CT98</f>
        <v>168100</v>
      </c>
      <c r="AR98" s="9">
        <f t="shared" ref="AR98:AR100" si="584">AW98+BB98+BG98+BL98+BQ98+BV98+CA98+CF98+CZ98+DE98+DM98+CU98+DI98</f>
        <v>194051.77</v>
      </c>
      <c r="AS98" s="9">
        <f t="shared" ref="AS98:AS100" si="585">AX98+BC98+BH98+BM98+BR98+BW98+CB98+CG98+DA98+DF98+DN98+CV98+DJ98</f>
        <v>84088.84</v>
      </c>
      <c r="AT98" s="29">
        <f t="shared" si="563"/>
        <v>1.1543829268292682</v>
      </c>
      <c r="AU98" s="29" t="str">
        <f t="shared" si="369"/>
        <v>св.200</v>
      </c>
      <c r="AV98" s="43"/>
      <c r="AW98" s="43"/>
      <c r="AX98" s="9"/>
      <c r="AY98" s="29" t="str">
        <f t="shared" si="564"/>
        <v xml:space="preserve"> </v>
      </c>
      <c r="AZ98" s="29" t="str">
        <f t="shared" si="371"/>
        <v xml:space="preserve"> </v>
      </c>
      <c r="BA98" s="43">
        <v>0</v>
      </c>
      <c r="BB98" s="43">
        <v>42.93</v>
      </c>
      <c r="BC98" s="30">
        <v>41.84</v>
      </c>
      <c r="BD98" s="29" t="str">
        <f t="shared" si="373"/>
        <v xml:space="preserve"> </v>
      </c>
      <c r="BE98" s="29">
        <f t="shared" si="374"/>
        <v>1.0260516252390057</v>
      </c>
      <c r="BF98" s="43">
        <v>69100</v>
      </c>
      <c r="BG98" s="43">
        <v>92888.7</v>
      </c>
      <c r="BH98" s="43">
        <v>63772</v>
      </c>
      <c r="BI98" s="29">
        <f t="shared" si="565"/>
        <v>1.3442648335745295</v>
      </c>
      <c r="BJ98" s="29">
        <f t="shared" si="376"/>
        <v>1.4565749858872232</v>
      </c>
      <c r="BK98" s="43"/>
      <c r="BL98" s="43"/>
      <c r="BM98" s="30"/>
      <c r="BN98" s="29" t="str">
        <f t="shared" si="523"/>
        <v xml:space="preserve"> </v>
      </c>
      <c r="BO98" s="29" t="str">
        <f t="shared" si="378"/>
        <v xml:space="preserve"> </v>
      </c>
      <c r="BP98" s="43"/>
      <c r="BQ98" s="43"/>
      <c r="BR98" s="30"/>
      <c r="BS98" s="29" t="str">
        <f t="shared" si="566"/>
        <v xml:space="preserve"> </v>
      </c>
      <c r="BT98" s="29" t="str">
        <f t="shared" si="380"/>
        <v xml:space="preserve"> </v>
      </c>
      <c r="BU98" s="43"/>
      <c r="BV98" s="43"/>
      <c r="BW98" s="9">
        <v>20275</v>
      </c>
      <c r="BX98" s="29" t="str">
        <f t="shared" si="542"/>
        <v xml:space="preserve"> </v>
      </c>
      <c r="BY98" s="29">
        <f t="shared" si="382"/>
        <v>0</v>
      </c>
      <c r="BZ98" s="43"/>
      <c r="CA98" s="43"/>
      <c r="CB98" s="30"/>
      <c r="CC98" s="29" t="str">
        <f t="shared" si="464"/>
        <v xml:space="preserve"> </v>
      </c>
      <c r="CD98" s="29" t="str">
        <f t="shared" si="383"/>
        <v xml:space="preserve"> </v>
      </c>
      <c r="CE98" s="43">
        <v>99000</v>
      </c>
      <c r="CF98" s="43">
        <v>101120.14</v>
      </c>
      <c r="CG98" s="9"/>
      <c r="CH98" s="29">
        <f t="shared" si="385"/>
        <v>1.0214155555555555</v>
      </c>
      <c r="CI98" s="29" t="str">
        <f t="shared" si="406"/>
        <v xml:space="preserve"> </v>
      </c>
      <c r="CJ98" s="43"/>
      <c r="CK98" s="43"/>
      <c r="CL98" s="30"/>
      <c r="CM98" s="29" t="str">
        <f t="shared" si="386"/>
        <v xml:space="preserve"> </v>
      </c>
      <c r="CN98" s="29" t="str">
        <f t="shared" si="407"/>
        <v xml:space="preserve"> </v>
      </c>
      <c r="CO98" s="43">
        <v>99000</v>
      </c>
      <c r="CP98" s="43">
        <v>101120.14</v>
      </c>
      <c r="CQ98" s="30"/>
      <c r="CR98" s="29">
        <f t="shared" si="388"/>
        <v>1.0214155555555555</v>
      </c>
      <c r="CS98" s="29" t="str">
        <f t="shared" si="389"/>
        <v xml:space="preserve"> </v>
      </c>
      <c r="CT98" s="43"/>
      <c r="CU98" s="43"/>
      <c r="CV98" s="30"/>
      <c r="CW98" s="29" t="str">
        <f t="shared" si="408"/>
        <v xml:space="preserve"> </v>
      </c>
      <c r="CX98" s="29" t="str">
        <f t="shared" si="409"/>
        <v xml:space="preserve"> </v>
      </c>
      <c r="CY98" s="43"/>
      <c r="CZ98" s="43"/>
      <c r="DA98" s="30"/>
      <c r="DB98" s="29" t="str">
        <f t="shared" si="567"/>
        <v xml:space="preserve"> </v>
      </c>
      <c r="DC98" s="29" t="str">
        <f t="shared" si="392"/>
        <v xml:space="preserve"> </v>
      </c>
      <c r="DD98" s="43"/>
      <c r="DE98" s="43"/>
      <c r="DF98" s="37"/>
      <c r="DG98" s="29" t="str">
        <f t="shared" si="568"/>
        <v xml:space="preserve"> </v>
      </c>
      <c r="DH98" s="29" t="str">
        <f t="shared" si="394"/>
        <v xml:space="preserve"> </v>
      </c>
      <c r="DI98" s="43"/>
      <c r="DJ98" s="9"/>
      <c r="DK98" s="29" t="str">
        <f t="shared" si="395"/>
        <v xml:space="preserve"> </v>
      </c>
      <c r="DL98" s="43"/>
      <c r="DM98" s="43"/>
      <c r="DN98" s="30"/>
      <c r="DO98" s="29" t="str">
        <f t="shared" si="569"/>
        <v xml:space="preserve"> </v>
      </c>
      <c r="DP98" s="29" t="str">
        <f t="shared" si="397"/>
        <v xml:space="preserve"> </v>
      </c>
    </row>
    <row r="99" spans="1:120" s="19" customFormat="1" ht="15.75" customHeight="1" outlineLevel="1" x14ac:dyDescent="0.3">
      <c r="A99" s="18">
        <f t="shared" ref="A99:A100" si="586">A98+1</f>
        <v>79</v>
      </c>
      <c r="B99" s="8" t="s">
        <v>44</v>
      </c>
      <c r="C99" s="28">
        <f t="shared" si="578"/>
        <v>3459300</v>
      </c>
      <c r="D99" s="28">
        <f t="shared" si="578"/>
        <v>3323569.37</v>
      </c>
      <c r="E99" s="28">
        <f t="shared" si="578"/>
        <v>3303821.53</v>
      </c>
      <c r="F99" s="29">
        <f t="shared" si="556"/>
        <v>0.96076355621079412</v>
      </c>
      <c r="G99" s="29">
        <f t="shared" si="351"/>
        <v>1.0059772720229232</v>
      </c>
      <c r="H99" s="17">
        <f t="shared" si="579"/>
        <v>3335500</v>
      </c>
      <c r="I99" s="24">
        <f t="shared" si="579"/>
        <v>3288177.54</v>
      </c>
      <c r="J99" s="17">
        <f t="shared" si="579"/>
        <v>3260861.5399999996</v>
      </c>
      <c r="K99" s="29">
        <f t="shared" si="557"/>
        <v>0.98581248388547449</v>
      </c>
      <c r="L99" s="29">
        <f t="shared" si="355"/>
        <v>1.0083769272828433</v>
      </c>
      <c r="M99" s="43">
        <v>576100</v>
      </c>
      <c r="N99" s="43">
        <v>700371.02</v>
      </c>
      <c r="O99" s="43">
        <v>616453.23</v>
      </c>
      <c r="P99" s="29">
        <f t="shared" si="558"/>
        <v>1.2157108488109702</v>
      </c>
      <c r="Q99" s="29">
        <f t="shared" si="357"/>
        <v>1.1361300191419226</v>
      </c>
      <c r="R99" s="43"/>
      <c r="S99" s="43"/>
      <c r="T99" s="30"/>
      <c r="U99" s="29" t="str">
        <f t="shared" si="559"/>
        <v xml:space="preserve"> </v>
      </c>
      <c r="V99" s="29" t="str">
        <f t="shared" si="582"/>
        <v xml:space="preserve"> </v>
      </c>
      <c r="W99" s="43">
        <v>120000</v>
      </c>
      <c r="X99" s="43">
        <v>139851.29</v>
      </c>
      <c r="Y99" s="43">
        <v>120930.13</v>
      </c>
      <c r="Z99" s="29">
        <f t="shared" si="560"/>
        <v>1.1654274166666667</v>
      </c>
      <c r="AA99" s="29">
        <f>IF(X99=0," ",IF(X99/Y99*100&gt;200,"св.200",X99/Y99))</f>
        <v>1.1564635711546825</v>
      </c>
      <c r="AB99" s="43">
        <v>143400</v>
      </c>
      <c r="AC99" s="43">
        <v>154574.89000000001</v>
      </c>
      <c r="AD99" s="43">
        <v>143425.53</v>
      </c>
      <c r="AE99" s="29">
        <f t="shared" si="561"/>
        <v>1.0779281032078105</v>
      </c>
      <c r="AF99" s="29">
        <f t="shared" si="363"/>
        <v>1.0777362300840025</v>
      </c>
      <c r="AG99" s="43">
        <v>2487400</v>
      </c>
      <c r="AH99" s="43">
        <v>2283910.34</v>
      </c>
      <c r="AI99" s="43">
        <v>2370942.65</v>
      </c>
      <c r="AJ99" s="29">
        <f t="shared" si="562"/>
        <v>0.91819182278684564</v>
      </c>
      <c r="AK99" s="29">
        <f t="shared" si="365"/>
        <v>0.96329210662265485</v>
      </c>
      <c r="AL99" s="43">
        <v>8600</v>
      </c>
      <c r="AM99" s="43">
        <v>9470</v>
      </c>
      <c r="AN99" s="43">
        <v>9110</v>
      </c>
      <c r="AO99" s="29">
        <f t="shared" si="528"/>
        <v>1.1011627906976744</v>
      </c>
      <c r="AP99" s="29">
        <f t="shared" si="366"/>
        <v>1.039517014270033</v>
      </c>
      <c r="AQ99" s="9">
        <f t="shared" si="583"/>
        <v>123800</v>
      </c>
      <c r="AR99" s="9">
        <f t="shared" si="584"/>
        <v>35391.83</v>
      </c>
      <c r="AS99" s="9">
        <f t="shared" si="585"/>
        <v>42959.99</v>
      </c>
      <c r="AT99" s="29">
        <f t="shared" si="563"/>
        <v>0.28587907915993538</v>
      </c>
      <c r="AU99" s="29">
        <f t="shared" si="369"/>
        <v>0.82383236122727221</v>
      </c>
      <c r="AV99" s="43"/>
      <c r="AW99" s="43"/>
      <c r="AX99" s="9"/>
      <c r="AY99" s="29" t="str">
        <f t="shared" si="564"/>
        <v xml:space="preserve"> </v>
      </c>
      <c r="AZ99" s="29" t="str">
        <f t="shared" si="371"/>
        <v xml:space="preserve"> </v>
      </c>
      <c r="BA99" s="43">
        <v>10500</v>
      </c>
      <c r="BB99" s="43">
        <v>11988.83</v>
      </c>
      <c r="BC99" s="30">
        <v>11037.79</v>
      </c>
      <c r="BD99" s="29">
        <f t="shared" si="373"/>
        <v>1.1417933333333332</v>
      </c>
      <c r="BE99" s="29">
        <f t="shared" si="374"/>
        <v>1.0861621755804376</v>
      </c>
      <c r="BF99" s="43">
        <v>19300</v>
      </c>
      <c r="BG99" s="43">
        <v>23403</v>
      </c>
      <c r="BH99" s="43">
        <v>19323</v>
      </c>
      <c r="BI99" s="29">
        <f t="shared" si="565"/>
        <v>1.2125906735751295</v>
      </c>
      <c r="BJ99" s="29">
        <f t="shared" si="376"/>
        <v>1.2111473373699737</v>
      </c>
      <c r="BK99" s="43"/>
      <c r="BL99" s="43"/>
      <c r="BM99" s="30"/>
      <c r="BN99" s="29" t="str">
        <f t="shared" si="523"/>
        <v xml:space="preserve"> </v>
      </c>
      <c r="BO99" s="29" t="str">
        <f t="shared" si="378"/>
        <v xml:space="preserve"> </v>
      </c>
      <c r="BP99" s="43"/>
      <c r="BQ99" s="43"/>
      <c r="BR99" s="30"/>
      <c r="BS99" s="29" t="str">
        <f t="shared" si="566"/>
        <v xml:space="preserve"> </v>
      </c>
      <c r="BT99" s="29" t="str">
        <f>IF(BQ99&lt;=0," ",IF(BQ99/BR99*100&gt;200,"св.200",BQ99/BR99))</f>
        <v xml:space="preserve"> </v>
      </c>
      <c r="BU99" s="43"/>
      <c r="BV99" s="43"/>
      <c r="BW99" s="43">
        <v>7462.71</v>
      </c>
      <c r="BX99" s="29" t="str">
        <f t="shared" si="542"/>
        <v xml:space="preserve"> </v>
      </c>
      <c r="BY99" s="29">
        <f t="shared" si="382"/>
        <v>0</v>
      </c>
      <c r="BZ99" s="43"/>
      <c r="CA99" s="43"/>
      <c r="CB99" s="43">
        <v>12499.2</v>
      </c>
      <c r="CC99" s="29" t="str">
        <f t="shared" si="464"/>
        <v xml:space="preserve"> </v>
      </c>
      <c r="CD99" s="29">
        <f t="shared" si="383"/>
        <v>0</v>
      </c>
      <c r="CE99" s="43">
        <v>94000</v>
      </c>
      <c r="CF99" s="43">
        <v>0</v>
      </c>
      <c r="CG99" s="43"/>
      <c r="CH99" s="29" t="str">
        <f t="shared" si="385"/>
        <v xml:space="preserve"> </v>
      </c>
      <c r="CI99" s="29" t="str">
        <f t="shared" si="406"/>
        <v xml:space="preserve"> </v>
      </c>
      <c r="CJ99" s="43"/>
      <c r="CK99" s="43"/>
      <c r="CL99" s="30"/>
      <c r="CM99" s="29" t="str">
        <f t="shared" si="386"/>
        <v xml:space="preserve"> </v>
      </c>
      <c r="CN99" s="29" t="str">
        <f t="shared" si="407"/>
        <v xml:space="preserve"> </v>
      </c>
      <c r="CO99" s="43">
        <v>94000</v>
      </c>
      <c r="CP99" s="43">
        <v>0</v>
      </c>
      <c r="CQ99" s="43"/>
      <c r="CR99" s="29" t="str">
        <f t="shared" si="388"/>
        <v xml:space="preserve"> </v>
      </c>
      <c r="CS99" s="29" t="str">
        <f t="shared" si="389"/>
        <v xml:space="preserve"> </v>
      </c>
      <c r="CT99" s="43"/>
      <c r="CU99" s="43"/>
      <c r="CV99" s="30"/>
      <c r="CW99" s="29" t="str">
        <f t="shared" si="408"/>
        <v xml:space="preserve"> </v>
      </c>
      <c r="CX99" s="29" t="str">
        <f t="shared" si="409"/>
        <v xml:space="preserve"> </v>
      </c>
      <c r="CY99" s="43"/>
      <c r="CZ99" s="43"/>
      <c r="DA99" s="30"/>
      <c r="DB99" s="29" t="str">
        <f t="shared" si="567"/>
        <v xml:space="preserve"> </v>
      </c>
      <c r="DC99" s="29" t="str">
        <f t="shared" si="392"/>
        <v xml:space="preserve"> </v>
      </c>
      <c r="DD99" s="43"/>
      <c r="DE99" s="43"/>
      <c r="DF99" s="37"/>
      <c r="DG99" s="29" t="str">
        <f t="shared" si="568"/>
        <v xml:space="preserve"> </v>
      </c>
      <c r="DH99" s="29" t="str">
        <f t="shared" si="394"/>
        <v xml:space="preserve"> </v>
      </c>
      <c r="DI99" s="43"/>
      <c r="DJ99" s="9">
        <v>-7362.71</v>
      </c>
      <c r="DK99" s="29" t="str">
        <f t="shared" ref="DK99:DK103" si="587">IF(DI99=0," ",IF(DI99/DJ99*100&gt;200,"св.200",DI99/DJ99))</f>
        <v xml:space="preserve"> </v>
      </c>
      <c r="DL99" s="43"/>
      <c r="DM99" s="43"/>
      <c r="DN99" s="30"/>
      <c r="DO99" s="29" t="str">
        <f t="shared" si="569"/>
        <v xml:space="preserve"> </v>
      </c>
      <c r="DP99" s="29" t="str">
        <f t="shared" si="397"/>
        <v xml:space="preserve"> </v>
      </c>
    </row>
    <row r="100" spans="1:120" s="19" customFormat="1" ht="15.75" customHeight="1" outlineLevel="1" x14ac:dyDescent="0.3">
      <c r="A100" s="18">
        <f t="shared" si="586"/>
        <v>80</v>
      </c>
      <c r="B100" s="8" t="s">
        <v>103</v>
      </c>
      <c r="C100" s="28">
        <f t="shared" si="578"/>
        <v>1620500</v>
      </c>
      <c r="D100" s="28">
        <f t="shared" si="578"/>
        <v>2654397.62</v>
      </c>
      <c r="E100" s="28">
        <f t="shared" si="578"/>
        <v>1688338.3</v>
      </c>
      <c r="F100" s="29">
        <f t="shared" si="556"/>
        <v>1.6380114902807776</v>
      </c>
      <c r="G100" s="29">
        <f t="shared" si="351"/>
        <v>1.5721953473424135</v>
      </c>
      <c r="H100" s="17">
        <f t="shared" si="579"/>
        <v>1620500</v>
      </c>
      <c r="I100" s="24">
        <f t="shared" si="579"/>
        <v>2649758.23</v>
      </c>
      <c r="J100" s="17">
        <f t="shared" si="579"/>
        <v>1688338.3</v>
      </c>
      <c r="K100" s="29">
        <f t="shared" si="557"/>
        <v>1.6351485529157668</v>
      </c>
      <c r="L100" s="29">
        <f t="shared" si="355"/>
        <v>1.5694474442710917</v>
      </c>
      <c r="M100" s="43">
        <v>191800</v>
      </c>
      <c r="N100" s="43">
        <v>178554.65</v>
      </c>
      <c r="O100" s="43">
        <v>181213.56</v>
      </c>
      <c r="P100" s="29">
        <f t="shared" si="558"/>
        <v>0.93094186652763289</v>
      </c>
      <c r="Q100" s="29">
        <f t="shared" si="357"/>
        <v>0.98532720178335442</v>
      </c>
      <c r="R100" s="43"/>
      <c r="S100" s="43"/>
      <c r="T100" s="30"/>
      <c r="U100" s="29" t="str">
        <f t="shared" si="559"/>
        <v xml:space="preserve"> </v>
      </c>
      <c r="V100" s="29" t="str">
        <f t="shared" si="582"/>
        <v xml:space="preserve"> </v>
      </c>
      <c r="W100" s="43">
        <v>0</v>
      </c>
      <c r="X100" s="43">
        <v>360</v>
      </c>
      <c r="Y100" s="43">
        <v>196.8</v>
      </c>
      <c r="Z100" s="29" t="str">
        <f t="shared" si="560"/>
        <v xml:space="preserve"> </v>
      </c>
      <c r="AA100" s="29">
        <f t="shared" si="361"/>
        <v>1.8292682926829267</v>
      </c>
      <c r="AB100" s="43">
        <v>113600</v>
      </c>
      <c r="AC100" s="43">
        <v>272038.02</v>
      </c>
      <c r="AD100" s="43">
        <v>367366.98</v>
      </c>
      <c r="AE100" s="29" t="str">
        <f t="shared" si="561"/>
        <v>СВ.200</v>
      </c>
      <c r="AF100" s="29">
        <f t="shared" si="363"/>
        <v>0.74050754371010707</v>
      </c>
      <c r="AG100" s="43">
        <v>1312400</v>
      </c>
      <c r="AH100" s="43">
        <v>2188905.56</v>
      </c>
      <c r="AI100" s="43">
        <v>1134660.96</v>
      </c>
      <c r="AJ100" s="29">
        <f t="shared" si="562"/>
        <v>1.6678646449253276</v>
      </c>
      <c r="AK100" s="29">
        <f t="shared" si="365"/>
        <v>1.929127410887566</v>
      </c>
      <c r="AL100" s="43">
        <v>2700</v>
      </c>
      <c r="AM100" s="43">
        <v>9900</v>
      </c>
      <c r="AN100" s="43">
        <v>4900</v>
      </c>
      <c r="AO100" s="29" t="str">
        <f t="shared" si="528"/>
        <v>СВ.200</v>
      </c>
      <c r="AP100" s="29" t="str">
        <f t="shared" si="366"/>
        <v>св.200</v>
      </c>
      <c r="AQ100" s="9">
        <f t="shared" si="583"/>
        <v>0</v>
      </c>
      <c r="AR100" s="9">
        <f t="shared" si="584"/>
        <v>4639.3900000000003</v>
      </c>
      <c r="AS100" s="9">
        <f t="shared" si="585"/>
        <v>0</v>
      </c>
      <c r="AT100" s="29" t="str">
        <f t="shared" si="563"/>
        <v xml:space="preserve"> </v>
      </c>
      <c r="AU100" s="29" t="str">
        <f t="shared" si="369"/>
        <v xml:space="preserve"> </v>
      </c>
      <c r="AV100" s="43"/>
      <c r="AW100" s="43"/>
      <c r="AX100" s="9"/>
      <c r="AY100" s="29" t="str">
        <f t="shared" si="564"/>
        <v xml:space="preserve"> </v>
      </c>
      <c r="AZ100" s="29" t="str">
        <f t="shared" si="371"/>
        <v xml:space="preserve"> </v>
      </c>
      <c r="BA100" s="43">
        <v>0</v>
      </c>
      <c r="BB100" s="43">
        <v>4639.3900000000003</v>
      </c>
      <c r="BC100" s="30">
        <v>0</v>
      </c>
      <c r="BD100" s="29" t="str">
        <f t="shared" si="373"/>
        <v xml:space="preserve"> </v>
      </c>
      <c r="BE100" s="29" t="str">
        <f t="shared" si="374"/>
        <v xml:space="preserve"> </v>
      </c>
      <c r="BF100" s="43">
        <v>0</v>
      </c>
      <c r="BG100" s="43">
        <v>0</v>
      </c>
      <c r="BH100" s="9"/>
      <c r="BI100" s="29" t="str">
        <f t="shared" si="565"/>
        <v xml:space="preserve"> </v>
      </c>
      <c r="BJ100" s="29" t="str">
        <f>IF(BG100=0," ",IF(BG100/BH100*100&gt;200,"св.200",BG100/BH100))</f>
        <v xml:space="preserve"> </v>
      </c>
      <c r="BK100" s="43"/>
      <c r="BL100" s="43"/>
      <c r="BM100" s="30"/>
      <c r="BN100" s="29" t="str">
        <f t="shared" si="523"/>
        <v xml:space="preserve"> </v>
      </c>
      <c r="BO100" s="29" t="str">
        <f t="shared" si="378"/>
        <v xml:space="preserve"> </v>
      </c>
      <c r="BP100" s="43"/>
      <c r="BQ100" s="43"/>
      <c r="BR100" s="30"/>
      <c r="BS100" s="29" t="str">
        <f t="shared" si="566"/>
        <v xml:space="preserve"> </v>
      </c>
      <c r="BT100" s="29" t="str">
        <f t="shared" si="380"/>
        <v xml:space="preserve"> </v>
      </c>
      <c r="BU100" s="43"/>
      <c r="BV100" s="43"/>
      <c r="BW100" s="9">
        <v>0</v>
      </c>
      <c r="BX100" s="29" t="str">
        <f t="shared" si="542"/>
        <v xml:space="preserve"> </v>
      </c>
      <c r="BY100" s="29" t="str">
        <f t="shared" si="382"/>
        <v xml:space="preserve"> </v>
      </c>
      <c r="BZ100" s="43"/>
      <c r="CA100" s="43"/>
      <c r="CB100" s="30"/>
      <c r="CC100" s="29" t="str">
        <f t="shared" si="464"/>
        <v xml:space="preserve"> </v>
      </c>
      <c r="CD100" s="29" t="str">
        <f t="shared" si="383"/>
        <v xml:space="preserve"> </v>
      </c>
      <c r="CE100" s="43">
        <v>0</v>
      </c>
      <c r="CF100" s="43">
        <v>0</v>
      </c>
      <c r="CG100" s="9"/>
      <c r="CH100" s="29" t="str">
        <f t="shared" si="385"/>
        <v xml:space="preserve"> </v>
      </c>
      <c r="CI100" s="29" t="str">
        <f t="shared" si="406"/>
        <v xml:space="preserve"> </v>
      </c>
      <c r="CJ100" s="43"/>
      <c r="CK100" s="43"/>
      <c r="CL100" s="30"/>
      <c r="CM100" s="29" t="str">
        <f t="shared" si="386"/>
        <v xml:space="preserve"> </v>
      </c>
      <c r="CN100" s="29" t="str">
        <f t="shared" si="407"/>
        <v xml:space="preserve"> </v>
      </c>
      <c r="CO100" s="43">
        <v>0</v>
      </c>
      <c r="CP100" s="43">
        <v>0</v>
      </c>
      <c r="CQ100" s="30"/>
      <c r="CR100" s="29" t="str">
        <f t="shared" si="388"/>
        <v xml:space="preserve"> </v>
      </c>
      <c r="CS100" s="29" t="str">
        <f t="shared" si="389"/>
        <v xml:space="preserve"> </v>
      </c>
      <c r="CT100" s="43"/>
      <c r="CU100" s="43"/>
      <c r="CV100" s="30"/>
      <c r="CW100" s="29" t="str">
        <f t="shared" si="408"/>
        <v xml:space="preserve"> </v>
      </c>
      <c r="CX100" s="29" t="str">
        <f t="shared" si="409"/>
        <v xml:space="preserve"> </v>
      </c>
      <c r="CY100" s="43"/>
      <c r="CZ100" s="43"/>
      <c r="DA100" s="30"/>
      <c r="DB100" s="29" t="str">
        <f t="shared" si="567"/>
        <v xml:space="preserve"> </v>
      </c>
      <c r="DC100" s="29" t="str">
        <f t="shared" si="392"/>
        <v xml:space="preserve"> </v>
      </c>
      <c r="DD100" s="43"/>
      <c r="DE100" s="43"/>
      <c r="DF100" s="37"/>
      <c r="DG100" s="29" t="str">
        <f t="shared" si="568"/>
        <v xml:space="preserve"> </v>
      </c>
      <c r="DH100" s="29" t="str">
        <f t="shared" si="394"/>
        <v xml:space="preserve"> </v>
      </c>
      <c r="DI100" s="43"/>
      <c r="DJ100" s="9"/>
      <c r="DK100" s="29" t="str">
        <f t="shared" si="587"/>
        <v xml:space="preserve"> </v>
      </c>
      <c r="DL100" s="43"/>
      <c r="DM100" s="43"/>
      <c r="DN100" s="30"/>
      <c r="DO100" s="29" t="str">
        <f t="shared" si="569"/>
        <v xml:space="preserve"> </v>
      </c>
      <c r="DP100" s="29" t="str">
        <f t="shared" si="397"/>
        <v xml:space="preserve"> </v>
      </c>
    </row>
    <row r="101" spans="1:120" s="21" customFormat="1" ht="32.1" customHeight="1" x14ac:dyDescent="0.3">
      <c r="A101" s="20"/>
      <c r="B101" s="7" t="s">
        <v>151</v>
      </c>
      <c r="C101" s="34">
        <f>SUM(C102:C107)</f>
        <v>29255002.610000003</v>
      </c>
      <c r="D101" s="34">
        <f t="shared" ref="D101" si="588">SUM(D102:D107)</f>
        <v>30157671.400000006</v>
      </c>
      <c r="E101" s="34">
        <f t="shared" ref="E101" si="589">SUM(E102:E107)</f>
        <v>30245246.849999998</v>
      </c>
      <c r="F101" s="26">
        <f t="shared" si="556"/>
        <v>1.0308551943075694</v>
      </c>
      <c r="G101" s="26">
        <f t="shared" si="351"/>
        <v>0.99710448883309444</v>
      </c>
      <c r="H101" s="25">
        <f t="shared" ref="H101" si="590">SUM(H102:H107)</f>
        <v>27118446.950000003</v>
      </c>
      <c r="I101" s="61">
        <f>SUM(I102:I107)</f>
        <v>28134196.350000005</v>
      </c>
      <c r="J101" s="25">
        <f t="shared" ref="J101" si="591">SUM(J102:J107)</f>
        <v>28016773.680000003</v>
      </c>
      <c r="K101" s="26">
        <f t="shared" si="557"/>
        <v>1.0374560313823578</v>
      </c>
      <c r="L101" s="26">
        <f t="shared" si="355"/>
        <v>1.004191156031782</v>
      </c>
      <c r="M101" s="25">
        <f>SUM(M102:M107)</f>
        <v>20409515.25</v>
      </c>
      <c r="N101" s="25">
        <f>SUM(N102:N107)</f>
        <v>21515968.890000001</v>
      </c>
      <c r="O101" s="25">
        <f>SUM(O102:O107)</f>
        <v>21237384.050000001</v>
      </c>
      <c r="P101" s="26">
        <f t="shared" si="558"/>
        <v>1.0542126369218887</v>
      </c>
      <c r="Q101" s="26">
        <f t="shared" si="357"/>
        <v>1.0131176626718299</v>
      </c>
      <c r="R101" s="25">
        <f>SUM(R102:R107)</f>
        <v>1095280</v>
      </c>
      <c r="S101" s="25">
        <f>SUM(S102:S107)</f>
        <v>1075201.94</v>
      </c>
      <c r="T101" s="25">
        <f>SUM(T102:T107)</f>
        <v>1164217.6299999999</v>
      </c>
      <c r="U101" s="26">
        <f t="shared" si="559"/>
        <v>0.98166855963771815</v>
      </c>
      <c r="V101" s="26">
        <f t="shared" si="359"/>
        <v>0.9235403349801532</v>
      </c>
      <c r="W101" s="25">
        <f>SUM(W102:W107)</f>
        <v>277051.48</v>
      </c>
      <c r="X101" s="25">
        <f>SUM(X102:X107)</f>
        <v>316917.44</v>
      </c>
      <c r="Y101" s="25">
        <f>SUM(Y102:Y107)</f>
        <v>133810.94</v>
      </c>
      <c r="Z101" s="26">
        <f t="shared" si="560"/>
        <v>1.1438936908043229</v>
      </c>
      <c r="AA101" s="26" t="str">
        <f t="shared" si="361"/>
        <v>св.200</v>
      </c>
      <c r="AB101" s="25">
        <f>SUM(AB102:AB107)</f>
        <v>569958.22</v>
      </c>
      <c r="AC101" s="25">
        <f>SUM(AC102:AC107)</f>
        <v>545660.21</v>
      </c>
      <c r="AD101" s="25">
        <f>SUM(AD102:AD107)</f>
        <v>543578.39</v>
      </c>
      <c r="AE101" s="26">
        <f t="shared" si="561"/>
        <v>0.95736878748761622</v>
      </c>
      <c r="AF101" s="26">
        <f t="shared" si="363"/>
        <v>1.0038298431988806</v>
      </c>
      <c r="AG101" s="25">
        <f>SUM(AG102:AG107)</f>
        <v>4766642</v>
      </c>
      <c r="AH101" s="25">
        <f>SUM(AH102:AH107)</f>
        <v>4680447.87</v>
      </c>
      <c r="AI101" s="25">
        <f>SUM(AI102:AI107)</f>
        <v>4937782.67</v>
      </c>
      <c r="AJ101" s="26">
        <f t="shared" si="562"/>
        <v>0.98191722180939955</v>
      </c>
      <c r="AK101" s="26">
        <f t="shared" si="365"/>
        <v>0.94788454308378867</v>
      </c>
      <c r="AL101" s="25">
        <f>SUM(AL102:AL107)</f>
        <v>0</v>
      </c>
      <c r="AM101" s="25">
        <f>SUM(AM102:AM107)</f>
        <v>0</v>
      </c>
      <c r="AN101" s="25">
        <f>SUM(AN102:AN107)</f>
        <v>0</v>
      </c>
      <c r="AO101" s="26" t="str">
        <f t="shared" si="528"/>
        <v xml:space="preserve"> </v>
      </c>
      <c r="AP101" s="26" t="str">
        <f t="shared" si="366"/>
        <v xml:space="preserve"> </v>
      </c>
      <c r="AQ101" s="25">
        <f>SUM(AQ102:AQ107)</f>
        <v>2136555.66</v>
      </c>
      <c r="AR101" s="25">
        <f t="shared" ref="AR101:AS101" si="592">SUM(AR102:AR107)</f>
        <v>2023475.05</v>
      </c>
      <c r="AS101" s="25">
        <f t="shared" si="592"/>
        <v>2228473.1700000004</v>
      </c>
      <c r="AT101" s="26">
        <f t="shared" si="563"/>
        <v>0.94707340786057492</v>
      </c>
      <c r="AU101" s="26">
        <f t="shared" si="369"/>
        <v>0.908009608210809</v>
      </c>
      <c r="AV101" s="25">
        <f>SUM(AV102:AV107)</f>
        <v>275000</v>
      </c>
      <c r="AW101" s="25">
        <f>SUM(AW102:AW107)</f>
        <v>285298.43</v>
      </c>
      <c r="AX101" s="25">
        <f>SUM(AX102:AX107)</f>
        <v>198089.23</v>
      </c>
      <c r="AY101" s="26">
        <f t="shared" si="564"/>
        <v>1.0374488363636363</v>
      </c>
      <c r="AZ101" s="26">
        <f t="shared" si="371"/>
        <v>1.4402521025499466</v>
      </c>
      <c r="BA101" s="25">
        <f>SUM(BA102:BA107)</f>
        <v>23539.4</v>
      </c>
      <c r="BB101" s="25">
        <f>SUM(BB102:BB107)</f>
        <v>3539.4</v>
      </c>
      <c r="BC101" s="27">
        <f t="shared" ref="BC101" si="593">SUM(BC102:BC107)</f>
        <v>0</v>
      </c>
      <c r="BD101" s="26">
        <f t="shared" si="373"/>
        <v>0.15036067189478067</v>
      </c>
      <c r="BE101" s="26" t="str">
        <f t="shared" si="374"/>
        <v xml:space="preserve"> </v>
      </c>
      <c r="BF101" s="25">
        <f>SUM(BF102:BF107)</f>
        <v>410760</v>
      </c>
      <c r="BG101" s="25">
        <f>SUM(BG102:BG107)</f>
        <v>366219.9</v>
      </c>
      <c r="BH101" s="27">
        <f>SUM(BH102:BH107)</f>
        <v>401357.58</v>
      </c>
      <c r="BI101" s="26">
        <f t="shared" si="565"/>
        <v>0.8915666082383874</v>
      </c>
      <c r="BJ101" s="26">
        <f t="shared" si="376"/>
        <v>0.91245293037694719</v>
      </c>
      <c r="BK101" s="25">
        <f>SUM(BK102:BK107)</f>
        <v>500000</v>
      </c>
      <c r="BL101" s="25">
        <f>SUM(BL102:BL107)</f>
        <v>539012.76</v>
      </c>
      <c r="BM101" s="27">
        <f>SUM(BM102:BM107)</f>
        <v>508713.35</v>
      </c>
      <c r="BN101" s="26">
        <f t="shared" si="523"/>
        <v>1.07802552</v>
      </c>
      <c r="BO101" s="26">
        <f t="shared" si="378"/>
        <v>1.0595608705767208</v>
      </c>
      <c r="BP101" s="25">
        <f>SUM(BP102:BP107)</f>
        <v>120000</v>
      </c>
      <c r="BQ101" s="25">
        <f>SUM(BQ102:BQ107)</f>
        <v>134351.07</v>
      </c>
      <c r="BR101" s="25">
        <f>SUM(BR102:BR107)</f>
        <v>130772.93</v>
      </c>
      <c r="BS101" s="26">
        <f t="shared" si="566"/>
        <v>1.11959225</v>
      </c>
      <c r="BT101" s="26">
        <f t="shared" si="380"/>
        <v>1.0273614730510359</v>
      </c>
      <c r="BU101" s="25">
        <f>SUM(BU102:BU107)</f>
        <v>504470.12</v>
      </c>
      <c r="BV101" s="25">
        <f>SUM(BV102:BV107)</f>
        <v>347778.12</v>
      </c>
      <c r="BW101" s="25">
        <f>SUM(BW102:BW107)</f>
        <v>708480.44</v>
      </c>
      <c r="BX101" s="26">
        <f t="shared" si="542"/>
        <v>0.68939290200180736</v>
      </c>
      <c r="BY101" s="26">
        <f t="shared" si="382"/>
        <v>0.49087892955802709</v>
      </c>
      <c r="BZ101" s="25">
        <f>SUM(BZ102:BZ107)</f>
        <v>0</v>
      </c>
      <c r="CA101" s="25">
        <f>SUM(CA102:CA107)</f>
        <v>0</v>
      </c>
      <c r="CB101" s="25">
        <f>SUM(CB102:CB107)</f>
        <v>0</v>
      </c>
      <c r="CC101" s="26" t="str">
        <f t="shared" si="464"/>
        <v xml:space="preserve"> </v>
      </c>
      <c r="CD101" s="26" t="str">
        <f t="shared" si="383"/>
        <v xml:space="preserve"> </v>
      </c>
      <c r="CE101" s="25">
        <f>SUM(CE102:CE107)</f>
        <v>103000</v>
      </c>
      <c r="CF101" s="25">
        <f>SUM(CF102:CF107)</f>
        <v>109280.55</v>
      </c>
      <c r="CG101" s="48">
        <f>SUM(CG102:CG107)</f>
        <v>104774.18</v>
      </c>
      <c r="CH101" s="26">
        <f t="shared" si="385"/>
        <v>1.0609762135922329</v>
      </c>
      <c r="CI101" s="26">
        <f t="shared" si="406"/>
        <v>1.0430103103646338</v>
      </c>
      <c r="CJ101" s="25">
        <f>SUM(CJ102:CJ107)</f>
        <v>103000</v>
      </c>
      <c r="CK101" s="25">
        <f>SUM(CK102:CK107)</f>
        <v>109280.55</v>
      </c>
      <c r="CL101" s="27">
        <f>SUM(CL102:CL107)</f>
        <v>104774.18</v>
      </c>
      <c r="CM101" s="26">
        <f t="shared" si="386"/>
        <v>1.0609762135922329</v>
      </c>
      <c r="CN101" s="26">
        <f t="shared" si="407"/>
        <v>1.0430103103646338</v>
      </c>
      <c r="CO101" s="25">
        <f>SUM(CO102:CO107)</f>
        <v>0</v>
      </c>
      <c r="CP101" s="25">
        <f>SUM(CP102:CP107)</f>
        <v>0</v>
      </c>
      <c r="CQ101" s="27">
        <f t="shared" ref="CQ101" si="594">SUM(CQ102:CQ107)</f>
        <v>0</v>
      </c>
      <c r="CR101" s="26" t="str">
        <f t="shared" si="388"/>
        <v xml:space="preserve"> </v>
      </c>
      <c r="CS101" s="26" t="str">
        <f t="shared" si="389"/>
        <v xml:space="preserve"> </v>
      </c>
      <c r="CT101" s="25">
        <f>SUM(CT102:CT107)</f>
        <v>7000</v>
      </c>
      <c r="CU101" s="25">
        <f>SUM(CU102:CU107)</f>
        <v>6947.86</v>
      </c>
      <c r="CV101" s="27">
        <f t="shared" ref="CV101" si="595">SUM(CV102:CV107)</f>
        <v>1044.5999999999999</v>
      </c>
      <c r="CW101" s="64">
        <f t="shared" si="408"/>
        <v>0.99255142857142853</v>
      </c>
      <c r="CX101" s="64" t="str">
        <f t="shared" si="409"/>
        <v>св.200</v>
      </c>
      <c r="CY101" s="25">
        <f>SUM(CY102:CY107)</f>
        <v>0</v>
      </c>
      <c r="CZ101" s="25">
        <f>SUM(CZ102:CZ107)</f>
        <v>0</v>
      </c>
      <c r="DA101" s="25">
        <f>SUM(DA102:DA107)</f>
        <v>0</v>
      </c>
      <c r="DB101" s="26" t="str">
        <f t="shared" si="567"/>
        <v xml:space="preserve"> </v>
      </c>
      <c r="DC101" s="26" t="str">
        <f t="shared" si="392"/>
        <v xml:space="preserve"> </v>
      </c>
      <c r="DD101" s="25">
        <f>SUM(DD102:DD107)</f>
        <v>3355.56</v>
      </c>
      <c r="DE101" s="25">
        <f>SUM(DE102:DE107)</f>
        <v>8556.56</v>
      </c>
      <c r="DF101" s="36">
        <f>SUM(DF102:DF107)</f>
        <v>0</v>
      </c>
      <c r="DG101" s="26" t="str">
        <f t="shared" si="568"/>
        <v>СВ.200</v>
      </c>
      <c r="DH101" s="26" t="str">
        <f t="shared" si="394"/>
        <v xml:space="preserve"> </v>
      </c>
      <c r="DI101" s="25">
        <f>SUM(DI102:DI107)</f>
        <v>0</v>
      </c>
      <c r="DJ101" s="25">
        <f>SUM(DJ102:DJ107)</f>
        <v>0</v>
      </c>
      <c r="DK101" s="26" t="str">
        <f t="shared" si="587"/>
        <v xml:space="preserve"> </v>
      </c>
      <c r="DL101" s="25">
        <f>SUM(DL102:DL107)</f>
        <v>189430.58000000002</v>
      </c>
      <c r="DM101" s="25">
        <f>SUM(DM102:DM107)</f>
        <v>222490.40000000002</v>
      </c>
      <c r="DN101" s="25">
        <f>SUM(DN102:DN107)</f>
        <v>175240.86</v>
      </c>
      <c r="DO101" s="26">
        <f t="shared" si="569"/>
        <v>1.1745220861383627</v>
      </c>
      <c r="DP101" s="26">
        <f t="shared" ref="DP101:DP103" si="596">IF(DM101=0," ",IF(DM101/DN101*100&gt;200,"св.200",DM101/DN101))</f>
        <v>1.269626273233309</v>
      </c>
    </row>
    <row r="102" spans="1:120" s="19" customFormat="1" ht="15.75" customHeight="1" outlineLevel="1" x14ac:dyDescent="0.3">
      <c r="A102" s="18">
        <v>81</v>
      </c>
      <c r="B102" s="8" t="s">
        <v>6</v>
      </c>
      <c r="C102" s="28">
        <f t="shared" ref="C102:E107" si="597">H102+AQ102</f>
        <v>23001497.16</v>
      </c>
      <c r="D102" s="28">
        <f t="shared" si="597"/>
        <v>24310686.610000003</v>
      </c>
      <c r="E102" s="28">
        <f t="shared" si="597"/>
        <v>23923788.32</v>
      </c>
      <c r="F102" s="29">
        <f t="shared" si="556"/>
        <v>1.0569175754470759</v>
      </c>
      <c r="G102" s="29">
        <f t="shared" si="351"/>
        <v>1.0161721164234077</v>
      </c>
      <c r="H102" s="17">
        <f t="shared" ref="H102:J107" si="598">W102++AG102+M102+AB102+AL102+R102</f>
        <v>21677497.16</v>
      </c>
      <c r="I102" s="24">
        <f t="shared" si="598"/>
        <v>22918203.940000001</v>
      </c>
      <c r="J102" s="17">
        <f t="shared" si="598"/>
        <v>22656624.030000001</v>
      </c>
      <c r="K102" s="29">
        <f t="shared" si="557"/>
        <v>1.0572347799583335</v>
      </c>
      <c r="L102" s="29">
        <f t="shared" si="355"/>
        <v>1.0115454054255231</v>
      </c>
      <c r="M102" s="43">
        <v>19232217.16</v>
      </c>
      <c r="N102" s="43">
        <v>20334641.91</v>
      </c>
      <c r="O102" s="43">
        <v>19929353.620000001</v>
      </c>
      <c r="P102" s="29">
        <f t="shared" si="558"/>
        <v>1.0573217711108664</v>
      </c>
      <c r="Q102" s="29">
        <f t="shared" si="357"/>
        <v>1.0203362486173799</v>
      </c>
      <c r="R102" s="43">
        <v>1095280</v>
      </c>
      <c r="S102" s="43">
        <v>1075201.94</v>
      </c>
      <c r="T102" s="43">
        <v>1164217.6299999999</v>
      </c>
      <c r="U102" s="29">
        <f t="shared" si="559"/>
        <v>0.98166855963771815</v>
      </c>
      <c r="V102" s="29">
        <f t="shared" si="359"/>
        <v>0.9235403349801532</v>
      </c>
      <c r="W102" s="43">
        <v>0</v>
      </c>
      <c r="X102" s="43">
        <v>0</v>
      </c>
      <c r="Y102" s="9"/>
      <c r="Z102" s="29" t="str">
        <f t="shared" si="560"/>
        <v xml:space="preserve"> </v>
      </c>
      <c r="AA102" s="29" t="str">
        <f t="shared" si="361"/>
        <v xml:space="preserve"> </v>
      </c>
      <c r="AB102" s="43">
        <v>350000</v>
      </c>
      <c r="AC102" s="43">
        <v>350565.52</v>
      </c>
      <c r="AD102" s="43">
        <v>340917.14</v>
      </c>
      <c r="AE102" s="29">
        <f t="shared" si="561"/>
        <v>1.0016157714285714</v>
      </c>
      <c r="AF102" s="29">
        <f t="shared" si="363"/>
        <v>1.0283012464553705</v>
      </c>
      <c r="AG102" s="43">
        <v>1000000</v>
      </c>
      <c r="AH102" s="43">
        <v>1157794.57</v>
      </c>
      <c r="AI102" s="43">
        <v>1222135.6399999999</v>
      </c>
      <c r="AJ102" s="29">
        <f t="shared" si="562"/>
        <v>1.1577945700000001</v>
      </c>
      <c r="AK102" s="29">
        <f t="shared" si="365"/>
        <v>0.94735357689102351</v>
      </c>
      <c r="AL102" s="43"/>
      <c r="AM102" s="43"/>
      <c r="AN102" s="9"/>
      <c r="AO102" s="29" t="str">
        <f t="shared" si="528"/>
        <v xml:space="preserve"> </v>
      </c>
      <c r="AP102" s="29" t="str">
        <f t="shared" si="366"/>
        <v xml:space="preserve"> </v>
      </c>
      <c r="AQ102" s="9">
        <f>AV102+BA102+BF102+BK102+BP102+BU102+BZ102+CE102+CY102+DD102+DL102+CT102</f>
        <v>1324000</v>
      </c>
      <c r="AR102" s="9">
        <f t="shared" ref="AR102" si="599">AW102+BB102+BG102+BL102+BQ102+BV102+CA102+CF102+CZ102+DE102+DM102+CU102+DI102</f>
        <v>1392482.6700000002</v>
      </c>
      <c r="AS102" s="9">
        <f t="shared" ref="AS102" si="600">AX102+BC102+BH102+BM102+BR102+BW102+CB102+CG102+DA102+DF102+DN102+CV102+DJ102</f>
        <v>1267164.29</v>
      </c>
      <c r="AT102" s="29">
        <f t="shared" si="563"/>
        <v>1.0517240709969791</v>
      </c>
      <c r="AU102" s="29">
        <f t="shared" si="369"/>
        <v>1.0988967105441396</v>
      </c>
      <c r="AV102" s="43">
        <v>275000</v>
      </c>
      <c r="AW102" s="43">
        <v>285298.43</v>
      </c>
      <c r="AX102" s="43">
        <v>198089.23</v>
      </c>
      <c r="AY102" s="29">
        <f t="shared" si="564"/>
        <v>1.0374488363636363</v>
      </c>
      <c r="AZ102" s="29">
        <f t="shared" si="371"/>
        <v>1.4402521025499466</v>
      </c>
      <c r="BA102" s="43">
        <v>0</v>
      </c>
      <c r="BB102" s="43">
        <v>0</v>
      </c>
      <c r="BC102" s="30"/>
      <c r="BD102" s="29" t="str">
        <f t="shared" si="373"/>
        <v xml:space="preserve"> </v>
      </c>
      <c r="BE102" s="29" t="str">
        <f t="shared" si="374"/>
        <v xml:space="preserve"> </v>
      </c>
      <c r="BF102" s="43">
        <v>0</v>
      </c>
      <c r="BG102" s="43">
        <v>0</v>
      </c>
      <c r="BH102" s="9"/>
      <c r="BI102" s="29" t="str">
        <f t="shared" si="565"/>
        <v xml:space="preserve"> </v>
      </c>
      <c r="BJ102" s="29" t="str">
        <f t="shared" si="376"/>
        <v xml:space="preserve"> </v>
      </c>
      <c r="BK102" s="43">
        <v>500000</v>
      </c>
      <c r="BL102" s="43">
        <v>539012.76</v>
      </c>
      <c r="BM102" s="43">
        <v>508713.35</v>
      </c>
      <c r="BN102" s="29">
        <f t="shared" si="523"/>
        <v>1.07802552</v>
      </c>
      <c r="BO102" s="29">
        <f t="shared" si="378"/>
        <v>1.0595608705767208</v>
      </c>
      <c r="BP102" s="43">
        <v>120000</v>
      </c>
      <c r="BQ102" s="43">
        <v>134351.07</v>
      </c>
      <c r="BR102" s="43">
        <v>130772.93</v>
      </c>
      <c r="BS102" s="29">
        <f t="shared" si="566"/>
        <v>1.11959225</v>
      </c>
      <c r="BT102" s="29">
        <f t="shared" si="380"/>
        <v>1.0273614730510359</v>
      </c>
      <c r="BU102" s="43">
        <v>140000</v>
      </c>
      <c r="BV102" s="43">
        <v>133391</v>
      </c>
      <c r="BW102" s="43">
        <v>323770</v>
      </c>
      <c r="BX102" s="29">
        <f t="shared" si="542"/>
        <v>0.95279285714285711</v>
      </c>
      <c r="BY102" s="29">
        <f t="shared" si="382"/>
        <v>0.41199308150847824</v>
      </c>
      <c r="BZ102" s="43"/>
      <c r="CA102" s="43"/>
      <c r="CB102" s="30"/>
      <c r="CC102" s="29" t="str">
        <f t="shared" si="464"/>
        <v xml:space="preserve"> </v>
      </c>
      <c r="CD102" s="29" t="str">
        <f t="shared" si="383"/>
        <v xml:space="preserve"> </v>
      </c>
      <c r="CE102" s="43">
        <v>103000</v>
      </c>
      <c r="CF102" s="43">
        <v>109280.55</v>
      </c>
      <c r="CG102" s="43">
        <v>104774.18</v>
      </c>
      <c r="CH102" s="29">
        <f t="shared" si="385"/>
        <v>1.0609762135922329</v>
      </c>
      <c r="CI102" s="29">
        <f t="shared" si="406"/>
        <v>1.0430103103646338</v>
      </c>
      <c r="CJ102" s="43">
        <v>103000</v>
      </c>
      <c r="CK102" s="43">
        <v>109280.55</v>
      </c>
      <c r="CL102" s="43">
        <v>104774.18</v>
      </c>
      <c r="CM102" s="29">
        <f t="shared" si="386"/>
        <v>1.0609762135922329</v>
      </c>
      <c r="CN102" s="29">
        <f t="shared" si="407"/>
        <v>1.0430103103646338</v>
      </c>
      <c r="CO102" s="43"/>
      <c r="CP102" s="43"/>
      <c r="CQ102" s="30"/>
      <c r="CR102" s="29" t="str">
        <f t="shared" si="388"/>
        <v xml:space="preserve"> </v>
      </c>
      <c r="CS102" s="29" t="str">
        <f t="shared" si="389"/>
        <v xml:space="preserve"> </v>
      </c>
      <c r="CT102" s="43">
        <v>7000</v>
      </c>
      <c r="CU102" s="43">
        <v>6947.86</v>
      </c>
      <c r="CV102" s="30">
        <v>1044.5999999999999</v>
      </c>
      <c r="CW102" s="29">
        <f t="shared" si="408"/>
        <v>0.99255142857142853</v>
      </c>
      <c r="CX102" s="29" t="str">
        <f t="shared" si="409"/>
        <v>св.200</v>
      </c>
      <c r="CY102" s="43"/>
      <c r="CZ102" s="43"/>
      <c r="DA102" s="30"/>
      <c r="DB102" s="29" t="str">
        <f t="shared" si="567"/>
        <v xml:space="preserve"> </v>
      </c>
      <c r="DC102" s="29" t="str">
        <f t="shared" si="392"/>
        <v xml:space="preserve"> </v>
      </c>
      <c r="DD102" s="43">
        <v>0</v>
      </c>
      <c r="DE102" s="43">
        <v>5201</v>
      </c>
      <c r="DF102" s="35"/>
      <c r="DG102" s="29" t="str">
        <f t="shared" si="568"/>
        <v xml:space="preserve"> </v>
      </c>
      <c r="DH102" s="29" t="str">
        <f t="shared" si="394"/>
        <v xml:space="preserve"> </v>
      </c>
      <c r="DI102" s="43"/>
      <c r="DJ102" s="30"/>
      <c r="DK102" s="29" t="str">
        <f t="shared" si="587"/>
        <v xml:space="preserve"> </v>
      </c>
      <c r="DL102" s="43">
        <v>179000</v>
      </c>
      <c r="DM102" s="43">
        <v>179000</v>
      </c>
      <c r="DN102" s="9"/>
      <c r="DO102" s="29">
        <f t="shared" si="569"/>
        <v>1</v>
      </c>
      <c r="DP102" s="29" t="e">
        <f t="shared" si="596"/>
        <v>#DIV/0!</v>
      </c>
    </row>
    <row r="103" spans="1:120" s="19" customFormat="1" ht="15.75" customHeight="1" outlineLevel="1" x14ac:dyDescent="0.3">
      <c r="A103" s="18">
        <f>A102+1</f>
        <v>82</v>
      </c>
      <c r="B103" s="8" t="s">
        <v>11</v>
      </c>
      <c r="C103" s="28">
        <f t="shared" si="597"/>
        <v>1438260</v>
      </c>
      <c r="D103" s="28">
        <f t="shared" si="597"/>
        <v>1236448.93</v>
      </c>
      <c r="E103" s="28">
        <f t="shared" si="597"/>
        <v>1420757.52</v>
      </c>
      <c r="F103" s="29">
        <f t="shared" si="556"/>
        <v>0.85968387496002108</v>
      </c>
      <c r="G103" s="29">
        <f t="shared" si="351"/>
        <v>0.87027442233773988</v>
      </c>
      <c r="H103" s="17">
        <f t="shared" si="598"/>
        <v>892500</v>
      </c>
      <c r="I103" s="24">
        <f t="shared" si="598"/>
        <v>815087.35</v>
      </c>
      <c r="J103" s="17">
        <f t="shared" si="598"/>
        <v>905049.94</v>
      </c>
      <c r="K103" s="29">
        <f t="shared" si="557"/>
        <v>0.91326313725490194</v>
      </c>
      <c r="L103" s="29">
        <f t="shared" si="355"/>
        <v>0.90059930836523783</v>
      </c>
      <c r="M103" s="43">
        <v>461500</v>
      </c>
      <c r="N103" s="43">
        <v>426137.71</v>
      </c>
      <c r="O103" s="43">
        <v>480364.13</v>
      </c>
      <c r="P103" s="29">
        <f t="shared" si="558"/>
        <v>0.92337531960996755</v>
      </c>
      <c r="Q103" s="29">
        <f t="shared" si="357"/>
        <v>0.887113927511615</v>
      </c>
      <c r="R103" s="43"/>
      <c r="S103" s="43"/>
      <c r="T103" s="30"/>
      <c r="U103" s="29" t="str">
        <f t="shared" si="559"/>
        <v xml:space="preserve"> </v>
      </c>
      <c r="V103" s="29" t="str">
        <f t="shared" ref="V103:V107" si="601">IF(S103=0," ",IF(S103/T103*100&gt;200,"св.200",S103/T103))</f>
        <v xml:space="preserve"> </v>
      </c>
      <c r="W103" s="43">
        <v>0</v>
      </c>
      <c r="X103" s="43">
        <v>0</v>
      </c>
      <c r="Y103" s="9"/>
      <c r="Z103" s="29" t="str">
        <f t="shared" si="560"/>
        <v xml:space="preserve"> </v>
      </c>
      <c r="AA103" s="29" t="str">
        <f t="shared" si="361"/>
        <v xml:space="preserve"> </v>
      </c>
      <c r="AB103" s="43">
        <v>56000</v>
      </c>
      <c r="AC103" s="43">
        <v>53573.37</v>
      </c>
      <c r="AD103" s="43">
        <v>50978.76</v>
      </c>
      <c r="AE103" s="29">
        <f t="shared" si="561"/>
        <v>0.95666732142857147</v>
      </c>
      <c r="AF103" s="29">
        <f t="shared" si="363"/>
        <v>1.0508959025288178</v>
      </c>
      <c r="AG103" s="43">
        <v>375000</v>
      </c>
      <c r="AH103" s="43">
        <v>335376.27</v>
      </c>
      <c r="AI103" s="43">
        <v>373707.05</v>
      </c>
      <c r="AJ103" s="29">
        <f t="shared" si="562"/>
        <v>0.89433672000000008</v>
      </c>
      <c r="AK103" s="29">
        <f t="shared" si="365"/>
        <v>0.89743094223135478</v>
      </c>
      <c r="AL103" s="43"/>
      <c r="AM103" s="43"/>
      <c r="AN103" s="9"/>
      <c r="AO103" s="29" t="str">
        <f t="shared" si="528"/>
        <v xml:space="preserve"> </v>
      </c>
      <c r="AP103" s="29" t="str">
        <f t="shared" si="366"/>
        <v xml:space="preserve"> </v>
      </c>
      <c r="AQ103" s="9">
        <f t="shared" ref="AQ103:AQ107" si="602">AV103+BA103+BF103+BK103+BP103+BU103+BZ103+CE103+CY103+DD103+DL103+CT103</f>
        <v>545760</v>
      </c>
      <c r="AR103" s="9">
        <f t="shared" ref="AR103:AR107" si="603">AW103+BB103+BG103+BL103+BQ103+BV103+CA103+CF103+CZ103+DE103+DM103+CU103+DI103</f>
        <v>421361.58</v>
      </c>
      <c r="AS103" s="9">
        <f t="shared" ref="AS103:AS107" si="604">AX103+BC103+BH103+BM103+BR103+BW103+CB103+CG103+DA103+DF103+DN103+CV103+DJ103</f>
        <v>515707.58</v>
      </c>
      <c r="AT103" s="29">
        <f t="shared" si="563"/>
        <v>0.77206387423043099</v>
      </c>
      <c r="AU103" s="29">
        <f t="shared" si="369"/>
        <v>0.81705523893986587</v>
      </c>
      <c r="AV103" s="43"/>
      <c r="AW103" s="43"/>
      <c r="AX103" s="9"/>
      <c r="AY103" s="29" t="str">
        <f t="shared" si="564"/>
        <v xml:space="preserve"> </v>
      </c>
      <c r="AZ103" s="29" t="str">
        <f t="shared" si="371"/>
        <v xml:space="preserve"> </v>
      </c>
      <c r="BA103" s="43">
        <v>0</v>
      </c>
      <c r="BB103" s="43">
        <v>0</v>
      </c>
      <c r="BC103" s="30"/>
      <c r="BD103" s="29" t="str">
        <f t="shared" si="373"/>
        <v xml:space="preserve"> </v>
      </c>
      <c r="BE103" s="29" t="str">
        <f t="shared" si="374"/>
        <v xml:space="preserve"> </v>
      </c>
      <c r="BF103" s="43">
        <v>410760</v>
      </c>
      <c r="BG103" s="43">
        <v>366219.9</v>
      </c>
      <c r="BH103" s="43">
        <v>401357.58</v>
      </c>
      <c r="BI103" s="29">
        <f t="shared" si="565"/>
        <v>0.8915666082383874</v>
      </c>
      <c r="BJ103" s="29">
        <f t="shared" si="376"/>
        <v>0.91245293037694719</v>
      </c>
      <c r="BK103" s="43"/>
      <c r="BL103" s="43"/>
      <c r="BM103" s="30"/>
      <c r="BN103" s="29" t="str">
        <f t="shared" si="523"/>
        <v xml:space="preserve"> </v>
      </c>
      <c r="BO103" s="29" t="str">
        <f t="shared" si="378"/>
        <v xml:space="preserve"> </v>
      </c>
      <c r="BP103" s="43"/>
      <c r="BQ103" s="43"/>
      <c r="BR103" s="30"/>
      <c r="BS103" s="29" t="str">
        <f t="shared" si="566"/>
        <v xml:space="preserve"> </v>
      </c>
      <c r="BT103" s="29" t="str">
        <f t="shared" si="380"/>
        <v xml:space="preserve"> </v>
      </c>
      <c r="BU103" s="43">
        <v>130000</v>
      </c>
      <c r="BV103" s="43">
        <v>50443</v>
      </c>
      <c r="BW103" s="9">
        <v>114350</v>
      </c>
      <c r="BX103" s="29">
        <f t="shared" si="542"/>
        <v>0.38802307692307692</v>
      </c>
      <c r="BY103" s="29">
        <f t="shared" si="382"/>
        <v>0.44112811543506775</v>
      </c>
      <c r="BZ103" s="43"/>
      <c r="CA103" s="43"/>
      <c r="CB103" s="30"/>
      <c r="CC103" s="29" t="str">
        <f t="shared" si="464"/>
        <v xml:space="preserve"> </v>
      </c>
      <c r="CD103" s="29" t="str">
        <f t="shared" si="383"/>
        <v xml:space="preserve"> </v>
      </c>
      <c r="CE103" s="43"/>
      <c r="CF103" s="43"/>
      <c r="CG103" s="9"/>
      <c r="CH103" s="29" t="str">
        <f t="shared" si="385"/>
        <v xml:space="preserve"> </v>
      </c>
      <c r="CI103" s="29" t="str">
        <f t="shared" si="406"/>
        <v xml:space="preserve"> </v>
      </c>
      <c r="CJ103" s="43"/>
      <c r="CK103" s="43"/>
      <c r="CL103" s="30"/>
      <c r="CM103" s="29" t="str">
        <f t="shared" si="386"/>
        <v xml:space="preserve"> </v>
      </c>
      <c r="CN103" s="29" t="str">
        <f t="shared" si="407"/>
        <v xml:space="preserve"> </v>
      </c>
      <c r="CO103" s="43"/>
      <c r="CP103" s="43"/>
      <c r="CQ103" s="30"/>
      <c r="CR103" s="29" t="str">
        <f t="shared" si="388"/>
        <v xml:space="preserve"> </v>
      </c>
      <c r="CS103" s="29" t="str">
        <f t="shared" si="389"/>
        <v xml:space="preserve"> </v>
      </c>
      <c r="CT103" s="43"/>
      <c r="CU103" s="43"/>
      <c r="CV103" s="30"/>
      <c r="CW103" s="29" t="str">
        <f t="shared" si="408"/>
        <v xml:space="preserve"> </v>
      </c>
      <c r="CX103" s="29" t="str">
        <f t="shared" si="409"/>
        <v xml:space="preserve"> </v>
      </c>
      <c r="CY103" s="43"/>
      <c r="CZ103" s="43"/>
      <c r="DA103" s="30"/>
      <c r="DB103" s="29" t="str">
        <f t="shared" si="567"/>
        <v xml:space="preserve"> </v>
      </c>
      <c r="DC103" s="29" t="str">
        <f t="shared" si="392"/>
        <v xml:space="preserve"> </v>
      </c>
      <c r="DD103" s="43">
        <v>0</v>
      </c>
      <c r="DE103" s="43">
        <v>0</v>
      </c>
      <c r="DF103" s="35"/>
      <c r="DG103" s="29" t="str">
        <f t="shared" si="568"/>
        <v xml:space="preserve"> </v>
      </c>
      <c r="DH103" s="29" t="str">
        <f t="shared" si="394"/>
        <v xml:space="preserve"> </v>
      </c>
      <c r="DI103" s="43"/>
      <c r="DJ103" s="43"/>
      <c r="DK103" s="29" t="str">
        <f t="shared" si="587"/>
        <v xml:space="preserve"> </v>
      </c>
      <c r="DL103" s="43">
        <v>5000</v>
      </c>
      <c r="DM103" s="43">
        <v>4698.68</v>
      </c>
      <c r="DN103" s="43"/>
      <c r="DO103" s="29">
        <f t="shared" si="569"/>
        <v>0.93973600000000002</v>
      </c>
      <c r="DP103" s="29" t="e">
        <f t="shared" si="596"/>
        <v>#DIV/0!</v>
      </c>
    </row>
    <row r="104" spans="1:120" s="19" customFormat="1" ht="15.75" customHeight="1" outlineLevel="1" x14ac:dyDescent="0.3">
      <c r="A104" s="18">
        <f t="shared" ref="A104:A107" si="605">A103+1</f>
        <v>83</v>
      </c>
      <c r="B104" s="8" t="s">
        <v>69</v>
      </c>
      <c r="C104" s="28">
        <f t="shared" si="597"/>
        <v>1462190.6400000001</v>
      </c>
      <c r="D104" s="28">
        <f t="shared" si="597"/>
        <v>1426707.96</v>
      </c>
      <c r="E104" s="28">
        <f t="shared" si="597"/>
        <v>1406517.22</v>
      </c>
      <c r="F104" s="29">
        <f t="shared" si="556"/>
        <v>0.97573320535002184</v>
      </c>
      <c r="G104" s="29">
        <f t="shared" si="351"/>
        <v>1.0143551317487602</v>
      </c>
      <c r="H104" s="17">
        <f t="shared" si="598"/>
        <v>1377433.3900000001</v>
      </c>
      <c r="I104" s="24">
        <f t="shared" si="598"/>
        <v>1354650.71</v>
      </c>
      <c r="J104" s="17">
        <f t="shared" si="598"/>
        <v>1237648.98</v>
      </c>
      <c r="K104" s="29">
        <f t="shared" si="557"/>
        <v>0.98346004956363064</v>
      </c>
      <c r="L104" s="29">
        <f t="shared" si="355"/>
        <v>1.0945354716003564</v>
      </c>
      <c r="M104" s="43">
        <v>258037.8</v>
      </c>
      <c r="N104" s="43">
        <v>257039.65</v>
      </c>
      <c r="O104" s="43">
        <v>247733.02</v>
      </c>
      <c r="P104" s="29">
        <f t="shared" si="558"/>
        <v>0.99613176829131234</v>
      </c>
      <c r="Q104" s="29">
        <f t="shared" si="357"/>
        <v>1.0375671761479355</v>
      </c>
      <c r="R104" s="43"/>
      <c r="S104" s="43"/>
      <c r="T104" s="30"/>
      <c r="U104" s="29" t="str">
        <f t="shared" si="559"/>
        <v xml:space="preserve"> </v>
      </c>
      <c r="V104" s="29" t="str">
        <f t="shared" si="601"/>
        <v xml:space="preserve"> </v>
      </c>
      <c r="W104" s="43">
        <v>92578.37</v>
      </c>
      <c r="X104" s="43">
        <v>92578.37</v>
      </c>
      <c r="Y104" s="9">
        <v>39342</v>
      </c>
      <c r="Z104" s="29">
        <f t="shared" si="560"/>
        <v>1</v>
      </c>
      <c r="AA104" s="29" t="str">
        <f t="shared" si="361"/>
        <v>св.200</v>
      </c>
      <c r="AB104" s="43">
        <v>57958.22</v>
      </c>
      <c r="AC104" s="43">
        <v>57958.22</v>
      </c>
      <c r="AD104" s="43">
        <v>57869.99</v>
      </c>
      <c r="AE104" s="29">
        <f t="shared" si="561"/>
        <v>1</v>
      </c>
      <c r="AF104" s="29">
        <f t="shared" si="363"/>
        <v>1.0015246244210514</v>
      </c>
      <c r="AG104" s="43">
        <v>968859</v>
      </c>
      <c r="AH104" s="43">
        <v>947074.47</v>
      </c>
      <c r="AI104" s="43">
        <v>892703.97</v>
      </c>
      <c r="AJ104" s="29">
        <f t="shared" si="562"/>
        <v>0.97751527312023723</v>
      </c>
      <c r="AK104" s="29">
        <f t="shared" si="365"/>
        <v>1.0609054085420948</v>
      </c>
      <c r="AL104" s="43"/>
      <c r="AM104" s="43"/>
      <c r="AN104" s="9"/>
      <c r="AO104" s="29" t="str">
        <f t="shared" si="528"/>
        <v xml:space="preserve"> </v>
      </c>
      <c r="AP104" s="29" t="str">
        <f t="shared" si="366"/>
        <v xml:space="preserve"> </v>
      </c>
      <c r="AQ104" s="9">
        <f t="shared" si="602"/>
        <v>84757.25</v>
      </c>
      <c r="AR104" s="9">
        <f t="shared" si="603"/>
        <v>72057.25</v>
      </c>
      <c r="AS104" s="9">
        <f t="shared" si="604"/>
        <v>168868.24</v>
      </c>
      <c r="AT104" s="29">
        <f t="shared" si="563"/>
        <v>0.85016031076987519</v>
      </c>
      <c r="AU104" s="29">
        <f t="shared" si="369"/>
        <v>0.42670694027485573</v>
      </c>
      <c r="AV104" s="43"/>
      <c r="AW104" s="43"/>
      <c r="AX104" s="9"/>
      <c r="AY104" s="29" t="str">
        <f t="shared" si="564"/>
        <v xml:space="preserve"> </v>
      </c>
      <c r="AZ104" s="29" t="str">
        <f t="shared" si="371"/>
        <v xml:space="preserve"> </v>
      </c>
      <c r="BA104" s="43">
        <v>3539.4</v>
      </c>
      <c r="BB104" s="43">
        <v>3539.4</v>
      </c>
      <c r="BC104" s="30"/>
      <c r="BD104" s="29">
        <f t="shared" si="373"/>
        <v>1</v>
      </c>
      <c r="BE104" s="29" t="str">
        <f t="shared" si="374"/>
        <v xml:space="preserve"> </v>
      </c>
      <c r="BF104" s="43">
        <v>0</v>
      </c>
      <c r="BG104" s="43">
        <v>0</v>
      </c>
      <c r="BH104" s="30"/>
      <c r="BI104" s="29" t="str">
        <f t="shared" si="565"/>
        <v xml:space="preserve"> </v>
      </c>
      <c r="BJ104" s="29" t="str">
        <f t="shared" si="376"/>
        <v xml:space="preserve"> </v>
      </c>
      <c r="BK104" s="43"/>
      <c r="BL104" s="43"/>
      <c r="BM104" s="30"/>
      <c r="BN104" s="29" t="str">
        <f t="shared" si="523"/>
        <v xml:space="preserve"> </v>
      </c>
      <c r="BO104" s="29" t="str">
        <f t="shared" si="378"/>
        <v xml:space="preserve"> </v>
      </c>
      <c r="BP104" s="43"/>
      <c r="BQ104" s="43"/>
      <c r="BR104" s="30"/>
      <c r="BS104" s="29" t="str">
        <f t="shared" si="566"/>
        <v xml:space="preserve"> </v>
      </c>
      <c r="BT104" s="29" t="str">
        <f t="shared" si="380"/>
        <v xml:space="preserve"> </v>
      </c>
      <c r="BU104" s="43">
        <v>80000</v>
      </c>
      <c r="BV104" s="43">
        <v>67300</v>
      </c>
      <c r="BW104" s="43">
        <v>139790</v>
      </c>
      <c r="BX104" s="29">
        <f t="shared" si="542"/>
        <v>0.84125000000000005</v>
      </c>
      <c r="BY104" s="29">
        <f t="shared" si="382"/>
        <v>0.48143644037484801</v>
      </c>
      <c r="BZ104" s="43"/>
      <c r="CA104" s="43"/>
      <c r="CB104" s="30"/>
      <c r="CC104" s="29" t="str">
        <f t="shared" si="464"/>
        <v xml:space="preserve"> </v>
      </c>
      <c r="CD104" s="29" t="str">
        <f t="shared" si="383"/>
        <v xml:space="preserve"> </v>
      </c>
      <c r="CE104" s="43"/>
      <c r="CF104" s="43"/>
      <c r="CG104" s="9"/>
      <c r="CH104" s="29" t="str">
        <f t="shared" si="385"/>
        <v xml:space="preserve"> </v>
      </c>
      <c r="CI104" s="29" t="str">
        <f t="shared" si="406"/>
        <v xml:space="preserve"> </v>
      </c>
      <c r="CJ104" s="43"/>
      <c r="CK104" s="43"/>
      <c r="CL104" s="30"/>
      <c r="CM104" s="29" t="str">
        <f t="shared" si="386"/>
        <v xml:space="preserve"> </v>
      </c>
      <c r="CN104" s="29" t="str">
        <f t="shared" si="407"/>
        <v xml:space="preserve"> </v>
      </c>
      <c r="CO104" s="43"/>
      <c r="CP104" s="43"/>
      <c r="CQ104" s="30"/>
      <c r="CR104" s="29" t="str">
        <f t="shared" si="388"/>
        <v xml:space="preserve"> </v>
      </c>
      <c r="CS104" s="29" t="str">
        <f>IF(CQ104=0," ",IF(CP104/CQ104*100&gt;200,"св.200",CP104/CQ104))</f>
        <v xml:space="preserve"> </v>
      </c>
      <c r="CT104" s="43"/>
      <c r="CU104" s="43"/>
      <c r="CV104" s="30"/>
      <c r="CW104" s="29" t="str">
        <f t="shared" si="408"/>
        <v xml:space="preserve"> </v>
      </c>
      <c r="CX104" s="29" t="str">
        <f t="shared" si="409"/>
        <v xml:space="preserve"> </v>
      </c>
      <c r="CY104" s="43"/>
      <c r="CZ104" s="43"/>
      <c r="DA104" s="30"/>
      <c r="DB104" s="29" t="str">
        <f t="shared" si="567"/>
        <v xml:space="preserve"> </v>
      </c>
      <c r="DC104" s="29" t="str">
        <f t="shared" si="392"/>
        <v xml:space="preserve"> </v>
      </c>
      <c r="DD104" s="43">
        <v>0</v>
      </c>
      <c r="DE104" s="43">
        <v>0</v>
      </c>
      <c r="DF104" s="35"/>
      <c r="DG104" s="29" t="str">
        <f t="shared" si="568"/>
        <v xml:space="preserve"> </v>
      </c>
      <c r="DH104" s="29" t="str">
        <f t="shared" si="394"/>
        <v xml:space="preserve"> </v>
      </c>
      <c r="DI104" s="43"/>
      <c r="DJ104" s="30"/>
      <c r="DK104" s="29" t="str">
        <f t="shared" si="395"/>
        <v xml:space="preserve"> </v>
      </c>
      <c r="DL104" s="43">
        <v>1217.8499999999999</v>
      </c>
      <c r="DM104" s="43">
        <v>1217.8499999999999</v>
      </c>
      <c r="DN104" s="43">
        <v>29078.240000000002</v>
      </c>
      <c r="DO104" s="29">
        <f t="shared" si="569"/>
        <v>1</v>
      </c>
      <c r="DP104" s="29">
        <f t="shared" si="397"/>
        <v>4.1881833288397091E-2</v>
      </c>
    </row>
    <row r="105" spans="1:120" s="19" customFormat="1" ht="15" customHeight="1" outlineLevel="1" x14ac:dyDescent="0.3">
      <c r="A105" s="18">
        <f t="shared" si="605"/>
        <v>84</v>
      </c>
      <c r="B105" s="8" t="s">
        <v>31</v>
      </c>
      <c r="C105" s="28">
        <f t="shared" si="597"/>
        <v>1408310.03</v>
      </c>
      <c r="D105" s="28">
        <f t="shared" si="597"/>
        <v>1114379.55</v>
      </c>
      <c r="E105" s="28">
        <f t="shared" si="597"/>
        <v>1479420.99</v>
      </c>
      <c r="F105" s="29">
        <f t="shared" si="556"/>
        <v>0.79128851336804018</v>
      </c>
      <c r="G105" s="29">
        <f t="shared" si="351"/>
        <v>0.75325384561428999</v>
      </c>
      <c r="H105" s="17">
        <f t="shared" si="598"/>
        <v>1354115.3</v>
      </c>
      <c r="I105" s="24">
        <f t="shared" si="598"/>
        <v>1085874.82</v>
      </c>
      <c r="J105" s="17">
        <f t="shared" si="598"/>
        <v>1300236.99</v>
      </c>
      <c r="K105" s="29">
        <f t="shared" si="557"/>
        <v>0.80190720834481377</v>
      </c>
      <c r="L105" s="29">
        <f t="shared" si="355"/>
        <v>0.83513607776994569</v>
      </c>
      <c r="M105" s="43">
        <v>100798.5</v>
      </c>
      <c r="N105" s="43">
        <v>109726.51</v>
      </c>
      <c r="O105" s="43">
        <v>101948.88</v>
      </c>
      <c r="P105" s="29">
        <f t="shared" si="558"/>
        <v>1.0885728458260786</v>
      </c>
      <c r="Q105" s="29">
        <f t="shared" si="357"/>
        <v>1.0762895090166757</v>
      </c>
      <c r="R105" s="43"/>
      <c r="S105" s="43"/>
      <c r="T105" s="30"/>
      <c r="U105" s="29" t="str">
        <f t="shared" si="559"/>
        <v xml:space="preserve"> </v>
      </c>
      <c r="V105" s="29" t="str">
        <f t="shared" si="601"/>
        <v xml:space="preserve"> </v>
      </c>
      <c r="W105" s="43">
        <v>226.8</v>
      </c>
      <c r="X105" s="43">
        <v>226.8</v>
      </c>
      <c r="Y105" s="9">
        <v>225</v>
      </c>
      <c r="Z105" s="29">
        <f t="shared" si="560"/>
        <v>1</v>
      </c>
      <c r="AA105" s="29">
        <f t="shared" si="361"/>
        <v>1.008</v>
      </c>
      <c r="AB105" s="43">
        <v>53000</v>
      </c>
      <c r="AC105" s="43">
        <v>39569.18</v>
      </c>
      <c r="AD105" s="43">
        <v>47441.45</v>
      </c>
      <c r="AE105" s="29">
        <f t="shared" si="561"/>
        <v>0.74658830188679248</v>
      </c>
      <c r="AF105" s="29">
        <f>IF(AC105&lt;=0," ",IF(AC105/AD105*100&gt;200,"св.200",AC105/AD105))</f>
        <v>0.83406346138239873</v>
      </c>
      <c r="AG105" s="43">
        <v>1200090</v>
      </c>
      <c r="AH105" s="43">
        <v>936352.33</v>
      </c>
      <c r="AI105" s="43">
        <v>1150621.6599999999</v>
      </c>
      <c r="AJ105" s="29">
        <f t="shared" si="562"/>
        <v>0.78023509070153063</v>
      </c>
      <c r="AK105" s="29">
        <f t="shared" si="365"/>
        <v>0.81377950941754396</v>
      </c>
      <c r="AL105" s="43"/>
      <c r="AM105" s="43"/>
      <c r="AN105" s="9"/>
      <c r="AO105" s="29" t="str">
        <f t="shared" si="528"/>
        <v xml:space="preserve"> </v>
      </c>
      <c r="AP105" s="29" t="str">
        <f t="shared" si="366"/>
        <v xml:space="preserve"> </v>
      </c>
      <c r="AQ105" s="9">
        <f t="shared" si="602"/>
        <v>54194.729999999996</v>
      </c>
      <c r="AR105" s="9">
        <f t="shared" si="603"/>
        <v>28504.73</v>
      </c>
      <c r="AS105" s="9">
        <f t="shared" si="604"/>
        <v>179184</v>
      </c>
      <c r="AT105" s="29">
        <f t="shared" si="563"/>
        <v>0.52596866890932015</v>
      </c>
      <c r="AU105" s="29">
        <f t="shared" si="369"/>
        <v>0.15908077730154477</v>
      </c>
      <c r="AV105" s="43"/>
      <c r="AW105" s="43"/>
      <c r="AX105" s="9"/>
      <c r="AY105" s="29" t="str">
        <f t="shared" si="564"/>
        <v xml:space="preserve"> </v>
      </c>
      <c r="AZ105" s="29" t="str">
        <f t="shared" si="371"/>
        <v xml:space="preserve"> </v>
      </c>
      <c r="BA105" s="43">
        <v>0</v>
      </c>
      <c r="BB105" s="43">
        <v>0</v>
      </c>
      <c r="BC105" s="30"/>
      <c r="BD105" s="29" t="str">
        <f t="shared" si="373"/>
        <v xml:space="preserve"> </v>
      </c>
      <c r="BE105" s="29" t="str">
        <f t="shared" si="374"/>
        <v xml:space="preserve"> </v>
      </c>
      <c r="BF105" s="43">
        <v>0</v>
      </c>
      <c r="BG105" s="43">
        <v>0</v>
      </c>
      <c r="BH105" s="30"/>
      <c r="BI105" s="29" t="str">
        <f t="shared" si="565"/>
        <v xml:space="preserve"> </v>
      </c>
      <c r="BJ105" s="29" t="str">
        <f t="shared" si="376"/>
        <v xml:space="preserve"> </v>
      </c>
      <c r="BK105" s="43"/>
      <c r="BL105" s="43"/>
      <c r="BM105" s="30"/>
      <c r="BN105" s="29" t="str">
        <f t="shared" si="523"/>
        <v xml:space="preserve"> </v>
      </c>
      <c r="BO105" s="29" t="str">
        <f t="shared" si="378"/>
        <v xml:space="preserve"> </v>
      </c>
      <c r="BP105" s="43"/>
      <c r="BQ105" s="43"/>
      <c r="BR105" s="30"/>
      <c r="BS105" s="29" t="str">
        <f t="shared" si="566"/>
        <v xml:space="preserve"> </v>
      </c>
      <c r="BT105" s="29" t="str">
        <f t="shared" si="380"/>
        <v xml:space="preserve"> </v>
      </c>
      <c r="BU105" s="43">
        <v>50000</v>
      </c>
      <c r="BV105" s="43">
        <v>24310</v>
      </c>
      <c r="BW105" s="43">
        <v>59240</v>
      </c>
      <c r="BX105" s="29">
        <f t="shared" si="542"/>
        <v>0.48620000000000002</v>
      </c>
      <c r="BY105" s="29">
        <f t="shared" si="382"/>
        <v>0.41036461850101286</v>
      </c>
      <c r="BZ105" s="43"/>
      <c r="CA105" s="43"/>
      <c r="CB105" s="30"/>
      <c r="CC105" s="29" t="str">
        <f t="shared" si="464"/>
        <v xml:space="preserve"> </v>
      </c>
      <c r="CD105" s="29" t="str">
        <f t="shared" si="383"/>
        <v xml:space="preserve"> </v>
      </c>
      <c r="CE105" s="43"/>
      <c r="CF105" s="43"/>
      <c r="CG105" s="9"/>
      <c r="CH105" s="29" t="str">
        <f t="shared" si="385"/>
        <v xml:space="preserve"> </v>
      </c>
      <c r="CI105" s="29" t="str">
        <f t="shared" si="406"/>
        <v xml:space="preserve"> </v>
      </c>
      <c r="CJ105" s="43"/>
      <c r="CK105" s="43"/>
      <c r="CL105" s="30"/>
      <c r="CM105" s="29" t="str">
        <f t="shared" si="386"/>
        <v xml:space="preserve"> </v>
      </c>
      <c r="CN105" s="29" t="str">
        <f t="shared" si="407"/>
        <v xml:space="preserve"> </v>
      </c>
      <c r="CO105" s="43"/>
      <c r="CP105" s="43"/>
      <c r="CQ105" s="30"/>
      <c r="CR105" s="29" t="str">
        <f t="shared" si="388"/>
        <v xml:space="preserve"> </v>
      </c>
      <c r="CS105" s="29" t="str">
        <f t="shared" si="389"/>
        <v xml:space="preserve"> </v>
      </c>
      <c r="CT105" s="43"/>
      <c r="CU105" s="43"/>
      <c r="CV105" s="30"/>
      <c r="CW105" s="29" t="str">
        <f t="shared" si="408"/>
        <v xml:space="preserve"> </v>
      </c>
      <c r="CX105" s="29" t="str">
        <f t="shared" si="409"/>
        <v xml:space="preserve"> </v>
      </c>
      <c r="CY105" s="43"/>
      <c r="CZ105" s="43"/>
      <c r="DA105" s="30"/>
      <c r="DB105" s="29" t="str">
        <f t="shared" si="567"/>
        <v xml:space="preserve"> </v>
      </c>
      <c r="DC105" s="29" t="str">
        <f t="shared" si="392"/>
        <v xml:space="preserve"> </v>
      </c>
      <c r="DD105" s="43">
        <v>0</v>
      </c>
      <c r="DE105" s="43">
        <v>0</v>
      </c>
      <c r="DF105" s="35"/>
      <c r="DG105" s="29" t="str">
        <f t="shared" si="568"/>
        <v xml:space="preserve"> </v>
      </c>
      <c r="DH105" s="29" t="str">
        <f t="shared" si="394"/>
        <v xml:space="preserve"> </v>
      </c>
      <c r="DI105" s="43"/>
      <c r="DJ105" s="30"/>
      <c r="DK105" s="29" t="str">
        <f t="shared" si="395"/>
        <v xml:space="preserve"> </v>
      </c>
      <c r="DL105" s="43">
        <v>4194.7299999999996</v>
      </c>
      <c r="DM105" s="43">
        <v>4194.7299999999996</v>
      </c>
      <c r="DN105" s="43">
        <v>119944</v>
      </c>
      <c r="DO105" s="29">
        <f t="shared" si="569"/>
        <v>1</v>
      </c>
      <c r="DP105" s="29">
        <f t="shared" si="397"/>
        <v>3.4972403788434601E-2</v>
      </c>
    </row>
    <row r="106" spans="1:120" s="19" customFormat="1" ht="15.75" customHeight="1" outlineLevel="1" x14ac:dyDescent="0.3">
      <c r="A106" s="18">
        <f t="shared" si="605"/>
        <v>85</v>
      </c>
      <c r="B106" s="8" t="s">
        <v>102</v>
      </c>
      <c r="C106" s="28">
        <f t="shared" si="597"/>
        <v>648018</v>
      </c>
      <c r="D106" s="28">
        <f t="shared" si="597"/>
        <v>941464.96</v>
      </c>
      <c r="E106" s="28">
        <f t="shared" si="597"/>
        <v>977913.89</v>
      </c>
      <c r="F106" s="29">
        <f t="shared" si="556"/>
        <v>1.4528376680894666</v>
      </c>
      <c r="G106" s="29">
        <f t="shared" si="351"/>
        <v>0.96272787371902446</v>
      </c>
      <c r="H106" s="17">
        <f t="shared" si="598"/>
        <v>618000</v>
      </c>
      <c r="I106" s="24">
        <f t="shared" si="598"/>
        <v>901085.82</v>
      </c>
      <c r="J106" s="17">
        <f t="shared" si="598"/>
        <v>951313.89</v>
      </c>
      <c r="K106" s="29">
        <f t="shared" si="557"/>
        <v>1.4580676699029125</v>
      </c>
      <c r="L106" s="29">
        <f t="shared" si="355"/>
        <v>0.94720137009667749</v>
      </c>
      <c r="M106" s="43">
        <v>200000</v>
      </c>
      <c r="N106" s="43">
        <v>244162.82</v>
      </c>
      <c r="O106" s="43">
        <v>331723.14</v>
      </c>
      <c r="P106" s="29">
        <f t="shared" si="558"/>
        <v>1.2208141000000001</v>
      </c>
      <c r="Q106" s="29">
        <f t="shared" si="357"/>
        <v>0.73604397932565091</v>
      </c>
      <c r="R106" s="43"/>
      <c r="S106" s="43"/>
      <c r="T106" s="30"/>
      <c r="U106" s="29" t="str">
        <f t="shared" si="559"/>
        <v xml:space="preserve"> </v>
      </c>
      <c r="V106" s="29" t="str">
        <f t="shared" si="601"/>
        <v xml:space="preserve"> </v>
      </c>
      <c r="W106" s="43">
        <v>9000</v>
      </c>
      <c r="X106" s="43">
        <v>48865.96</v>
      </c>
      <c r="Y106" s="43">
        <v>7600.64</v>
      </c>
      <c r="Z106" s="29" t="str">
        <f t="shared" si="560"/>
        <v>СВ.200</v>
      </c>
      <c r="AA106" s="29" t="str">
        <f t="shared" si="361"/>
        <v>св.200</v>
      </c>
      <c r="AB106" s="43">
        <v>9000</v>
      </c>
      <c r="AC106" s="43">
        <v>9930.43</v>
      </c>
      <c r="AD106" s="43">
        <v>10550.36</v>
      </c>
      <c r="AE106" s="29">
        <f t="shared" si="561"/>
        <v>1.1033811111111111</v>
      </c>
      <c r="AF106" s="29">
        <f t="shared" si="363"/>
        <v>0.94124086761020476</v>
      </c>
      <c r="AG106" s="43">
        <v>400000</v>
      </c>
      <c r="AH106" s="43">
        <v>598126.61</v>
      </c>
      <c r="AI106" s="43">
        <v>601439.75</v>
      </c>
      <c r="AJ106" s="29">
        <f t="shared" si="562"/>
        <v>1.495316525</v>
      </c>
      <c r="AK106" s="29">
        <f t="shared" si="365"/>
        <v>0.99449131854021955</v>
      </c>
      <c r="AL106" s="43"/>
      <c r="AM106" s="43"/>
      <c r="AN106" s="9"/>
      <c r="AO106" s="29" t="str">
        <f t="shared" si="528"/>
        <v xml:space="preserve"> </v>
      </c>
      <c r="AP106" s="29" t="str">
        <f t="shared" si="366"/>
        <v xml:space="preserve"> </v>
      </c>
      <c r="AQ106" s="9">
        <f t="shared" si="602"/>
        <v>30018</v>
      </c>
      <c r="AR106" s="9">
        <f t="shared" si="603"/>
        <v>40379.14</v>
      </c>
      <c r="AS106" s="9">
        <f t="shared" si="604"/>
        <v>26600</v>
      </c>
      <c r="AT106" s="29">
        <f t="shared" si="563"/>
        <v>1.3451642347924579</v>
      </c>
      <c r="AU106" s="29">
        <f t="shared" si="369"/>
        <v>1.5180127819548872</v>
      </c>
      <c r="AV106" s="43"/>
      <c r="AW106" s="43"/>
      <c r="AX106" s="9"/>
      <c r="AY106" s="29" t="str">
        <f t="shared" si="564"/>
        <v xml:space="preserve"> </v>
      </c>
      <c r="AZ106" s="29" t="str">
        <f t="shared" si="371"/>
        <v xml:space="preserve"> </v>
      </c>
      <c r="BA106" s="43">
        <v>20000</v>
      </c>
      <c r="BB106" s="43">
        <v>0</v>
      </c>
      <c r="BC106" s="30"/>
      <c r="BD106" s="29" t="str">
        <f t="shared" si="373"/>
        <v xml:space="preserve"> </v>
      </c>
      <c r="BE106" s="29" t="str">
        <f t="shared" si="374"/>
        <v xml:space="preserve"> </v>
      </c>
      <c r="BF106" s="43">
        <v>0</v>
      </c>
      <c r="BG106" s="43">
        <v>0</v>
      </c>
      <c r="BH106" s="30"/>
      <c r="BI106" s="29" t="str">
        <f t="shared" si="565"/>
        <v xml:space="preserve"> </v>
      </c>
      <c r="BJ106" s="29" t="str">
        <f t="shared" si="376"/>
        <v xml:space="preserve"> </v>
      </c>
      <c r="BK106" s="43"/>
      <c r="BL106" s="43"/>
      <c r="BM106" s="30"/>
      <c r="BN106" s="29" t="str">
        <f t="shared" si="523"/>
        <v xml:space="preserve"> </v>
      </c>
      <c r="BO106" s="29" t="str">
        <f t="shared" si="378"/>
        <v xml:space="preserve"> </v>
      </c>
      <c r="BP106" s="43"/>
      <c r="BQ106" s="43"/>
      <c r="BR106" s="30"/>
      <c r="BS106" s="29" t="str">
        <f t="shared" si="566"/>
        <v xml:space="preserve"> </v>
      </c>
      <c r="BT106" s="29" t="str">
        <f t="shared" si="380"/>
        <v xml:space="preserve"> </v>
      </c>
      <c r="BU106" s="43">
        <v>10000</v>
      </c>
      <c r="BV106" s="43">
        <v>7000</v>
      </c>
      <c r="BW106" s="43">
        <v>18000</v>
      </c>
      <c r="BX106" s="29">
        <f t="shared" si="542"/>
        <v>0.7</v>
      </c>
      <c r="BY106" s="29">
        <f t="shared" si="382"/>
        <v>0.3888888888888889</v>
      </c>
      <c r="BZ106" s="43"/>
      <c r="CA106" s="43"/>
      <c r="CB106" s="30"/>
      <c r="CC106" s="29" t="str">
        <f t="shared" si="464"/>
        <v xml:space="preserve"> </v>
      </c>
      <c r="CD106" s="29" t="str">
        <f t="shared" si="383"/>
        <v xml:space="preserve"> </v>
      </c>
      <c r="CE106" s="43"/>
      <c r="CF106" s="43"/>
      <c r="CG106" s="9"/>
      <c r="CH106" s="29" t="str">
        <f t="shared" si="385"/>
        <v xml:space="preserve"> </v>
      </c>
      <c r="CI106" s="29" t="str">
        <f t="shared" si="406"/>
        <v xml:space="preserve"> </v>
      </c>
      <c r="CJ106" s="43"/>
      <c r="CK106" s="43"/>
      <c r="CL106" s="30"/>
      <c r="CM106" s="29" t="str">
        <f t="shared" si="386"/>
        <v xml:space="preserve"> </v>
      </c>
      <c r="CN106" s="29" t="str">
        <f t="shared" si="407"/>
        <v xml:space="preserve"> </v>
      </c>
      <c r="CO106" s="43"/>
      <c r="CP106" s="43"/>
      <c r="CQ106" s="30"/>
      <c r="CR106" s="29" t="str">
        <f t="shared" si="388"/>
        <v xml:space="preserve"> </v>
      </c>
      <c r="CS106" s="29" t="str">
        <f t="shared" si="389"/>
        <v xml:space="preserve"> </v>
      </c>
      <c r="CT106" s="43"/>
      <c r="CU106" s="43"/>
      <c r="CV106" s="30"/>
      <c r="CW106" s="29" t="str">
        <f t="shared" si="408"/>
        <v xml:space="preserve"> </v>
      </c>
      <c r="CX106" s="29" t="str">
        <f t="shared" si="409"/>
        <v xml:space="preserve"> </v>
      </c>
      <c r="CY106" s="43"/>
      <c r="CZ106" s="43"/>
      <c r="DA106" s="30"/>
      <c r="DB106" s="29" t="str">
        <f t="shared" si="567"/>
        <v xml:space="preserve"> </v>
      </c>
      <c r="DC106" s="29" t="str">
        <f t="shared" si="392"/>
        <v xml:space="preserve"> </v>
      </c>
      <c r="DD106" s="43">
        <v>0</v>
      </c>
      <c r="DE106" s="43">
        <v>0</v>
      </c>
      <c r="DF106" s="35"/>
      <c r="DG106" s="29" t="str">
        <f t="shared" si="568"/>
        <v xml:space="preserve"> </v>
      </c>
      <c r="DH106" s="29" t="str">
        <f t="shared" si="394"/>
        <v xml:space="preserve"> </v>
      </c>
      <c r="DI106" s="43"/>
      <c r="DJ106" s="30"/>
      <c r="DK106" s="29" t="str">
        <f t="shared" si="395"/>
        <v xml:space="preserve"> </v>
      </c>
      <c r="DL106" s="43">
        <v>18</v>
      </c>
      <c r="DM106" s="43">
        <v>33379.14</v>
      </c>
      <c r="DN106" s="43">
        <v>8600</v>
      </c>
      <c r="DO106" s="29" t="str">
        <f t="shared" si="569"/>
        <v>СВ.200</v>
      </c>
      <c r="DP106" s="29" t="str">
        <f t="shared" si="397"/>
        <v>св.200</v>
      </c>
    </row>
    <row r="107" spans="1:120" s="19" customFormat="1" ht="15.75" customHeight="1" outlineLevel="1" x14ac:dyDescent="0.3">
      <c r="A107" s="18">
        <f t="shared" si="605"/>
        <v>86</v>
      </c>
      <c r="B107" s="8" t="s">
        <v>26</v>
      </c>
      <c r="C107" s="28">
        <f t="shared" si="597"/>
        <v>1296726.78</v>
      </c>
      <c r="D107" s="28">
        <f t="shared" si="597"/>
        <v>1127983.3899999999</v>
      </c>
      <c r="E107" s="28">
        <f t="shared" si="597"/>
        <v>1036848.9100000001</v>
      </c>
      <c r="F107" s="29">
        <f t="shared" si="556"/>
        <v>0.86986974233693226</v>
      </c>
      <c r="G107" s="29">
        <f t="shared" si="351"/>
        <v>1.0878956221307112</v>
      </c>
      <c r="H107" s="17">
        <f t="shared" si="598"/>
        <v>1198901.1000000001</v>
      </c>
      <c r="I107" s="24">
        <f t="shared" si="598"/>
        <v>1059293.71</v>
      </c>
      <c r="J107" s="17">
        <f t="shared" si="598"/>
        <v>965899.85000000009</v>
      </c>
      <c r="K107" s="29">
        <f t="shared" si="557"/>
        <v>0.88355387279234288</v>
      </c>
      <c r="L107" s="29">
        <f t="shared" si="355"/>
        <v>1.0966910389312099</v>
      </c>
      <c r="M107" s="43">
        <v>156961.79</v>
      </c>
      <c r="N107" s="43">
        <v>144260.29</v>
      </c>
      <c r="O107" s="43">
        <v>146261.26</v>
      </c>
      <c r="P107" s="29">
        <f t="shared" si="558"/>
        <v>0.91907903190961315</v>
      </c>
      <c r="Q107" s="29">
        <f t="shared" si="357"/>
        <v>0.98631920715027344</v>
      </c>
      <c r="R107" s="43"/>
      <c r="S107" s="43"/>
      <c r="T107" s="30"/>
      <c r="U107" s="29" t="str">
        <f t="shared" si="559"/>
        <v xml:space="preserve"> </v>
      </c>
      <c r="V107" s="29" t="str">
        <f t="shared" si="601"/>
        <v xml:space="preserve"> </v>
      </c>
      <c r="W107" s="43">
        <v>175246.31</v>
      </c>
      <c r="X107" s="43">
        <v>175246.31</v>
      </c>
      <c r="Y107" s="43">
        <v>86643.3</v>
      </c>
      <c r="Z107" s="29">
        <f t="shared" si="560"/>
        <v>1</v>
      </c>
      <c r="AA107" s="29" t="str">
        <f t="shared" si="361"/>
        <v>св.200</v>
      </c>
      <c r="AB107" s="43">
        <v>44000</v>
      </c>
      <c r="AC107" s="43">
        <v>34063.49</v>
      </c>
      <c r="AD107" s="43">
        <v>35820.69</v>
      </c>
      <c r="AE107" s="29">
        <f t="shared" si="561"/>
        <v>0.77417022727272722</v>
      </c>
      <c r="AF107" s="29">
        <f t="shared" si="363"/>
        <v>0.95094455187769966</v>
      </c>
      <c r="AG107" s="43">
        <v>822693</v>
      </c>
      <c r="AH107" s="43">
        <v>705723.62</v>
      </c>
      <c r="AI107" s="43">
        <v>697174.6</v>
      </c>
      <c r="AJ107" s="29">
        <f t="shared" si="562"/>
        <v>0.85782135012696104</v>
      </c>
      <c r="AK107" s="29">
        <f t="shared" si="365"/>
        <v>1.0122623801842465</v>
      </c>
      <c r="AL107" s="43"/>
      <c r="AM107" s="43"/>
      <c r="AN107" s="9"/>
      <c r="AO107" s="29" t="str">
        <f t="shared" si="528"/>
        <v xml:space="preserve"> </v>
      </c>
      <c r="AP107" s="29" t="str">
        <f>IF(AM107=0," ",IF(AM107/AN107*100&gt;200,"св.200",AM107/AN107))</f>
        <v xml:space="preserve"> </v>
      </c>
      <c r="AQ107" s="9">
        <f t="shared" si="602"/>
        <v>97825.68</v>
      </c>
      <c r="AR107" s="9">
        <f t="shared" si="603"/>
        <v>68689.680000000008</v>
      </c>
      <c r="AS107" s="9">
        <f t="shared" si="604"/>
        <v>70949.06</v>
      </c>
      <c r="AT107" s="29">
        <f t="shared" si="563"/>
        <v>0.70216409433596594</v>
      </c>
      <c r="AU107" s="29">
        <f t="shared" si="369"/>
        <v>0.96815489874002569</v>
      </c>
      <c r="AV107" s="43"/>
      <c r="AW107" s="43"/>
      <c r="AX107" s="9"/>
      <c r="AY107" s="29" t="str">
        <f t="shared" si="564"/>
        <v xml:space="preserve"> </v>
      </c>
      <c r="AZ107" s="29" t="str">
        <f t="shared" si="371"/>
        <v xml:space="preserve"> </v>
      </c>
      <c r="BA107" s="43">
        <v>0</v>
      </c>
      <c r="BB107" s="43">
        <v>0</v>
      </c>
      <c r="BC107" s="30"/>
      <c r="BD107" s="29" t="str">
        <f t="shared" si="373"/>
        <v xml:space="preserve"> </v>
      </c>
      <c r="BE107" s="29" t="str">
        <f t="shared" si="374"/>
        <v xml:space="preserve"> </v>
      </c>
      <c r="BF107" s="43">
        <v>0</v>
      </c>
      <c r="BG107" s="43">
        <v>0</v>
      </c>
      <c r="BH107" s="30"/>
      <c r="BI107" s="29" t="str">
        <f t="shared" si="565"/>
        <v xml:space="preserve"> </v>
      </c>
      <c r="BJ107" s="29" t="str">
        <f t="shared" si="376"/>
        <v xml:space="preserve"> </v>
      </c>
      <c r="BK107" s="43"/>
      <c r="BL107" s="43"/>
      <c r="BM107" s="30"/>
      <c r="BN107" s="29" t="str">
        <f t="shared" si="523"/>
        <v xml:space="preserve"> </v>
      </c>
      <c r="BO107" s="29" t="str">
        <f t="shared" si="378"/>
        <v xml:space="preserve"> </v>
      </c>
      <c r="BP107" s="43"/>
      <c r="BQ107" s="43"/>
      <c r="BR107" s="30"/>
      <c r="BS107" s="29" t="str">
        <f t="shared" si="566"/>
        <v xml:space="preserve"> </v>
      </c>
      <c r="BT107" s="29" t="str">
        <f t="shared" si="380"/>
        <v xml:space="preserve"> </v>
      </c>
      <c r="BU107" s="43">
        <v>94470.12</v>
      </c>
      <c r="BV107" s="43">
        <v>65334.12</v>
      </c>
      <c r="BW107" s="43">
        <v>53330.44</v>
      </c>
      <c r="BX107" s="29">
        <f t="shared" si="542"/>
        <v>0.69158502180371961</v>
      </c>
      <c r="BY107" s="29">
        <f t="shared" si="382"/>
        <v>1.2250812106556781</v>
      </c>
      <c r="BZ107" s="43"/>
      <c r="CA107" s="43"/>
      <c r="CB107" s="30"/>
      <c r="CC107" s="29" t="str">
        <f t="shared" ref="CC107:CC132" si="606">IF(CA107&lt;=0," ",IF(BZ107&lt;=0," ",IF(CA107/BZ107*100&gt;200,"СВ.200",CA107/BZ107)))</f>
        <v xml:space="preserve"> </v>
      </c>
      <c r="CD107" s="29" t="str">
        <f t="shared" si="383"/>
        <v xml:space="preserve"> </v>
      </c>
      <c r="CE107" s="43"/>
      <c r="CF107" s="43"/>
      <c r="CG107" s="9"/>
      <c r="CH107" s="29" t="str">
        <f t="shared" si="385"/>
        <v xml:space="preserve"> </v>
      </c>
      <c r="CI107" s="29" t="str">
        <f t="shared" si="406"/>
        <v xml:space="preserve"> </v>
      </c>
      <c r="CJ107" s="43"/>
      <c r="CK107" s="43"/>
      <c r="CL107" s="30"/>
      <c r="CM107" s="29" t="str">
        <f t="shared" si="386"/>
        <v xml:space="preserve"> </v>
      </c>
      <c r="CN107" s="29" t="str">
        <f t="shared" si="407"/>
        <v xml:space="preserve"> </v>
      </c>
      <c r="CO107" s="43"/>
      <c r="CP107" s="43"/>
      <c r="CQ107" s="30"/>
      <c r="CR107" s="29" t="str">
        <f t="shared" si="388"/>
        <v xml:space="preserve"> </v>
      </c>
      <c r="CS107" s="29" t="str">
        <f t="shared" si="389"/>
        <v xml:space="preserve"> </v>
      </c>
      <c r="CT107" s="43"/>
      <c r="CU107" s="43"/>
      <c r="CV107" s="30"/>
      <c r="CW107" s="29" t="str">
        <f t="shared" si="408"/>
        <v xml:space="preserve"> </v>
      </c>
      <c r="CX107" s="29" t="str">
        <f t="shared" si="409"/>
        <v xml:space="preserve"> </v>
      </c>
      <c r="CY107" s="43"/>
      <c r="CZ107" s="43"/>
      <c r="DA107" s="30"/>
      <c r="DB107" s="29" t="str">
        <f t="shared" si="567"/>
        <v xml:space="preserve"> </v>
      </c>
      <c r="DC107" s="29" t="str">
        <f t="shared" si="392"/>
        <v xml:space="preserve"> </v>
      </c>
      <c r="DD107" s="43">
        <v>3355.56</v>
      </c>
      <c r="DE107" s="43">
        <v>3355.56</v>
      </c>
      <c r="DF107" s="35"/>
      <c r="DG107" s="29">
        <f t="shared" si="568"/>
        <v>1</v>
      </c>
      <c r="DH107" s="29" t="str">
        <f t="shared" si="394"/>
        <v xml:space="preserve"> </v>
      </c>
      <c r="DI107" s="43"/>
      <c r="DJ107" s="30"/>
      <c r="DK107" s="29" t="str">
        <f t="shared" si="395"/>
        <v xml:space="preserve"> </v>
      </c>
      <c r="DL107" s="43">
        <v>0</v>
      </c>
      <c r="DM107" s="43">
        <v>0</v>
      </c>
      <c r="DN107" s="43">
        <v>17618.62</v>
      </c>
      <c r="DO107" s="29" t="str">
        <f t="shared" si="569"/>
        <v xml:space="preserve"> </v>
      </c>
      <c r="DP107" s="29">
        <f t="shared" si="397"/>
        <v>0</v>
      </c>
    </row>
    <row r="108" spans="1:120" s="21" customFormat="1" ht="32.1" customHeight="1" x14ac:dyDescent="0.3">
      <c r="A108" s="20"/>
      <c r="B108" s="7" t="s">
        <v>152</v>
      </c>
      <c r="C108" s="34">
        <f>SUM(C109:C114)</f>
        <v>18433707.159999996</v>
      </c>
      <c r="D108" s="34">
        <f t="shared" ref="D108" si="607">SUM(D109:D114)</f>
        <v>19651309.469999999</v>
      </c>
      <c r="E108" s="34">
        <f t="shared" ref="E108" si="608">SUM(E109:E114)</f>
        <v>17273563.309999999</v>
      </c>
      <c r="F108" s="26">
        <f t="shared" si="556"/>
        <v>1.066053035313598</v>
      </c>
      <c r="G108" s="26">
        <f t="shared" si="351"/>
        <v>1.137652325540931</v>
      </c>
      <c r="H108" s="25">
        <f t="shared" ref="H108" si="609">SUM(H109:H114)</f>
        <v>16493928.079999998</v>
      </c>
      <c r="I108" s="61">
        <f t="shared" ref="I108:I114" si="610">X108++AH108+N108+AC108+AM108+S108</f>
        <v>17520906.810000002</v>
      </c>
      <c r="J108" s="25">
        <f t="shared" ref="J108" si="611">SUM(J109:J114)</f>
        <v>15989908.309999999</v>
      </c>
      <c r="K108" s="26">
        <f t="shared" si="557"/>
        <v>1.0622640480193002</v>
      </c>
      <c r="L108" s="26">
        <f t="shared" si="355"/>
        <v>1.0957477973180449</v>
      </c>
      <c r="M108" s="25">
        <f>SUM(M109:M114)</f>
        <v>8118773.4900000012</v>
      </c>
      <c r="N108" s="25">
        <f>SUM(N109:N114)</f>
        <v>8246065.4299999997</v>
      </c>
      <c r="O108" s="25">
        <f>SUM(O109:O114)</f>
        <v>8134846.3699999992</v>
      </c>
      <c r="P108" s="26">
        <f t="shared" si="558"/>
        <v>1.0156787155297269</v>
      </c>
      <c r="Q108" s="26">
        <f t="shared" si="357"/>
        <v>1.0136719312131275</v>
      </c>
      <c r="R108" s="25">
        <f>SUM(R109:R114)</f>
        <v>1296410</v>
      </c>
      <c r="S108" s="25">
        <f>SUM(S109:S114)</f>
        <v>1272644.21</v>
      </c>
      <c r="T108" s="25">
        <f>SUM(T109:T114)</f>
        <v>1376516.11</v>
      </c>
      <c r="U108" s="26">
        <f t="shared" si="559"/>
        <v>0.98166799854984144</v>
      </c>
      <c r="V108" s="26">
        <f t="shared" si="359"/>
        <v>0.92454000411226567</v>
      </c>
      <c r="W108" s="25">
        <f>SUM(W109:W114)</f>
        <v>158179.4</v>
      </c>
      <c r="X108" s="25">
        <f>SUM(X109:X114)</f>
        <v>158743.74000000002</v>
      </c>
      <c r="Y108" s="25">
        <f>SUM(Y109:Y114)</f>
        <v>101689.81999999999</v>
      </c>
      <c r="Z108" s="26">
        <f t="shared" si="560"/>
        <v>1.0035677212076921</v>
      </c>
      <c r="AA108" s="26">
        <f t="shared" si="361"/>
        <v>1.5610583242255718</v>
      </c>
      <c r="AB108" s="25">
        <f>SUM(AB109:AB114)</f>
        <v>872700</v>
      </c>
      <c r="AC108" s="25">
        <f>SUM(AC109:AC114)</f>
        <v>1421353.3200000003</v>
      </c>
      <c r="AD108" s="25">
        <f>SUM(AD109:AD114)</f>
        <v>915566.92</v>
      </c>
      <c r="AE108" s="26">
        <f t="shared" si="561"/>
        <v>1.6286849089034037</v>
      </c>
      <c r="AF108" s="26">
        <f t="shared" si="363"/>
        <v>1.5524297448404976</v>
      </c>
      <c r="AG108" s="25">
        <f>SUM(AG109:AG114)</f>
        <v>6047865.1899999995</v>
      </c>
      <c r="AH108" s="25">
        <f>SUM(AH109:AH114)</f>
        <v>6422100.1100000003</v>
      </c>
      <c r="AI108" s="25">
        <f>SUM(AI109:AI114)</f>
        <v>5461289.0900000008</v>
      </c>
      <c r="AJ108" s="26">
        <f t="shared" si="562"/>
        <v>1.0618788462115176</v>
      </c>
      <c r="AK108" s="26">
        <f t="shared" si="365"/>
        <v>1.1759311774502674</v>
      </c>
      <c r="AL108" s="25">
        <f>SUM(AL109:AL114)</f>
        <v>0</v>
      </c>
      <c r="AM108" s="25">
        <f>SUM(AM109:AM114)</f>
        <v>0</v>
      </c>
      <c r="AN108" s="25">
        <f>SUM(AN109:AN114)</f>
        <v>0</v>
      </c>
      <c r="AO108" s="26" t="str">
        <f t="shared" si="528"/>
        <v xml:space="preserve"> </v>
      </c>
      <c r="AP108" s="26" t="str">
        <f t="shared" si="366"/>
        <v xml:space="preserve"> </v>
      </c>
      <c r="AQ108" s="25">
        <f>SUM(AQ109:AQ114)</f>
        <v>1939779.08</v>
      </c>
      <c r="AR108" s="25">
        <f t="shared" ref="AR108:AS108" si="612">SUM(AR109:AR114)</f>
        <v>2130402.66</v>
      </c>
      <c r="AS108" s="25">
        <f t="shared" si="612"/>
        <v>1283654.9999999998</v>
      </c>
      <c r="AT108" s="26">
        <f t="shared" si="563"/>
        <v>1.0982707680299346</v>
      </c>
      <c r="AU108" s="26">
        <f t="shared" si="369"/>
        <v>1.6596380335837904</v>
      </c>
      <c r="AV108" s="25">
        <f>SUM(AV109:AV114)</f>
        <v>337000</v>
      </c>
      <c r="AW108" s="25">
        <f>SUM(AW109:AW114)</f>
        <v>490562.25</v>
      </c>
      <c r="AX108" s="25">
        <f>SUM(AX109:AX114)</f>
        <v>292107.62</v>
      </c>
      <c r="AY108" s="26">
        <f t="shared" si="564"/>
        <v>1.4556743323442136</v>
      </c>
      <c r="AZ108" s="26">
        <f t="shared" si="371"/>
        <v>1.6793887472021443</v>
      </c>
      <c r="BA108" s="25">
        <f>SUM(BA109:BA114)</f>
        <v>11900</v>
      </c>
      <c r="BB108" s="25">
        <f>SUM(BB109:BB114)</f>
        <v>6358.97</v>
      </c>
      <c r="BC108" s="27">
        <f t="shared" ref="BC108" si="613">SUM(BC109:BC114)</f>
        <v>20401.64</v>
      </c>
      <c r="BD108" s="26">
        <f t="shared" si="373"/>
        <v>0.53436722689075633</v>
      </c>
      <c r="BE108" s="26">
        <f t="shared" si="374"/>
        <v>0.31168915832256627</v>
      </c>
      <c r="BF108" s="25">
        <f>SUM(BF109:BF114)</f>
        <v>625585.08000000007</v>
      </c>
      <c r="BG108" s="25">
        <f>SUM(BG109:BG114)</f>
        <v>649366.09000000008</v>
      </c>
      <c r="BH108" s="27">
        <f>SUM(BH109:BH114)</f>
        <v>271613.15000000002</v>
      </c>
      <c r="BI108" s="26">
        <f t="shared" si="565"/>
        <v>1.0380140300021221</v>
      </c>
      <c r="BJ108" s="26" t="str">
        <f t="shared" si="376"/>
        <v>св.200</v>
      </c>
      <c r="BK108" s="25">
        <f>SUM(BK109:BK114)</f>
        <v>0</v>
      </c>
      <c r="BL108" s="25">
        <f>SUM(BL109:BL114)</f>
        <v>0</v>
      </c>
      <c r="BM108" s="27">
        <f>SUM(BM109:BM114)</f>
        <v>0</v>
      </c>
      <c r="BN108" s="26" t="str">
        <f t="shared" si="523"/>
        <v xml:space="preserve"> </v>
      </c>
      <c r="BO108" s="26" t="str">
        <f t="shared" si="378"/>
        <v xml:space="preserve"> </v>
      </c>
      <c r="BP108" s="25">
        <f>SUM(BP109:BP114)</f>
        <v>0</v>
      </c>
      <c r="BQ108" s="25">
        <f>SUM(BQ109:BQ114)</f>
        <v>0</v>
      </c>
      <c r="BR108" s="25">
        <f>SUM(BR109:BR114)</f>
        <v>0</v>
      </c>
      <c r="BS108" s="26" t="str">
        <f t="shared" si="566"/>
        <v xml:space="preserve"> </v>
      </c>
      <c r="BT108" s="26" t="str">
        <f t="shared" si="380"/>
        <v xml:space="preserve"> </v>
      </c>
      <c r="BU108" s="25">
        <f>SUM(BU109:BU114)</f>
        <v>69090</v>
      </c>
      <c r="BV108" s="25">
        <f>SUM(BV109:BV114)</f>
        <v>69050</v>
      </c>
      <c r="BW108" s="25">
        <f>SUM(BW109:BW114)</f>
        <v>185405</v>
      </c>
      <c r="BX108" s="26">
        <f t="shared" si="542"/>
        <v>0.99942104501375018</v>
      </c>
      <c r="BY108" s="26">
        <f t="shared" si="382"/>
        <v>0.37242792804940533</v>
      </c>
      <c r="BZ108" s="25">
        <f>SUM(BZ109:BZ114)</f>
        <v>860404</v>
      </c>
      <c r="CA108" s="25">
        <f>SUM(CA109:CA114)</f>
        <v>823922</v>
      </c>
      <c r="CB108" s="25">
        <f>SUM(CB109:CB114)</f>
        <v>278360.25</v>
      </c>
      <c r="CC108" s="26">
        <f t="shared" si="606"/>
        <v>0.95759898838220181</v>
      </c>
      <c r="CD108" s="26" t="str">
        <f>IF(CA108=0," ",IF(CA108/CB108*100&gt;200,"св.200",CA108/CB108))</f>
        <v>св.200</v>
      </c>
      <c r="CE108" s="25">
        <f>SUM(CE109:CE114)</f>
        <v>12600</v>
      </c>
      <c r="CF108" s="25">
        <f>SUM(CF109:CF114)</f>
        <v>62403.38</v>
      </c>
      <c r="CG108" s="48">
        <f>SUM(CG109:CG114)</f>
        <v>178292.85</v>
      </c>
      <c r="CH108" s="26" t="str">
        <f t="shared" si="385"/>
        <v>СВ.200</v>
      </c>
      <c r="CI108" s="26">
        <f>IF(CG108=0," ",IF(CF108/CG108*100&gt;200,"св.200",CF108/CG108))</f>
        <v>0.35000494972176394</v>
      </c>
      <c r="CJ108" s="25">
        <f>SUM(CJ109:CJ114)</f>
        <v>12600</v>
      </c>
      <c r="CK108" s="25">
        <f>SUM(CK109:CK114)</f>
        <v>62403.38</v>
      </c>
      <c r="CL108" s="27">
        <f>SUM(CL109:CL114)</f>
        <v>136010.85</v>
      </c>
      <c r="CM108" s="26" t="str">
        <f t="shared" si="386"/>
        <v>СВ.200</v>
      </c>
      <c r="CN108" s="26">
        <f t="shared" si="407"/>
        <v>0.45881177861913219</v>
      </c>
      <c r="CO108" s="25">
        <f>SUM(CO109:CO114)</f>
        <v>0</v>
      </c>
      <c r="CP108" s="25">
        <f>SUM(CP109:CP114)</f>
        <v>0</v>
      </c>
      <c r="CQ108" s="27">
        <f t="shared" ref="CQ108" si="614">SUM(CQ109:CQ114)</f>
        <v>42282</v>
      </c>
      <c r="CR108" s="26" t="str">
        <f t="shared" si="388"/>
        <v xml:space="preserve"> </v>
      </c>
      <c r="CS108" s="26">
        <f t="shared" si="389"/>
        <v>0</v>
      </c>
      <c r="CT108" s="25">
        <f>SUM(CT109:CT114)</f>
        <v>0</v>
      </c>
      <c r="CU108" s="25">
        <f>SUM(CU109:CU114)</f>
        <v>0</v>
      </c>
      <c r="CV108" s="27">
        <f t="shared" ref="CV108" si="615">SUM(CV109:CV114)</f>
        <v>0</v>
      </c>
      <c r="CW108" s="64" t="str">
        <f t="shared" si="408"/>
        <v xml:space="preserve"> </v>
      </c>
      <c r="CX108" s="64" t="str">
        <f t="shared" si="409"/>
        <v xml:space="preserve"> </v>
      </c>
      <c r="CY108" s="25">
        <f>SUM(CY109:CY114)</f>
        <v>0</v>
      </c>
      <c r="CZ108" s="25">
        <f>SUM(CZ109:CZ114)</f>
        <v>0</v>
      </c>
      <c r="DA108" s="25">
        <f>SUM(DA109:DA114)</f>
        <v>0</v>
      </c>
      <c r="DB108" s="26" t="str">
        <f t="shared" si="567"/>
        <v xml:space="preserve"> </v>
      </c>
      <c r="DC108" s="26" t="str">
        <f t="shared" si="392"/>
        <v xml:space="preserve"> </v>
      </c>
      <c r="DD108" s="25">
        <f>SUM(DD109:DD114)</f>
        <v>8200</v>
      </c>
      <c r="DE108" s="25">
        <f>SUM(DE109:DE114)</f>
        <v>8187.9699999999993</v>
      </c>
      <c r="DF108" s="36">
        <f>SUM(DF109:DF114)</f>
        <v>11503.74</v>
      </c>
      <c r="DG108" s="26">
        <f t="shared" si="568"/>
        <v>0.9985329268292682</v>
      </c>
      <c r="DH108" s="26">
        <f t="shared" si="394"/>
        <v>0.71176591265101607</v>
      </c>
      <c r="DI108" s="25">
        <f>SUM(DI109:DI114)</f>
        <v>5552</v>
      </c>
      <c r="DJ108" s="25">
        <f>SUM(DJ109:DJ114)</f>
        <v>-238429.25</v>
      </c>
      <c r="DK108" s="26">
        <f t="shared" si="395"/>
        <v>-2.3285733608607164E-2</v>
      </c>
      <c r="DL108" s="25">
        <f>SUM(DL109:DL114)</f>
        <v>15000</v>
      </c>
      <c r="DM108" s="25">
        <f>SUM(DM109:DM114)</f>
        <v>15000</v>
      </c>
      <c r="DN108" s="25">
        <f>SUM(DN109:DN114)</f>
        <v>24000</v>
      </c>
      <c r="DO108" s="26">
        <f t="shared" si="569"/>
        <v>1</v>
      </c>
      <c r="DP108" s="26">
        <f t="shared" ref="DP108:DP113" si="616">IF(DM108=0," ",IF(DM108/DN108*100&gt;200,"св.200",DM108/DN108))</f>
        <v>0.625</v>
      </c>
    </row>
    <row r="109" spans="1:120" s="19" customFormat="1" ht="15.75" customHeight="1" outlineLevel="1" x14ac:dyDescent="0.3">
      <c r="A109" s="18">
        <v>87</v>
      </c>
      <c r="B109" s="8" t="s">
        <v>13</v>
      </c>
      <c r="C109" s="28">
        <f t="shared" ref="C109:E114" si="617">H109+AQ109</f>
        <v>8925770.4800000004</v>
      </c>
      <c r="D109" s="28">
        <f t="shared" si="617"/>
        <v>9673657.3299999982</v>
      </c>
      <c r="E109" s="28">
        <f t="shared" si="617"/>
        <v>8507162.7899999991</v>
      </c>
      <c r="F109" s="29">
        <f t="shared" si="556"/>
        <v>1.0837896125242958</v>
      </c>
      <c r="G109" s="29">
        <f t="shared" si="351"/>
        <v>1.1371191040767659</v>
      </c>
      <c r="H109" s="17">
        <f t="shared" ref="H109:H114" si="618">W109++AG109+M109+AB109+AL109+R109</f>
        <v>8308260</v>
      </c>
      <c r="I109" s="24">
        <f t="shared" si="610"/>
        <v>8837781.2199999988</v>
      </c>
      <c r="J109" s="17">
        <f t="shared" ref="J109:J114" si="619">Y109++AI109+O109+AD109+AN109+T109</f>
        <v>7820061.5199999996</v>
      </c>
      <c r="K109" s="29">
        <f t="shared" si="557"/>
        <v>1.063734310192507</v>
      </c>
      <c r="L109" s="29">
        <f t="shared" si="355"/>
        <v>1.1301421603138486</v>
      </c>
      <c r="M109" s="43">
        <v>5594850</v>
      </c>
      <c r="N109" s="43">
        <v>5656424.46</v>
      </c>
      <c r="O109" s="43">
        <v>5511181.0999999996</v>
      </c>
      <c r="P109" s="29">
        <f t="shared" si="558"/>
        <v>1.0110055604707902</v>
      </c>
      <c r="Q109" s="29">
        <f t="shared" si="357"/>
        <v>1.0263543072464087</v>
      </c>
      <c r="R109" s="43">
        <v>1296410</v>
      </c>
      <c r="S109" s="43">
        <v>1272644.21</v>
      </c>
      <c r="T109" s="43">
        <v>1376516.11</v>
      </c>
      <c r="U109" s="29">
        <f t="shared" si="559"/>
        <v>0.98166799854984144</v>
      </c>
      <c r="V109" s="29">
        <f t="shared" si="359"/>
        <v>0.92454000411226567</v>
      </c>
      <c r="W109" s="43">
        <v>77000</v>
      </c>
      <c r="X109" s="43">
        <v>77200.800000000003</v>
      </c>
      <c r="Y109" s="43">
        <v>21494</v>
      </c>
      <c r="Z109" s="29">
        <f t="shared" si="560"/>
        <v>1.0026077922077923</v>
      </c>
      <c r="AA109" s="29" t="str">
        <f t="shared" si="361"/>
        <v>св.200</v>
      </c>
      <c r="AB109" s="43">
        <v>400000</v>
      </c>
      <c r="AC109" s="43">
        <v>565764.52</v>
      </c>
      <c r="AD109" s="43">
        <v>243138.02</v>
      </c>
      <c r="AE109" s="29">
        <f t="shared" si="561"/>
        <v>1.4144113</v>
      </c>
      <c r="AF109" s="29" t="str">
        <f t="shared" si="363"/>
        <v>св.200</v>
      </c>
      <c r="AG109" s="43">
        <v>940000</v>
      </c>
      <c r="AH109" s="43">
        <v>1265747.23</v>
      </c>
      <c r="AI109" s="43">
        <v>667732.29</v>
      </c>
      <c r="AJ109" s="29">
        <f t="shared" si="562"/>
        <v>1.3465396063829786</v>
      </c>
      <c r="AK109" s="29">
        <f>IF(AH109&lt;=0," ",IF(AH109/AI109*100&gt;200,"св.200",AH109/AI109))</f>
        <v>1.8955908662137635</v>
      </c>
      <c r="AL109" s="43"/>
      <c r="AM109" s="43"/>
      <c r="AN109" s="30"/>
      <c r="AO109" s="29" t="str">
        <f t="shared" si="528"/>
        <v xml:space="preserve"> </v>
      </c>
      <c r="AP109" s="29" t="str">
        <f t="shared" si="366"/>
        <v xml:space="preserve"> </v>
      </c>
      <c r="AQ109" s="9">
        <f>AV109+BA109+BF109+BK109+BP109+BU109+BZ109+CE109+CY109+DD109+DL109+CT109</f>
        <v>617510.48</v>
      </c>
      <c r="AR109" s="9">
        <f t="shared" ref="AR109" si="620">AW109+BB109+BG109+BL109+BQ109+BV109+CA109+CF109+CZ109+DE109+DM109+CU109+DI109</f>
        <v>835876.11</v>
      </c>
      <c r="AS109" s="9">
        <f t="shared" ref="AS109" si="621">AX109+BC109+BH109+BM109+BR109+BW109+CB109+CG109+DA109+DF109+DN109+CV109+DJ109</f>
        <v>687101.2699999999</v>
      </c>
      <c r="AT109" s="29">
        <f t="shared" si="563"/>
        <v>1.3536225490456453</v>
      </c>
      <c r="AU109" s="29">
        <f t="shared" si="369"/>
        <v>1.2165253456742993</v>
      </c>
      <c r="AV109" s="43">
        <v>337000</v>
      </c>
      <c r="AW109" s="43">
        <v>490562.25</v>
      </c>
      <c r="AX109" s="43">
        <v>292107.62</v>
      </c>
      <c r="AY109" s="29">
        <f t="shared" si="564"/>
        <v>1.4556743323442136</v>
      </c>
      <c r="AZ109" s="29">
        <f t="shared" si="371"/>
        <v>1.6793887472021443</v>
      </c>
      <c r="BA109" s="43">
        <v>0</v>
      </c>
      <c r="BB109" s="43">
        <v>0</v>
      </c>
      <c r="BC109" s="30"/>
      <c r="BD109" s="29" t="str">
        <f t="shared" si="373"/>
        <v xml:space="preserve"> </v>
      </c>
      <c r="BE109" s="29" t="str">
        <f t="shared" si="374"/>
        <v xml:space="preserve"> </v>
      </c>
      <c r="BF109" s="43">
        <v>218070.48</v>
      </c>
      <c r="BG109" s="43">
        <v>233070.48</v>
      </c>
      <c r="BH109" s="43">
        <v>115282.8</v>
      </c>
      <c r="BI109" s="29">
        <f t="shared" si="565"/>
        <v>1.0687851010370593</v>
      </c>
      <c r="BJ109" s="29" t="str">
        <f t="shared" si="376"/>
        <v>св.200</v>
      </c>
      <c r="BK109" s="43"/>
      <c r="BL109" s="43"/>
      <c r="BM109" s="30"/>
      <c r="BN109" s="29"/>
      <c r="BO109" s="29" t="str">
        <f t="shared" si="378"/>
        <v xml:space="preserve"> </v>
      </c>
      <c r="BP109" s="43"/>
      <c r="BQ109" s="43"/>
      <c r="BR109" s="30"/>
      <c r="BS109" s="29" t="str">
        <f t="shared" si="566"/>
        <v xml:space="preserve"> </v>
      </c>
      <c r="BT109" s="29" t="str">
        <f t="shared" si="380"/>
        <v xml:space="preserve"> </v>
      </c>
      <c r="BU109" s="43">
        <v>49840</v>
      </c>
      <c r="BV109" s="43">
        <v>49840</v>
      </c>
      <c r="BW109" s="43">
        <v>119700</v>
      </c>
      <c r="BX109" s="29">
        <f t="shared" si="542"/>
        <v>1</v>
      </c>
      <c r="BY109" s="29">
        <f t="shared" si="382"/>
        <v>0.41637426900584795</v>
      </c>
      <c r="BZ109" s="43"/>
      <c r="CA109" s="43"/>
      <c r="CB109" s="30">
        <v>140000</v>
      </c>
      <c r="CC109" s="29" t="str">
        <f t="shared" si="606"/>
        <v xml:space="preserve"> </v>
      </c>
      <c r="CD109" s="29">
        <f t="shared" si="383"/>
        <v>0</v>
      </c>
      <c r="CE109" s="43">
        <v>12600</v>
      </c>
      <c r="CF109" s="43">
        <v>62403.38</v>
      </c>
      <c r="CG109" s="43">
        <v>136010.85</v>
      </c>
      <c r="CH109" s="29" t="str">
        <f t="shared" ref="CH109:CH117" si="622">IF(CF109&lt;=0," ",IF(CE109&lt;=0," ",IF(CF109/CE109*100&gt;200,"СВ.200",CF109/CE109)))</f>
        <v>СВ.200</v>
      </c>
      <c r="CI109" s="29">
        <f t="shared" si="406"/>
        <v>0.45881177861913219</v>
      </c>
      <c r="CJ109" s="43">
        <v>12600</v>
      </c>
      <c r="CK109" s="43">
        <v>62403.38</v>
      </c>
      <c r="CL109" s="43">
        <v>136010.85</v>
      </c>
      <c r="CM109" s="29" t="str">
        <f t="shared" si="386"/>
        <v>СВ.200</v>
      </c>
      <c r="CN109" s="29">
        <f t="shared" si="407"/>
        <v>0.45881177861913219</v>
      </c>
      <c r="CO109" s="43"/>
      <c r="CP109" s="43"/>
      <c r="CQ109" s="30"/>
      <c r="CR109" s="29" t="str">
        <f t="shared" si="388"/>
        <v xml:space="preserve"> </v>
      </c>
      <c r="CS109" s="29" t="str">
        <f t="shared" si="389"/>
        <v xml:space="preserve"> </v>
      </c>
      <c r="CT109" s="43"/>
      <c r="CU109" s="43"/>
      <c r="CV109" s="30"/>
      <c r="CW109" s="29" t="str">
        <f t="shared" si="408"/>
        <v xml:space="preserve"> </v>
      </c>
      <c r="CX109" s="29" t="str">
        <f t="shared" si="409"/>
        <v xml:space="preserve"> </v>
      </c>
      <c r="CY109" s="43"/>
      <c r="CZ109" s="43"/>
      <c r="DA109" s="30"/>
      <c r="DB109" s="29" t="str">
        <f t="shared" si="567"/>
        <v xml:space="preserve"> </v>
      </c>
      <c r="DC109" s="29" t="str">
        <f t="shared" si="392"/>
        <v xml:space="preserve"> </v>
      </c>
      <c r="DD109" s="43"/>
      <c r="DE109" s="43"/>
      <c r="DF109" s="35"/>
      <c r="DG109" s="29" t="str">
        <f t="shared" si="568"/>
        <v xml:space="preserve"> </v>
      </c>
      <c r="DH109" s="29" t="str">
        <f t="shared" si="394"/>
        <v xml:space="preserve"> </v>
      </c>
      <c r="DI109" s="43"/>
      <c r="DJ109" s="9">
        <v>-140000</v>
      </c>
      <c r="DK109" s="29">
        <f>IF(DJ109=0," ",IF(DI109/DJ109*100&gt;200,"св.200",DI109/DJ109))</f>
        <v>0</v>
      </c>
      <c r="DL109" s="43"/>
      <c r="DM109" s="43"/>
      <c r="DN109" s="43">
        <v>24000</v>
      </c>
      <c r="DO109" s="29" t="str">
        <f t="shared" si="569"/>
        <v xml:space="preserve"> </v>
      </c>
      <c r="DP109" s="29" t="str">
        <f t="shared" si="616"/>
        <v xml:space="preserve"> </v>
      </c>
    </row>
    <row r="110" spans="1:120" s="19" customFormat="1" ht="16.5" customHeight="1" outlineLevel="1" x14ac:dyDescent="0.3">
      <c r="A110" s="18">
        <f>A109+1</f>
        <v>88</v>
      </c>
      <c r="B110" s="8" t="s">
        <v>20</v>
      </c>
      <c r="C110" s="28">
        <f t="shared" si="617"/>
        <v>2213751.9699999997</v>
      </c>
      <c r="D110" s="28">
        <f t="shared" si="617"/>
        <v>2527109.2999999998</v>
      </c>
      <c r="E110" s="28">
        <f t="shared" si="617"/>
        <v>2671015.6500000004</v>
      </c>
      <c r="F110" s="29">
        <f t="shared" si="556"/>
        <v>1.1415503336627184</v>
      </c>
      <c r="G110" s="29">
        <f t="shared" si="351"/>
        <v>0.94612298508995984</v>
      </c>
      <c r="H110" s="17">
        <f t="shared" si="618"/>
        <v>2213751.9699999997</v>
      </c>
      <c r="I110" s="24">
        <f t="shared" si="610"/>
        <v>2527109.2999999998</v>
      </c>
      <c r="J110" s="17">
        <f t="shared" si="619"/>
        <v>2617229.91</v>
      </c>
      <c r="K110" s="29">
        <f t="shared" si="557"/>
        <v>1.1415503336627184</v>
      </c>
      <c r="L110" s="29">
        <f t="shared" si="355"/>
        <v>0.96556641445382219</v>
      </c>
      <c r="M110" s="43">
        <v>846344.56</v>
      </c>
      <c r="N110" s="43">
        <v>836795.59</v>
      </c>
      <c r="O110" s="43">
        <v>945570.78</v>
      </c>
      <c r="P110" s="29">
        <f t="shared" si="558"/>
        <v>0.98871739661208424</v>
      </c>
      <c r="Q110" s="29">
        <f t="shared" si="357"/>
        <v>0.88496346090559175</v>
      </c>
      <c r="R110" s="43"/>
      <c r="S110" s="43"/>
      <c r="T110" s="30"/>
      <c r="U110" s="29" t="str">
        <f t="shared" si="559"/>
        <v xml:space="preserve"> </v>
      </c>
      <c r="V110" s="29" t="str">
        <f t="shared" ref="V110:V114" si="623">IF(S110=0," ",IF(S110/T110*100&gt;200,"св.200",S110/T110))</f>
        <v xml:space="preserve"> </v>
      </c>
      <c r="W110" s="43">
        <v>17407.41</v>
      </c>
      <c r="X110" s="43">
        <v>16769.7</v>
      </c>
      <c r="Y110" s="9">
        <v>8385.17</v>
      </c>
      <c r="Z110" s="29">
        <f t="shared" si="560"/>
        <v>0.963365601200868</v>
      </c>
      <c r="AA110" s="29">
        <f t="shared" si="361"/>
        <v>1.9999236747734395</v>
      </c>
      <c r="AB110" s="43">
        <v>50000</v>
      </c>
      <c r="AC110" s="43">
        <v>355134.32</v>
      </c>
      <c r="AD110" s="43">
        <v>219940.51</v>
      </c>
      <c r="AE110" s="29" t="str">
        <f t="shared" si="561"/>
        <v>СВ.200</v>
      </c>
      <c r="AF110" s="29">
        <f t="shared" si="363"/>
        <v>1.6146835341974972</v>
      </c>
      <c r="AG110" s="43">
        <v>1300000</v>
      </c>
      <c r="AH110" s="43">
        <v>1318409.69</v>
      </c>
      <c r="AI110" s="43">
        <v>1443333.45</v>
      </c>
      <c r="AJ110" s="29">
        <f>IF(AH110&lt;=0," ",IF(AG110&lt;=0," ",IF(AH110/AG110*100&gt;200,"СВ.200",AH110/AG110)))</f>
        <v>1.0141613</v>
      </c>
      <c r="AK110" s="29">
        <f t="shared" si="365"/>
        <v>0.91344774833563236</v>
      </c>
      <c r="AL110" s="43"/>
      <c r="AM110" s="43"/>
      <c r="AN110" s="30"/>
      <c r="AO110" s="29" t="str">
        <f t="shared" si="528"/>
        <v xml:space="preserve"> </v>
      </c>
      <c r="AP110" s="29" t="str">
        <f t="shared" si="366"/>
        <v xml:space="preserve"> </v>
      </c>
      <c r="AQ110" s="9">
        <f t="shared" ref="AQ110:AQ114" si="624">AV110+BA110+BF110+BK110+BP110+BU110+BZ110+CE110+CY110+DD110+DL110+CT110</f>
        <v>0</v>
      </c>
      <c r="AR110" s="9">
        <f t="shared" ref="AR110:AR111" si="625">AW110+BB110+BG110+BL110+BQ110+BV110+CA110+CF110+CZ110+DE110+DM110+CU110+DI110</f>
        <v>0</v>
      </c>
      <c r="AS110" s="9">
        <f t="shared" ref="AS110" si="626">AX110+BC110+BH110+BM110+BR110+BW110+CB110+CG110+DA110+DF110+DN110+CV110+DJ110</f>
        <v>53785.74</v>
      </c>
      <c r="AT110" s="29" t="str">
        <f t="shared" si="563"/>
        <v xml:space="preserve"> </v>
      </c>
      <c r="AU110" s="29" t="str">
        <f>IF(AR110=0," ",IF(AR110/AS110*100&gt;200,"св.200",AR110/AS110))</f>
        <v xml:space="preserve"> </v>
      </c>
      <c r="AV110" s="43"/>
      <c r="AW110" s="43"/>
      <c r="AX110" s="9"/>
      <c r="AY110" s="29" t="str">
        <f t="shared" si="564"/>
        <v xml:space="preserve"> </v>
      </c>
      <c r="AZ110" s="29" t="str">
        <f t="shared" si="371"/>
        <v xml:space="preserve"> </v>
      </c>
      <c r="BA110" s="43">
        <v>0</v>
      </c>
      <c r="BB110" s="43">
        <v>0</v>
      </c>
      <c r="BC110" s="30"/>
      <c r="BD110" s="29" t="str">
        <f t="shared" si="373"/>
        <v xml:space="preserve"> </v>
      </c>
      <c r="BE110" s="29" t="str">
        <f t="shared" si="374"/>
        <v xml:space="preserve"> </v>
      </c>
      <c r="BF110" s="43">
        <v>0</v>
      </c>
      <c r="BG110" s="43">
        <v>0</v>
      </c>
      <c r="BH110" s="9"/>
      <c r="BI110" s="29" t="str">
        <f t="shared" si="565"/>
        <v xml:space="preserve"> </v>
      </c>
      <c r="BJ110" s="29" t="str">
        <f>IF(BG110=0," ",IF(BG110/BH110*100&gt;200,"св.200",BG110/BH110))</f>
        <v xml:space="preserve"> </v>
      </c>
      <c r="BK110" s="43"/>
      <c r="BL110" s="43"/>
      <c r="BM110" s="30"/>
      <c r="BN110" s="29"/>
      <c r="BO110" s="29" t="str">
        <f t="shared" si="378"/>
        <v xml:space="preserve"> </v>
      </c>
      <c r="BP110" s="43"/>
      <c r="BQ110" s="43"/>
      <c r="BR110" s="30"/>
      <c r="BS110" s="29" t="str">
        <f t="shared" si="566"/>
        <v xml:space="preserve"> </v>
      </c>
      <c r="BT110" s="29" t="str">
        <f t="shared" si="380"/>
        <v xml:space="preserve"> </v>
      </c>
      <c r="BU110" s="43">
        <v>0</v>
      </c>
      <c r="BV110" s="43">
        <v>0</v>
      </c>
      <c r="BW110" s="9"/>
      <c r="BX110" s="29" t="str">
        <f t="shared" si="542"/>
        <v xml:space="preserve"> </v>
      </c>
      <c r="BY110" s="29" t="str">
        <f t="shared" si="382"/>
        <v xml:space="preserve"> </v>
      </c>
      <c r="BZ110" s="43"/>
      <c r="CA110" s="43"/>
      <c r="CB110" s="30"/>
      <c r="CC110" s="29" t="str">
        <f t="shared" si="606"/>
        <v xml:space="preserve"> </v>
      </c>
      <c r="CD110" s="29" t="str">
        <f t="shared" si="383"/>
        <v xml:space="preserve"> </v>
      </c>
      <c r="CE110" s="43"/>
      <c r="CF110" s="43"/>
      <c r="CG110" s="9">
        <v>42282</v>
      </c>
      <c r="CH110" s="29" t="str">
        <f t="shared" si="622"/>
        <v xml:space="preserve"> </v>
      </c>
      <c r="CI110" s="29">
        <f t="shared" si="406"/>
        <v>0</v>
      </c>
      <c r="CJ110" s="43"/>
      <c r="CK110" s="43"/>
      <c r="CL110" s="30"/>
      <c r="CM110" s="29" t="str">
        <f t="shared" si="386"/>
        <v xml:space="preserve"> </v>
      </c>
      <c r="CN110" s="29" t="str">
        <f t="shared" si="407"/>
        <v xml:space="preserve"> </v>
      </c>
      <c r="CO110" s="43"/>
      <c r="CP110" s="43"/>
      <c r="CQ110" s="30">
        <v>42282</v>
      </c>
      <c r="CR110" s="29" t="str">
        <f t="shared" si="388"/>
        <v xml:space="preserve"> </v>
      </c>
      <c r="CS110" s="29">
        <f t="shared" si="389"/>
        <v>0</v>
      </c>
      <c r="CT110" s="43"/>
      <c r="CU110" s="43"/>
      <c r="CV110" s="30"/>
      <c r="CW110" s="29" t="str">
        <f t="shared" si="408"/>
        <v xml:space="preserve"> </v>
      </c>
      <c r="CX110" s="29" t="str">
        <f t="shared" si="409"/>
        <v xml:space="preserve"> </v>
      </c>
      <c r="CY110" s="43"/>
      <c r="CZ110" s="43"/>
      <c r="DA110" s="30"/>
      <c r="DB110" s="29" t="str">
        <f t="shared" si="567"/>
        <v xml:space="preserve"> </v>
      </c>
      <c r="DC110" s="29" t="str">
        <f t="shared" si="392"/>
        <v xml:space="preserve"> </v>
      </c>
      <c r="DD110" s="43"/>
      <c r="DE110" s="43"/>
      <c r="DF110" s="35">
        <v>11503.74</v>
      </c>
      <c r="DG110" s="29" t="str">
        <f t="shared" si="568"/>
        <v xml:space="preserve"> </v>
      </c>
      <c r="DH110" s="29">
        <f t="shared" si="394"/>
        <v>0</v>
      </c>
      <c r="DI110" s="43"/>
      <c r="DJ110" s="9"/>
      <c r="DK110" s="29" t="str">
        <f>IF(DJ110=0," ",IF(DI110/DJ110*100&gt;200,"св.200",DI110/DJ110))</f>
        <v xml:space="preserve"> </v>
      </c>
      <c r="DL110" s="43"/>
      <c r="DM110" s="43"/>
      <c r="DN110" s="9"/>
      <c r="DO110" s="29" t="str">
        <f t="shared" si="569"/>
        <v xml:space="preserve"> </v>
      </c>
      <c r="DP110" s="29" t="str">
        <f t="shared" si="616"/>
        <v xml:space="preserve"> </v>
      </c>
    </row>
    <row r="111" spans="1:120" s="19" customFormat="1" ht="15.75" customHeight="1" outlineLevel="1" x14ac:dyDescent="0.3">
      <c r="A111" s="18">
        <f t="shared" ref="A111:A114" si="627">A110+1</f>
        <v>89</v>
      </c>
      <c r="B111" s="8" t="s">
        <v>28</v>
      </c>
      <c r="C111" s="28">
        <f t="shared" si="617"/>
        <v>1310497.1100000001</v>
      </c>
      <c r="D111" s="28">
        <f t="shared" si="617"/>
        <v>1374456.8800000001</v>
      </c>
      <c r="E111" s="28">
        <f t="shared" si="617"/>
        <v>1078275.03</v>
      </c>
      <c r="F111" s="29">
        <f t="shared" si="556"/>
        <v>1.0488057314372865</v>
      </c>
      <c r="G111" s="29">
        <f t="shared" si="351"/>
        <v>1.2746811729471283</v>
      </c>
      <c r="H111" s="17">
        <f t="shared" si="618"/>
        <v>1288497.1100000001</v>
      </c>
      <c r="I111" s="24">
        <f t="shared" si="610"/>
        <v>1352450.8800000001</v>
      </c>
      <c r="J111" s="17">
        <f t="shared" si="619"/>
        <v>772141.03</v>
      </c>
      <c r="K111" s="29">
        <f t="shared" si="557"/>
        <v>1.0496343914966173</v>
      </c>
      <c r="L111" s="29">
        <f t="shared" si="355"/>
        <v>1.7515594010073523</v>
      </c>
      <c r="M111" s="43">
        <v>378095.69</v>
      </c>
      <c r="N111" s="43">
        <v>390659.54</v>
      </c>
      <c r="O111" s="43">
        <v>288544.59999999998</v>
      </c>
      <c r="P111" s="29">
        <f t="shared" si="558"/>
        <v>1.0332292864803616</v>
      </c>
      <c r="Q111" s="29">
        <f t="shared" si="357"/>
        <v>1.3538965553332136</v>
      </c>
      <c r="R111" s="43"/>
      <c r="S111" s="43"/>
      <c r="T111" s="30"/>
      <c r="U111" s="29" t="str">
        <f t="shared" si="559"/>
        <v xml:space="preserve"> </v>
      </c>
      <c r="V111" s="29" t="str">
        <f t="shared" si="623"/>
        <v xml:space="preserve"> </v>
      </c>
      <c r="W111" s="43">
        <v>23701.42</v>
      </c>
      <c r="X111" s="43">
        <v>22833.13</v>
      </c>
      <c r="Y111" s="9">
        <v>20097.7</v>
      </c>
      <c r="Z111" s="29">
        <f t="shared" si="560"/>
        <v>0.96336548611855333</v>
      </c>
      <c r="AA111" s="29">
        <f t="shared" si="361"/>
        <v>1.1361066191653773</v>
      </c>
      <c r="AB111" s="43">
        <v>112900</v>
      </c>
      <c r="AC111" s="43">
        <v>112947.78</v>
      </c>
      <c r="AD111" s="43">
        <v>111434.32</v>
      </c>
      <c r="AE111" s="29">
        <f t="shared" si="561"/>
        <v>1.0004232063773251</v>
      </c>
      <c r="AF111" s="29">
        <f t="shared" si="363"/>
        <v>1.0135816326603868</v>
      </c>
      <c r="AG111" s="43">
        <v>773800</v>
      </c>
      <c r="AH111" s="43">
        <v>826010.43</v>
      </c>
      <c r="AI111" s="43">
        <v>352064.41</v>
      </c>
      <c r="AJ111" s="29">
        <f>IF(AH111&lt;=0," ",IF(AG111&lt;=0," ",IF(AH111/AG111*100&gt;200,"СВ.200",AH111/AG111)))</f>
        <v>1.0674727707417939</v>
      </c>
      <c r="AK111" s="29" t="str">
        <f t="shared" si="365"/>
        <v>св.200</v>
      </c>
      <c r="AL111" s="43"/>
      <c r="AM111" s="43"/>
      <c r="AN111" s="30"/>
      <c r="AO111" s="29" t="str">
        <f t="shared" si="528"/>
        <v xml:space="preserve"> </v>
      </c>
      <c r="AP111" s="29" t="str">
        <f t="shared" si="366"/>
        <v xml:space="preserve"> </v>
      </c>
      <c r="AQ111" s="9">
        <f t="shared" si="624"/>
        <v>22000</v>
      </c>
      <c r="AR111" s="9">
        <f t="shared" si="625"/>
        <v>22006</v>
      </c>
      <c r="AS111" s="9">
        <f>AX111+BC111+BH111+BM111+BR111+BW111+CB111+CG111+DA111+DF111+DN111+CV111+DJ111+260400</f>
        <v>306134</v>
      </c>
      <c r="AT111" s="29">
        <f t="shared" si="563"/>
        <v>1.0002727272727272</v>
      </c>
      <c r="AU111" s="29">
        <f t="shared" si="369"/>
        <v>7.1883554260552568E-2</v>
      </c>
      <c r="AV111" s="43"/>
      <c r="AW111" s="43"/>
      <c r="AX111" s="9"/>
      <c r="AY111" s="29" t="str">
        <f t="shared" si="564"/>
        <v xml:space="preserve"> </v>
      </c>
      <c r="AZ111" s="29" t="str">
        <f t="shared" si="371"/>
        <v xml:space="preserve"> </v>
      </c>
      <c r="BA111" s="43">
        <v>0</v>
      </c>
      <c r="BB111" s="43">
        <v>0</v>
      </c>
      <c r="BC111" s="30"/>
      <c r="BD111" s="29" t="str">
        <f t="shared" si="373"/>
        <v xml:space="preserve"> </v>
      </c>
      <c r="BE111" s="29" t="str">
        <f t="shared" si="374"/>
        <v xml:space="preserve"> </v>
      </c>
      <c r="BF111" s="43">
        <v>16850</v>
      </c>
      <c r="BG111" s="43">
        <v>16856</v>
      </c>
      <c r="BH111" s="43">
        <v>25284</v>
      </c>
      <c r="BI111" s="29">
        <f t="shared" si="565"/>
        <v>1.0003560830860534</v>
      </c>
      <c r="BJ111" s="29">
        <f t="shared" si="376"/>
        <v>0.66666666666666663</v>
      </c>
      <c r="BK111" s="43"/>
      <c r="BL111" s="43"/>
      <c r="BM111" s="30"/>
      <c r="BN111" s="29"/>
      <c r="BO111" s="29" t="str">
        <f t="shared" si="378"/>
        <v xml:space="preserve"> </v>
      </c>
      <c r="BP111" s="43"/>
      <c r="BQ111" s="43"/>
      <c r="BR111" s="30"/>
      <c r="BS111" s="29" t="str">
        <f t="shared" si="566"/>
        <v xml:space="preserve"> </v>
      </c>
      <c r="BT111" s="29" t="str">
        <f t="shared" si="380"/>
        <v xml:space="preserve"> </v>
      </c>
      <c r="BU111" s="43">
        <v>5150</v>
      </c>
      <c r="BV111" s="43">
        <v>5150</v>
      </c>
      <c r="BW111" s="9">
        <v>20450</v>
      </c>
      <c r="BX111" s="29">
        <f t="shared" si="542"/>
        <v>1</v>
      </c>
      <c r="BY111" s="29">
        <f t="shared" si="382"/>
        <v>0.25183374083129584</v>
      </c>
      <c r="BZ111" s="43"/>
      <c r="CA111" s="43"/>
      <c r="CB111" s="30"/>
      <c r="CC111" s="29" t="str">
        <f t="shared" si="606"/>
        <v xml:space="preserve"> </v>
      </c>
      <c r="CD111" s="29" t="str">
        <f t="shared" si="383"/>
        <v xml:space="preserve"> </v>
      </c>
      <c r="CE111" s="43"/>
      <c r="CF111" s="43"/>
      <c r="CG111" s="9"/>
      <c r="CH111" s="29" t="str">
        <f t="shared" si="622"/>
        <v xml:space="preserve"> </v>
      </c>
      <c r="CI111" s="29" t="str">
        <f t="shared" si="406"/>
        <v xml:space="preserve"> </v>
      </c>
      <c r="CJ111" s="43"/>
      <c r="CK111" s="43"/>
      <c r="CL111" s="30"/>
      <c r="CM111" s="29" t="str">
        <f t="shared" si="386"/>
        <v xml:space="preserve"> </v>
      </c>
      <c r="CN111" s="29" t="str">
        <f t="shared" si="407"/>
        <v xml:space="preserve"> </v>
      </c>
      <c r="CO111" s="43"/>
      <c r="CP111" s="43"/>
      <c r="CQ111" s="30"/>
      <c r="CR111" s="29" t="str">
        <f t="shared" si="388"/>
        <v xml:space="preserve"> </v>
      </c>
      <c r="CS111" s="29" t="str">
        <f t="shared" si="389"/>
        <v xml:space="preserve"> </v>
      </c>
      <c r="CT111" s="43"/>
      <c r="CU111" s="43"/>
      <c r="CV111" s="30"/>
      <c r="CW111" s="29" t="str">
        <f t="shared" si="408"/>
        <v xml:space="preserve"> </v>
      </c>
      <c r="CX111" s="29" t="str">
        <f t="shared" si="409"/>
        <v xml:space="preserve"> </v>
      </c>
      <c r="CY111" s="43"/>
      <c r="CZ111" s="43"/>
      <c r="DA111" s="30"/>
      <c r="DB111" s="29" t="str">
        <f t="shared" si="567"/>
        <v xml:space="preserve"> </v>
      </c>
      <c r="DC111" s="29" t="str">
        <f t="shared" si="392"/>
        <v xml:space="preserve"> </v>
      </c>
      <c r="DD111" s="43"/>
      <c r="DE111" s="43"/>
      <c r="DF111" s="35"/>
      <c r="DG111" s="29" t="str">
        <f t="shared" si="568"/>
        <v xml:space="preserve"> </v>
      </c>
      <c r="DH111" s="29" t="str">
        <f t="shared" si="394"/>
        <v xml:space="preserve"> </v>
      </c>
      <c r="DI111" s="43"/>
      <c r="DJ111" s="9"/>
      <c r="DK111" s="29" t="str">
        <f t="shared" si="395"/>
        <v xml:space="preserve"> </v>
      </c>
      <c r="DL111" s="43"/>
      <c r="DM111" s="43"/>
      <c r="DN111" s="9"/>
      <c r="DO111" s="29" t="str">
        <f t="shared" si="569"/>
        <v xml:space="preserve"> </v>
      </c>
      <c r="DP111" s="29" t="str">
        <f t="shared" si="616"/>
        <v xml:space="preserve"> </v>
      </c>
    </row>
    <row r="112" spans="1:120" s="19" customFormat="1" ht="15.75" customHeight="1" outlineLevel="1" x14ac:dyDescent="0.3">
      <c r="A112" s="18">
        <f t="shared" si="627"/>
        <v>90</v>
      </c>
      <c r="B112" s="8" t="s">
        <v>50</v>
      </c>
      <c r="C112" s="28">
        <f t="shared" si="617"/>
        <v>1735332</v>
      </c>
      <c r="D112" s="28">
        <f t="shared" si="617"/>
        <v>1820594.1</v>
      </c>
      <c r="E112" s="28">
        <f t="shared" si="617"/>
        <v>1637210.18</v>
      </c>
      <c r="F112" s="29">
        <f t="shared" si="556"/>
        <v>1.0491330189266377</v>
      </c>
      <c r="G112" s="29">
        <f t="shared" si="351"/>
        <v>1.1120100047264549</v>
      </c>
      <c r="H112" s="17">
        <f t="shared" si="618"/>
        <v>1706632</v>
      </c>
      <c r="I112" s="24">
        <f t="shared" si="610"/>
        <v>1791946.1300000001</v>
      </c>
      <c r="J112" s="17">
        <f t="shared" si="619"/>
        <v>1598222.18</v>
      </c>
      <c r="K112" s="29">
        <f t="shared" si="557"/>
        <v>1.0499897634639455</v>
      </c>
      <c r="L112" s="29">
        <f t="shared" si="355"/>
        <v>1.1212121521176737</v>
      </c>
      <c r="M112" s="43">
        <v>592084</v>
      </c>
      <c r="N112" s="43">
        <v>573347.98</v>
      </c>
      <c r="O112" s="43">
        <v>592482.09</v>
      </c>
      <c r="P112" s="29">
        <f t="shared" si="558"/>
        <v>0.96835580762189144</v>
      </c>
      <c r="Q112" s="29">
        <f t="shared" si="357"/>
        <v>0.96770516725661704</v>
      </c>
      <c r="R112" s="43"/>
      <c r="S112" s="43"/>
      <c r="T112" s="30"/>
      <c r="U112" s="29" t="str">
        <f t="shared" si="559"/>
        <v xml:space="preserve"> </v>
      </c>
      <c r="V112" s="29" t="str">
        <f t="shared" si="623"/>
        <v xml:space="preserve"> </v>
      </c>
      <c r="W112" s="43">
        <v>38923.769999999997</v>
      </c>
      <c r="X112" s="43">
        <v>40835.32</v>
      </c>
      <c r="Y112" s="43">
        <v>50290.2</v>
      </c>
      <c r="Z112" s="29">
        <f t="shared" si="560"/>
        <v>1.0491100939091975</v>
      </c>
      <c r="AA112" s="29">
        <f t="shared" si="361"/>
        <v>0.81199358920823539</v>
      </c>
      <c r="AB112" s="43">
        <v>85000</v>
      </c>
      <c r="AC112" s="43">
        <v>116206.82</v>
      </c>
      <c r="AD112" s="43">
        <v>136461.46</v>
      </c>
      <c r="AE112" s="29">
        <f t="shared" si="561"/>
        <v>1.3671390588235295</v>
      </c>
      <c r="AF112" s="29">
        <f t="shared" si="363"/>
        <v>0.85157245129870374</v>
      </c>
      <c r="AG112" s="43">
        <v>990624.23</v>
      </c>
      <c r="AH112" s="43">
        <v>1061556.01</v>
      </c>
      <c r="AI112" s="43">
        <v>818988.43</v>
      </c>
      <c r="AJ112" s="29">
        <f>IF(AH112&lt;=0," ",IF(AG112&lt;=0," ",IF(AH112/AG112*100&gt;200,"СВ.200",AH112/AG112)))</f>
        <v>1.0716031143312537</v>
      </c>
      <c r="AK112" s="29">
        <f t="shared" si="365"/>
        <v>1.2961794954783425</v>
      </c>
      <c r="AL112" s="43"/>
      <c r="AM112" s="43"/>
      <c r="AN112" s="30"/>
      <c r="AO112" s="29" t="str">
        <f t="shared" si="528"/>
        <v xml:space="preserve"> </v>
      </c>
      <c r="AP112" s="29" t="str">
        <f t="shared" si="366"/>
        <v xml:space="preserve"> </v>
      </c>
      <c r="AQ112" s="9">
        <f t="shared" si="624"/>
        <v>28700</v>
      </c>
      <c r="AR112" s="9">
        <f t="shared" ref="AR112:AR114" si="628">AW112+BB112+BG112+BL112+BQ112+BV112+CA112+CF112+CZ112+DE112+DM112+CU112+DI112</f>
        <v>28647.97</v>
      </c>
      <c r="AS112" s="9">
        <f t="shared" ref="AS112:AS114" si="629">AX112+BC112+BH112+BM112+BR112+BW112+CB112+CG112+DA112+DF112+DN112+CV112+DJ112</f>
        <v>38988</v>
      </c>
      <c r="AT112" s="29">
        <f t="shared" si="563"/>
        <v>0.99818710801393729</v>
      </c>
      <c r="AU112" s="29">
        <f t="shared" si="369"/>
        <v>0.73478942238637535</v>
      </c>
      <c r="AV112" s="43"/>
      <c r="AW112" s="43"/>
      <c r="AX112" s="9"/>
      <c r="AY112" s="29" t="str">
        <f t="shared" si="564"/>
        <v xml:space="preserve"> </v>
      </c>
      <c r="AZ112" s="29" t="str">
        <f t="shared" si="371"/>
        <v xml:space="preserve"> </v>
      </c>
      <c r="BA112" s="43">
        <v>0</v>
      </c>
      <c r="BB112" s="43">
        <v>0</v>
      </c>
      <c r="BC112" s="30"/>
      <c r="BD112" s="29" t="str">
        <f t="shared" si="373"/>
        <v xml:space="preserve"> </v>
      </c>
      <c r="BE112" s="29" t="str">
        <f t="shared" si="374"/>
        <v xml:space="preserve"> </v>
      </c>
      <c r="BF112" s="43">
        <v>0</v>
      </c>
      <c r="BG112" s="43">
        <v>0</v>
      </c>
      <c r="BH112" s="43">
        <v>1458</v>
      </c>
      <c r="BI112" s="29" t="str">
        <f t="shared" si="565"/>
        <v xml:space="preserve"> </v>
      </c>
      <c r="BJ112" s="29">
        <f t="shared" si="376"/>
        <v>0</v>
      </c>
      <c r="BK112" s="43"/>
      <c r="BL112" s="43"/>
      <c r="BM112" s="30"/>
      <c r="BN112" s="29"/>
      <c r="BO112" s="29" t="str">
        <f t="shared" si="378"/>
        <v xml:space="preserve"> </v>
      </c>
      <c r="BP112" s="43"/>
      <c r="BQ112" s="43"/>
      <c r="BR112" s="30"/>
      <c r="BS112" s="29" t="str">
        <f t="shared" si="566"/>
        <v xml:space="preserve"> </v>
      </c>
      <c r="BT112" s="29" t="str">
        <f t="shared" si="380"/>
        <v xml:space="preserve"> </v>
      </c>
      <c r="BU112" s="43">
        <v>11500</v>
      </c>
      <c r="BV112" s="43">
        <v>11460</v>
      </c>
      <c r="BW112" s="43">
        <v>37530</v>
      </c>
      <c r="BX112" s="29">
        <f t="shared" si="542"/>
        <v>0.99652173913043474</v>
      </c>
      <c r="BY112" s="29">
        <f t="shared" si="382"/>
        <v>0.30535571542765788</v>
      </c>
      <c r="BZ112" s="43"/>
      <c r="CA112" s="43"/>
      <c r="CB112" s="30"/>
      <c r="CC112" s="29" t="str">
        <f t="shared" si="606"/>
        <v xml:space="preserve"> </v>
      </c>
      <c r="CD112" s="29" t="str">
        <f>IF(CA112=0," ",IF(CA112/CB112*100&gt;200,"св.200",CA112/CB112))</f>
        <v xml:space="preserve"> </v>
      </c>
      <c r="CE112" s="43"/>
      <c r="CF112" s="43"/>
      <c r="CG112" s="9"/>
      <c r="CH112" s="29" t="str">
        <f t="shared" si="622"/>
        <v xml:space="preserve"> </v>
      </c>
      <c r="CI112" s="29" t="str">
        <f t="shared" si="406"/>
        <v xml:space="preserve"> </v>
      </c>
      <c r="CJ112" s="43"/>
      <c r="CK112" s="43"/>
      <c r="CL112" s="30"/>
      <c r="CM112" s="29" t="str">
        <f t="shared" si="386"/>
        <v xml:space="preserve"> </v>
      </c>
      <c r="CN112" s="29" t="str">
        <f t="shared" si="407"/>
        <v xml:space="preserve"> </v>
      </c>
      <c r="CO112" s="43"/>
      <c r="CP112" s="43"/>
      <c r="CQ112" s="30"/>
      <c r="CR112" s="29" t="str">
        <f t="shared" si="388"/>
        <v xml:space="preserve"> </v>
      </c>
      <c r="CS112" s="29" t="str">
        <f t="shared" si="389"/>
        <v xml:space="preserve"> </v>
      </c>
      <c r="CT112" s="43"/>
      <c r="CU112" s="43"/>
      <c r="CV112" s="30"/>
      <c r="CW112" s="29" t="str">
        <f t="shared" si="408"/>
        <v xml:space="preserve"> </v>
      </c>
      <c r="CX112" s="29" t="str">
        <f t="shared" si="409"/>
        <v xml:space="preserve"> </v>
      </c>
      <c r="CY112" s="43"/>
      <c r="CZ112" s="43"/>
      <c r="DA112" s="30"/>
      <c r="DB112" s="29" t="str">
        <f t="shared" si="567"/>
        <v xml:space="preserve"> </v>
      </c>
      <c r="DC112" s="29" t="str">
        <f t="shared" si="392"/>
        <v xml:space="preserve"> </v>
      </c>
      <c r="DD112" s="43">
        <v>2200</v>
      </c>
      <c r="DE112" s="43">
        <v>2187.9699999999998</v>
      </c>
      <c r="DF112" s="35"/>
      <c r="DG112" s="29">
        <f t="shared" si="568"/>
        <v>0.99453181818181813</v>
      </c>
      <c r="DH112" s="29" t="str">
        <f t="shared" si="394"/>
        <v xml:space="preserve"> </v>
      </c>
      <c r="DI112" s="43"/>
      <c r="DJ112" s="9"/>
      <c r="DK112" s="29" t="str">
        <f t="shared" si="395"/>
        <v xml:space="preserve"> </v>
      </c>
      <c r="DL112" s="43">
        <v>15000</v>
      </c>
      <c r="DM112" s="43">
        <v>15000</v>
      </c>
      <c r="DN112" s="9"/>
      <c r="DO112" s="29">
        <f t="shared" si="569"/>
        <v>1</v>
      </c>
      <c r="DP112" s="29" t="e">
        <f t="shared" si="616"/>
        <v>#DIV/0!</v>
      </c>
    </row>
    <row r="113" spans="1:120" s="19" customFormat="1" ht="15.75" customHeight="1" outlineLevel="1" x14ac:dyDescent="0.3">
      <c r="A113" s="18">
        <f t="shared" si="627"/>
        <v>91</v>
      </c>
      <c r="B113" s="8" t="s">
        <v>12</v>
      </c>
      <c r="C113" s="28">
        <f t="shared" si="617"/>
        <v>660558.6</v>
      </c>
      <c r="D113" s="28">
        <f t="shared" si="617"/>
        <v>685700.87</v>
      </c>
      <c r="E113" s="28">
        <f t="shared" si="617"/>
        <v>297339.65999999997</v>
      </c>
      <c r="F113" s="29">
        <f t="shared" si="556"/>
        <v>1.038062134078642</v>
      </c>
      <c r="G113" s="29" t="str">
        <f t="shared" si="351"/>
        <v>св.200</v>
      </c>
      <c r="H113" s="17">
        <f t="shared" si="618"/>
        <v>365340</v>
      </c>
      <c r="I113" s="24">
        <f t="shared" si="610"/>
        <v>426964.27</v>
      </c>
      <c r="J113" s="17">
        <f t="shared" si="619"/>
        <v>249683.65999999997</v>
      </c>
      <c r="K113" s="29">
        <f t="shared" si="557"/>
        <v>1.1686764931296874</v>
      </c>
      <c r="L113" s="29">
        <f t="shared" si="355"/>
        <v>1.7100208720106076</v>
      </c>
      <c r="M113" s="43">
        <v>146590</v>
      </c>
      <c r="N113" s="43">
        <v>205900.97</v>
      </c>
      <c r="O113" s="43">
        <v>142122.23999999999</v>
      </c>
      <c r="P113" s="29">
        <f t="shared" si="558"/>
        <v>1.4046044750665121</v>
      </c>
      <c r="Q113" s="29">
        <f t="shared" si="357"/>
        <v>1.4487596733628743</v>
      </c>
      <c r="R113" s="43"/>
      <c r="S113" s="43"/>
      <c r="T113" s="30"/>
      <c r="U113" s="29" t="str">
        <f t="shared" si="559"/>
        <v xml:space="preserve"> </v>
      </c>
      <c r="V113" s="29" t="str">
        <f t="shared" si="623"/>
        <v xml:space="preserve"> </v>
      </c>
      <c r="W113" s="43">
        <v>0</v>
      </c>
      <c r="X113" s="43">
        <v>0</v>
      </c>
      <c r="Y113" s="9">
        <v>825.2</v>
      </c>
      <c r="Z113" s="29" t="str">
        <f t="shared" si="560"/>
        <v xml:space="preserve"> </v>
      </c>
      <c r="AA113" s="29" t="str">
        <f>IF(X113=0," ",IF(X113/Y113*100&gt;200,"св.200",X113/Y113))</f>
        <v xml:space="preserve"> </v>
      </c>
      <c r="AB113" s="43">
        <v>94800</v>
      </c>
      <c r="AC113" s="43">
        <v>95010.5</v>
      </c>
      <c r="AD113" s="43">
        <v>71374.37</v>
      </c>
      <c r="AE113" s="29">
        <f t="shared" si="561"/>
        <v>1.0022204641350212</v>
      </c>
      <c r="AF113" s="29">
        <f t="shared" si="363"/>
        <v>1.3311571086371761</v>
      </c>
      <c r="AG113" s="43">
        <v>123950</v>
      </c>
      <c r="AH113" s="43">
        <v>126052.8</v>
      </c>
      <c r="AI113" s="43">
        <v>35361.85</v>
      </c>
      <c r="AJ113" s="29">
        <f>IF(AH113&lt;=0," ",IF(AG113&lt;=0," ",IF(AH113/AG113*100&gt;200,"СВ.200",AH113/AG113)))</f>
        <v>1.0169649052037113</v>
      </c>
      <c r="AK113" s="29" t="str">
        <f t="shared" si="365"/>
        <v>св.200</v>
      </c>
      <c r="AL113" s="43"/>
      <c r="AM113" s="43"/>
      <c r="AN113" s="30"/>
      <c r="AO113" s="29" t="str">
        <f t="shared" si="528"/>
        <v xml:space="preserve"> </v>
      </c>
      <c r="AP113" s="29" t="str">
        <f t="shared" si="366"/>
        <v xml:space="preserve"> </v>
      </c>
      <c r="AQ113" s="9">
        <f t="shared" si="624"/>
        <v>295218.59999999998</v>
      </c>
      <c r="AR113" s="9">
        <f t="shared" si="628"/>
        <v>258736.6</v>
      </c>
      <c r="AS113" s="9">
        <f t="shared" si="629"/>
        <v>47656</v>
      </c>
      <c r="AT113" s="29">
        <f t="shared" si="563"/>
        <v>0.87642377546672201</v>
      </c>
      <c r="AU113" s="29" t="str">
        <f t="shared" si="369"/>
        <v>св.200</v>
      </c>
      <c r="AV113" s="43"/>
      <c r="AW113" s="43"/>
      <c r="AX113" s="9"/>
      <c r="AY113" s="29" t="str">
        <f t="shared" si="564"/>
        <v xml:space="preserve"> </v>
      </c>
      <c r="AZ113" s="29" t="str">
        <f t="shared" si="371"/>
        <v xml:space="preserve"> </v>
      </c>
      <c r="BA113" s="43">
        <v>0</v>
      </c>
      <c r="BB113" s="43">
        <v>0</v>
      </c>
      <c r="BC113" s="30"/>
      <c r="BD113" s="29" t="str">
        <f t="shared" si="373"/>
        <v xml:space="preserve"> </v>
      </c>
      <c r="BE113" s="29" t="str">
        <f t="shared" si="374"/>
        <v xml:space="preserve"> </v>
      </c>
      <c r="BF113" s="43">
        <v>140664.6</v>
      </c>
      <c r="BG113" s="43">
        <v>140664.6</v>
      </c>
      <c r="BH113" s="43">
        <v>0</v>
      </c>
      <c r="BI113" s="29">
        <f t="shared" si="565"/>
        <v>1</v>
      </c>
      <c r="BJ113" s="29" t="str">
        <f t="shared" si="376"/>
        <v xml:space="preserve"> </v>
      </c>
      <c r="BK113" s="43"/>
      <c r="BL113" s="43"/>
      <c r="BM113" s="30"/>
      <c r="BN113" s="29"/>
      <c r="BO113" s="29" t="str">
        <f t="shared" si="378"/>
        <v xml:space="preserve"> </v>
      </c>
      <c r="BP113" s="43"/>
      <c r="BQ113" s="43"/>
      <c r="BR113" s="30"/>
      <c r="BS113" s="29" t="str">
        <f t="shared" si="566"/>
        <v xml:space="preserve"> </v>
      </c>
      <c r="BT113" s="29" t="str">
        <f t="shared" si="380"/>
        <v xml:space="preserve"> </v>
      </c>
      <c r="BU113" s="43">
        <v>2600</v>
      </c>
      <c r="BV113" s="43">
        <v>2600</v>
      </c>
      <c r="BW113" s="43">
        <v>7725</v>
      </c>
      <c r="BX113" s="29">
        <f t="shared" si="542"/>
        <v>1</v>
      </c>
      <c r="BY113" s="29">
        <f t="shared" si="382"/>
        <v>0.33656957928802589</v>
      </c>
      <c r="BZ113" s="43">
        <v>151954</v>
      </c>
      <c r="CA113" s="43">
        <v>115472</v>
      </c>
      <c r="CB113" s="9">
        <v>39931</v>
      </c>
      <c r="CC113" s="29">
        <f t="shared" si="606"/>
        <v>0.75991418455585247</v>
      </c>
      <c r="CD113" s="29" t="str">
        <f t="shared" si="383"/>
        <v>св.200</v>
      </c>
      <c r="CE113" s="43"/>
      <c r="CF113" s="43"/>
      <c r="CG113" s="9"/>
      <c r="CH113" s="29" t="str">
        <f t="shared" si="622"/>
        <v xml:space="preserve"> </v>
      </c>
      <c r="CI113" s="29" t="str">
        <f t="shared" si="406"/>
        <v xml:space="preserve"> </v>
      </c>
      <c r="CJ113" s="43"/>
      <c r="CK113" s="43"/>
      <c r="CL113" s="30"/>
      <c r="CM113" s="29" t="str">
        <f t="shared" si="386"/>
        <v xml:space="preserve"> </v>
      </c>
      <c r="CN113" s="29" t="str">
        <f t="shared" si="407"/>
        <v xml:space="preserve"> </v>
      </c>
      <c r="CO113" s="43"/>
      <c r="CP113" s="43"/>
      <c r="CQ113" s="30"/>
      <c r="CR113" s="29" t="str">
        <f t="shared" si="388"/>
        <v xml:space="preserve"> </v>
      </c>
      <c r="CS113" s="29" t="str">
        <f t="shared" si="389"/>
        <v xml:space="preserve"> </v>
      </c>
      <c r="CT113" s="43"/>
      <c r="CU113" s="43"/>
      <c r="CV113" s="30"/>
      <c r="CW113" s="29" t="str">
        <f t="shared" si="408"/>
        <v xml:space="preserve"> </v>
      </c>
      <c r="CX113" s="29" t="str">
        <f t="shared" si="409"/>
        <v xml:space="preserve"> </v>
      </c>
      <c r="CY113" s="43"/>
      <c r="CZ113" s="43"/>
      <c r="DA113" s="30"/>
      <c r="DB113" s="29" t="str">
        <f t="shared" si="567"/>
        <v xml:space="preserve"> </v>
      </c>
      <c r="DC113" s="29" t="str">
        <f t="shared" si="392"/>
        <v xml:space="preserve"> </v>
      </c>
      <c r="DD113" s="43">
        <v>0</v>
      </c>
      <c r="DE113" s="43">
        <v>0</v>
      </c>
      <c r="DF113" s="35"/>
      <c r="DG113" s="29" t="str">
        <f>IF(DE113&lt;=0," ",IF(DF113&lt;=0," ",IF(DE113/DF113*100&gt;200,"СВ.200",DE113/DF113)))</f>
        <v xml:space="preserve"> </v>
      </c>
      <c r="DH113" s="29" t="str">
        <f t="shared" si="394"/>
        <v xml:space="preserve"> </v>
      </c>
      <c r="DI113" s="43"/>
      <c r="DJ113" s="9"/>
      <c r="DK113" s="29" t="str">
        <f t="shared" si="395"/>
        <v xml:space="preserve"> </v>
      </c>
      <c r="DL113" s="43"/>
      <c r="DM113" s="43"/>
      <c r="DN113" s="9"/>
      <c r="DO113" s="29" t="str">
        <f t="shared" si="569"/>
        <v xml:space="preserve"> </v>
      </c>
      <c r="DP113" s="29" t="str">
        <f t="shared" si="616"/>
        <v xml:space="preserve"> </v>
      </c>
    </row>
    <row r="114" spans="1:120" s="19" customFormat="1" ht="16.5" customHeight="1" outlineLevel="1" x14ac:dyDescent="0.3">
      <c r="A114" s="18">
        <f t="shared" si="627"/>
        <v>92</v>
      </c>
      <c r="B114" s="8" t="s">
        <v>96</v>
      </c>
      <c r="C114" s="28">
        <f t="shared" si="617"/>
        <v>3587797</v>
      </c>
      <c r="D114" s="28">
        <f t="shared" si="617"/>
        <v>3569790.9899999998</v>
      </c>
      <c r="E114" s="28">
        <f t="shared" si="617"/>
        <v>3082560</v>
      </c>
      <c r="F114" s="29">
        <f t="shared" si="556"/>
        <v>0.99498131861975458</v>
      </c>
      <c r="G114" s="29">
        <f t="shared" si="351"/>
        <v>1.1580605049050139</v>
      </c>
      <c r="H114" s="17">
        <f t="shared" si="618"/>
        <v>2611447</v>
      </c>
      <c r="I114" s="24">
        <f t="shared" si="610"/>
        <v>2584655.0099999998</v>
      </c>
      <c r="J114" s="17">
        <f t="shared" si="619"/>
        <v>2932570.01</v>
      </c>
      <c r="K114" s="29">
        <f t="shared" si="557"/>
        <v>0.98974055762954405</v>
      </c>
      <c r="L114" s="29">
        <f t="shared" si="355"/>
        <v>0.88136174113026544</v>
      </c>
      <c r="M114" s="43">
        <v>560809.24</v>
      </c>
      <c r="N114" s="43">
        <v>582936.89</v>
      </c>
      <c r="O114" s="43">
        <v>654945.56000000006</v>
      </c>
      <c r="P114" s="29">
        <f t="shared" si="558"/>
        <v>1.0394566430467516</v>
      </c>
      <c r="Q114" s="29">
        <f t="shared" si="357"/>
        <v>0.89005396112617352</v>
      </c>
      <c r="R114" s="43"/>
      <c r="S114" s="43"/>
      <c r="T114" s="30"/>
      <c r="U114" s="29" t="str">
        <f t="shared" si="559"/>
        <v xml:space="preserve"> </v>
      </c>
      <c r="V114" s="29" t="str">
        <f t="shared" si="623"/>
        <v xml:space="preserve"> </v>
      </c>
      <c r="W114" s="43">
        <v>1146.8</v>
      </c>
      <c r="X114" s="43">
        <v>1104.79</v>
      </c>
      <c r="Y114" s="9">
        <v>597.54999999999995</v>
      </c>
      <c r="Z114" s="29">
        <f t="shared" si="560"/>
        <v>0.96336763167073591</v>
      </c>
      <c r="AA114" s="29">
        <f t="shared" si="361"/>
        <v>1.8488662036649655</v>
      </c>
      <c r="AB114" s="43">
        <v>130000</v>
      </c>
      <c r="AC114" s="43">
        <v>176289.38</v>
      </c>
      <c r="AD114" s="43">
        <v>133218.23999999999</v>
      </c>
      <c r="AE114" s="29">
        <f t="shared" si="561"/>
        <v>1.356072153846154</v>
      </c>
      <c r="AF114" s="29">
        <f t="shared" si="363"/>
        <v>1.3233126334652072</v>
      </c>
      <c r="AG114" s="43">
        <v>1919490.96</v>
      </c>
      <c r="AH114" s="43">
        <v>1824323.95</v>
      </c>
      <c r="AI114" s="43">
        <v>2143808.66</v>
      </c>
      <c r="AJ114" s="29">
        <f t="shared" si="562"/>
        <v>0.95042070424754699</v>
      </c>
      <c r="AK114" s="29">
        <f t="shared" si="365"/>
        <v>0.85097330934375448</v>
      </c>
      <c r="AL114" s="43"/>
      <c r="AM114" s="43"/>
      <c r="AN114" s="30"/>
      <c r="AO114" s="29" t="str">
        <f t="shared" si="528"/>
        <v xml:space="preserve"> </v>
      </c>
      <c r="AP114" s="29" t="str">
        <f t="shared" si="366"/>
        <v xml:space="preserve"> </v>
      </c>
      <c r="AQ114" s="9">
        <f t="shared" si="624"/>
        <v>976350</v>
      </c>
      <c r="AR114" s="9">
        <f t="shared" si="628"/>
        <v>985135.98</v>
      </c>
      <c r="AS114" s="9">
        <f t="shared" si="629"/>
        <v>149989.99</v>
      </c>
      <c r="AT114" s="29">
        <f t="shared" si="563"/>
        <v>1.0089988016592411</v>
      </c>
      <c r="AU114" s="29" t="str">
        <f t="shared" si="369"/>
        <v>св.200</v>
      </c>
      <c r="AV114" s="43"/>
      <c r="AW114" s="43"/>
      <c r="AX114" s="9"/>
      <c r="AY114" s="29" t="str">
        <f t="shared" si="564"/>
        <v xml:space="preserve"> </v>
      </c>
      <c r="AZ114" s="29" t="str">
        <f t="shared" si="371"/>
        <v xml:space="preserve"> </v>
      </c>
      <c r="BA114" s="43">
        <v>11900</v>
      </c>
      <c r="BB114" s="43">
        <v>6358.97</v>
      </c>
      <c r="BC114" s="30">
        <v>20401.64</v>
      </c>
      <c r="BD114" s="29">
        <f t="shared" si="373"/>
        <v>0.53436722689075633</v>
      </c>
      <c r="BE114" s="29">
        <f t="shared" si="374"/>
        <v>0.31168915832256627</v>
      </c>
      <c r="BF114" s="43">
        <v>250000</v>
      </c>
      <c r="BG114" s="43">
        <v>258775.01</v>
      </c>
      <c r="BH114" s="43">
        <v>129588.35</v>
      </c>
      <c r="BI114" s="29">
        <f t="shared" si="565"/>
        <v>1.0351000400000001</v>
      </c>
      <c r="BJ114" s="29">
        <f t="shared" si="376"/>
        <v>1.9969002614818385</v>
      </c>
      <c r="BK114" s="43"/>
      <c r="BL114" s="43"/>
      <c r="BM114" s="30"/>
      <c r="BN114" s="29"/>
      <c r="BO114" s="29" t="str">
        <f t="shared" si="378"/>
        <v xml:space="preserve"> </v>
      </c>
      <c r="BP114" s="43"/>
      <c r="BQ114" s="43"/>
      <c r="BR114" s="30"/>
      <c r="BS114" s="29" t="str">
        <f t="shared" si="566"/>
        <v xml:space="preserve"> </v>
      </c>
      <c r="BT114" s="29" t="str">
        <f t="shared" si="380"/>
        <v xml:space="preserve"> </v>
      </c>
      <c r="BU114" s="43">
        <v>0</v>
      </c>
      <c r="BV114" s="43">
        <v>0</v>
      </c>
      <c r="BW114" s="30"/>
      <c r="BX114" s="29" t="str">
        <f t="shared" si="542"/>
        <v xml:space="preserve"> </v>
      </c>
      <c r="BY114" s="29" t="str">
        <f t="shared" si="382"/>
        <v xml:space="preserve"> </v>
      </c>
      <c r="BZ114" s="43">
        <v>708450</v>
      </c>
      <c r="CA114" s="43">
        <v>708450</v>
      </c>
      <c r="CB114" s="30">
        <v>98429.25</v>
      </c>
      <c r="CC114" s="29">
        <f t="shared" si="606"/>
        <v>1</v>
      </c>
      <c r="CD114" s="29" t="str">
        <f t="shared" si="383"/>
        <v>св.200</v>
      </c>
      <c r="CE114" s="43"/>
      <c r="CF114" s="43"/>
      <c r="CG114" s="9"/>
      <c r="CH114" s="29" t="str">
        <f t="shared" si="622"/>
        <v xml:space="preserve"> </v>
      </c>
      <c r="CI114" s="29" t="str">
        <f t="shared" si="406"/>
        <v xml:space="preserve"> </v>
      </c>
      <c r="CJ114" s="43"/>
      <c r="CK114" s="43"/>
      <c r="CL114" s="30"/>
      <c r="CM114" s="29" t="str">
        <f t="shared" si="386"/>
        <v xml:space="preserve"> </v>
      </c>
      <c r="CN114" s="29" t="str">
        <f t="shared" si="407"/>
        <v xml:space="preserve"> </v>
      </c>
      <c r="CO114" s="43"/>
      <c r="CP114" s="43"/>
      <c r="CQ114" s="30"/>
      <c r="CR114" s="29" t="str">
        <f t="shared" si="388"/>
        <v xml:space="preserve"> </v>
      </c>
      <c r="CS114" s="29" t="str">
        <f t="shared" si="389"/>
        <v xml:space="preserve"> </v>
      </c>
      <c r="CT114" s="43"/>
      <c r="CU114" s="43"/>
      <c r="CV114" s="30"/>
      <c r="CW114" s="29" t="str">
        <f t="shared" si="408"/>
        <v xml:space="preserve"> </v>
      </c>
      <c r="CX114" s="29" t="str">
        <f t="shared" si="409"/>
        <v xml:space="preserve"> </v>
      </c>
      <c r="CY114" s="43"/>
      <c r="CZ114" s="43"/>
      <c r="DA114" s="30"/>
      <c r="DB114" s="29" t="str">
        <f t="shared" si="567"/>
        <v xml:space="preserve"> </v>
      </c>
      <c r="DC114" s="29" t="str">
        <f t="shared" si="392"/>
        <v xml:space="preserve"> </v>
      </c>
      <c r="DD114" s="43">
        <v>6000</v>
      </c>
      <c r="DE114" s="43">
        <v>6000</v>
      </c>
      <c r="DF114" s="35"/>
      <c r="DG114" s="29" t="str">
        <f>IF(DE114&lt;=0," ",IF(DF114&lt;=0," ",IF(DE114/DF114*100&gt;200,"СВ.200",DE114/DF114)))</f>
        <v xml:space="preserve"> </v>
      </c>
      <c r="DH114" s="29" t="str">
        <f t="shared" si="394"/>
        <v xml:space="preserve"> </v>
      </c>
      <c r="DI114" s="43">
        <v>5552</v>
      </c>
      <c r="DJ114" s="9">
        <v>-98429.25</v>
      </c>
      <c r="DK114" s="29">
        <f t="shared" si="395"/>
        <v>-5.6405997201035264E-2</v>
      </c>
      <c r="DL114" s="43"/>
      <c r="DM114" s="43"/>
      <c r="DN114" s="9"/>
      <c r="DO114" s="29" t="str">
        <f t="shared" si="569"/>
        <v xml:space="preserve"> </v>
      </c>
      <c r="DP114" s="29" t="str">
        <f t="shared" si="397"/>
        <v xml:space="preserve"> </v>
      </c>
    </row>
    <row r="115" spans="1:120" s="21" customFormat="1" ht="32.1" customHeight="1" x14ac:dyDescent="0.3">
      <c r="A115" s="20"/>
      <c r="B115" s="7" t="s">
        <v>153</v>
      </c>
      <c r="C115" s="34">
        <f>SUM(C116:C121)</f>
        <v>161988552.92000002</v>
      </c>
      <c r="D115" s="34">
        <f t="shared" ref="D115" si="630">SUM(D116:D121)</f>
        <v>172114120.10999998</v>
      </c>
      <c r="E115" s="34">
        <f t="shared" ref="E115" si="631">SUM(E116:E121)</f>
        <v>178226749.53</v>
      </c>
      <c r="F115" s="26">
        <f t="shared" si="556"/>
        <v>1.0625079180440644</v>
      </c>
      <c r="G115" s="26">
        <f t="shared" si="351"/>
        <v>0.96570307523354615</v>
      </c>
      <c r="H115" s="25">
        <f t="shared" ref="H115" si="632">SUM(H116:H121)</f>
        <v>155191905.92000002</v>
      </c>
      <c r="I115" s="61">
        <f>SUM(I116:I121)</f>
        <v>164343938.02000001</v>
      </c>
      <c r="J115" s="25">
        <f t="shared" ref="J115" si="633">SUM(J116:J121)</f>
        <v>163147932.20000002</v>
      </c>
      <c r="K115" s="26">
        <f t="shared" si="557"/>
        <v>1.0589723545551259</v>
      </c>
      <c r="L115" s="26">
        <f t="shared" si="355"/>
        <v>1.0073308058758221</v>
      </c>
      <c r="M115" s="25">
        <f>SUM(M116:M121)</f>
        <v>124493647.38000001</v>
      </c>
      <c r="N115" s="25">
        <f>SUM(N116:N121)</f>
        <v>132755133.39999998</v>
      </c>
      <c r="O115" s="25">
        <f>SUM(O116:O121)</f>
        <v>124510527.72999999</v>
      </c>
      <c r="P115" s="26">
        <f t="shared" si="558"/>
        <v>1.0663607034886118</v>
      </c>
      <c r="Q115" s="26">
        <f t="shared" si="357"/>
        <v>1.0662161330476274</v>
      </c>
      <c r="R115" s="25">
        <f>SUM(R116:R121)</f>
        <v>2933965</v>
      </c>
      <c r="S115" s="25">
        <f>SUM(S116:S121)</f>
        <v>2880081.86</v>
      </c>
      <c r="T115" s="25">
        <f>SUM(T116:T121)</f>
        <v>3115994.22</v>
      </c>
      <c r="U115" s="26">
        <f t="shared" si="559"/>
        <v>0.98163470252712626</v>
      </c>
      <c r="V115" s="26">
        <f t="shared" si="359"/>
        <v>0.92428985956206289</v>
      </c>
      <c r="W115" s="25">
        <f>SUM(W116:W121)</f>
        <v>83779.33</v>
      </c>
      <c r="X115" s="25">
        <f>SUM(X116:X121)</f>
        <v>8803.25</v>
      </c>
      <c r="Y115" s="25">
        <f>SUM(Y116:Y121)</f>
        <v>106705.7</v>
      </c>
      <c r="Z115" s="26">
        <f t="shared" si="560"/>
        <v>0.10507663405758914</v>
      </c>
      <c r="AA115" s="26">
        <f t="shared" si="361"/>
        <v>8.2500278804225086E-2</v>
      </c>
      <c r="AB115" s="25">
        <f>SUM(AB116:AB121)</f>
        <v>8762800</v>
      </c>
      <c r="AC115" s="25">
        <f>SUM(AC116:AC121)</f>
        <v>9338392.040000001</v>
      </c>
      <c r="AD115" s="25">
        <f>SUM(AD116:AD121)</f>
        <v>8919365.5</v>
      </c>
      <c r="AE115" s="26">
        <f t="shared" si="561"/>
        <v>1.0656858584014244</v>
      </c>
      <c r="AF115" s="26">
        <f t="shared" si="363"/>
        <v>1.0469794112596911</v>
      </c>
      <c r="AG115" s="25">
        <f>SUM(AG116:AG121)</f>
        <v>18915514.210000001</v>
      </c>
      <c r="AH115" s="25">
        <f>SUM(AH116:AH121)</f>
        <v>19359777.469999999</v>
      </c>
      <c r="AI115" s="25">
        <f>SUM(AI116:AI121)</f>
        <v>26490399.050000008</v>
      </c>
      <c r="AJ115" s="26">
        <f t="shared" si="562"/>
        <v>1.0234867133437553</v>
      </c>
      <c r="AK115" s="26">
        <f t="shared" si="365"/>
        <v>0.7308224173391602</v>
      </c>
      <c r="AL115" s="25">
        <f>SUM(AL116:AL121)</f>
        <v>2200</v>
      </c>
      <c r="AM115" s="25">
        <f>SUM(AM116:AM121)</f>
        <v>1750</v>
      </c>
      <c r="AN115" s="25">
        <f>SUM(AN116:AN121)</f>
        <v>4940</v>
      </c>
      <c r="AO115" s="26">
        <f t="shared" si="528"/>
        <v>0.79545454545454541</v>
      </c>
      <c r="AP115" s="26">
        <f t="shared" si="366"/>
        <v>0.354251012145749</v>
      </c>
      <c r="AQ115" s="25">
        <f>SUM(AQ116:AQ121)</f>
        <v>6796647</v>
      </c>
      <c r="AR115" s="25">
        <f t="shared" ref="AR115:AS115" si="634">SUM(AR116:AR121)</f>
        <v>7770182.0899999989</v>
      </c>
      <c r="AS115" s="25">
        <f t="shared" si="634"/>
        <v>15078817.33</v>
      </c>
      <c r="AT115" s="26">
        <f t="shared" si="563"/>
        <v>1.1432375537526076</v>
      </c>
      <c r="AU115" s="26">
        <f t="shared" si="369"/>
        <v>0.51530447779487754</v>
      </c>
      <c r="AV115" s="25">
        <f>SUM(AV116:AV121)</f>
        <v>1150000</v>
      </c>
      <c r="AW115" s="25">
        <f>SUM(AW116:AW121)</f>
        <v>823891.65</v>
      </c>
      <c r="AX115" s="25">
        <f>SUM(AX116:AX121)</f>
        <v>1253430.45</v>
      </c>
      <c r="AY115" s="26">
        <f t="shared" si="564"/>
        <v>0.71642752173913049</v>
      </c>
      <c r="AZ115" s="26">
        <f t="shared" si="371"/>
        <v>0.65730942630283162</v>
      </c>
      <c r="BA115" s="25">
        <f>SUM(BA116:BA121)</f>
        <v>0</v>
      </c>
      <c r="BB115" s="25">
        <f>SUM(BB116:BB121)</f>
        <v>0</v>
      </c>
      <c r="BC115" s="27">
        <f t="shared" ref="BC115" si="635">SUM(BC116:BC121)</f>
        <v>0</v>
      </c>
      <c r="BD115" s="26" t="str">
        <f t="shared" si="373"/>
        <v xml:space="preserve"> </v>
      </c>
      <c r="BE115" s="26" t="str">
        <f t="shared" si="374"/>
        <v xml:space="preserve"> </v>
      </c>
      <c r="BF115" s="25">
        <f>SUM(BF116:BF121)</f>
        <v>545000</v>
      </c>
      <c r="BG115" s="25">
        <f>SUM(BG116:BG121)</f>
        <v>543515.51</v>
      </c>
      <c r="BH115" s="27">
        <f>SUM(BH116:BH121)</f>
        <v>606414.17000000004</v>
      </c>
      <c r="BI115" s="26">
        <f t="shared" si="565"/>
        <v>0.99727616513761475</v>
      </c>
      <c r="BJ115" s="26">
        <f t="shared" si="376"/>
        <v>0.89627772055524357</v>
      </c>
      <c r="BK115" s="25">
        <f>SUM(BK116:BK121)</f>
        <v>0</v>
      </c>
      <c r="BL115" s="25">
        <f>SUM(BL116:BL121)</f>
        <v>0</v>
      </c>
      <c r="BM115" s="27">
        <f>SUM(BM116:BM121)</f>
        <v>0</v>
      </c>
      <c r="BN115" s="26" t="str">
        <f t="shared" ref="BN115:BN143" si="636">IF(BL115&lt;=0," ",IF(BK115&lt;=0," ",IF(BL115/BK115*100&gt;200,"СВ.200",BL115/BK115)))</f>
        <v xml:space="preserve"> </v>
      </c>
      <c r="BO115" s="26" t="str">
        <f t="shared" si="378"/>
        <v xml:space="preserve"> </v>
      </c>
      <c r="BP115" s="25">
        <f>SUM(BP116:BP121)</f>
        <v>2482470.5299999998</v>
      </c>
      <c r="BQ115" s="25">
        <f>SUM(BQ116:BQ121)</f>
        <v>2625449.48</v>
      </c>
      <c r="BR115" s="25">
        <f>SUM(BR116:BR121)</f>
        <v>2887062.6199999992</v>
      </c>
      <c r="BS115" s="26">
        <f t="shared" si="566"/>
        <v>1.0575954269233561</v>
      </c>
      <c r="BT115" s="26">
        <f t="shared" si="380"/>
        <v>0.9093843208707405</v>
      </c>
      <c r="BU115" s="25">
        <f>SUM(BU116:BU121)</f>
        <v>1475726.3599999999</v>
      </c>
      <c r="BV115" s="25">
        <f>SUM(BV116:BV121)</f>
        <v>2052848.5499999998</v>
      </c>
      <c r="BW115" s="25">
        <f>SUM(BW116:BW121)</f>
        <v>8450624.1999999993</v>
      </c>
      <c r="BX115" s="26">
        <f t="shared" si="542"/>
        <v>1.3910766966309391</v>
      </c>
      <c r="BY115" s="26">
        <f t="shared" si="382"/>
        <v>0.24292271214710978</v>
      </c>
      <c r="BZ115" s="25">
        <f>SUM(BZ116:BZ121)</f>
        <v>0</v>
      </c>
      <c r="CA115" s="25">
        <f>SUM(CA116:CA121)</f>
        <v>0</v>
      </c>
      <c r="CB115" s="25">
        <f>SUM(CB116:CB121)</f>
        <v>28429</v>
      </c>
      <c r="CC115" s="26" t="str">
        <f t="shared" si="606"/>
        <v xml:space="preserve"> </v>
      </c>
      <c r="CD115" s="26">
        <f t="shared" si="383"/>
        <v>0</v>
      </c>
      <c r="CE115" s="25">
        <f>SUM(CE116:CE121)</f>
        <v>800000</v>
      </c>
      <c r="CF115" s="25">
        <f>SUM(CF116:CF121)</f>
        <v>1358400.88</v>
      </c>
      <c r="CG115" s="48">
        <f>SUM(CG116:CG121)</f>
        <v>1272538.9099999999</v>
      </c>
      <c r="CH115" s="26">
        <f t="shared" si="622"/>
        <v>1.6980010999999999</v>
      </c>
      <c r="CI115" s="26">
        <f t="shared" si="406"/>
        <v>1.0674729623788084</v>
      </c>
      <c r="CJ115" s="25">
        <f>SUM(CJ116:CJ121)</f>
        <v>800000</v>
      </c>
      <c r="CK115" s="25">
        <f>SUM(CK116:CK121)</f>
        <v>1358400.88</v>
      </c>
      <c r="CL115" s="27">
        <f>SUM(CL116:CL121)</f>
        <v>1272538.9099999999</v>
      </c>
      <c r="CM115" s="26">
        <f t="shared" si="386"/>
        <v>1.6980010999999999</v>
      </c>
      <c r="CN115" s="26">
        <f t="shared" si="407"/>
        <v>1.0674729623788084</v>
      </c>
      <c r="CO115" s="25">
        <f>SUM(CO116:CO121)</f>
        <v>0</v>
      </c>
      <c r="CP115" s="25">
        <f>SUM(CP116:CP121)</f>
        <v>0</v>
      </c>
      <c r="CQ115" s="27">
        <f t="shared" ref="CQ115" si="637">SUM(CQ116:CQ121)</f>
        <v>0</v>
      </c>
      <c r="CR115" s="26" t="str">
        <f t="shared" si="388"/>
        <v xml:space="preserve"> </v>
      </c>
      <c r="CS115" s="26" t="str">
        <f>IF(CP115=0," ",IF(CP115/CQ115*100&gt;200,"св.200",CP115/CQ115))</f>
        <v xml:space="preserve"> </v>
      </c>
      <c r="CT115" s="25">
        <f>SUM(CT116:CT121)</f>
        <v>120000</v>
      </c>
      <c r="CU115" s="25">
        <f>SUM(CU116:CU121)</f>
        <v>141945.70000000001</v>
      </c>
      <c r="CV115" s="27">
        <f t="shared" ref="CV115" si="638">SUM(CV116:CV121)</f>
        <v>263099.96999999997</v>
      </c>
      <c r="CW115" s="64">
        <f t="shared" si="408"/>
        <v>1.1828808333333334</v>
      </c>
      <c r="CX115" s="64">
        <f t="shared" si="409"/>
        <v>0.53951241423554719</v>
      </c>
      <c r="CY115" s="25">
        <f>SUM(CY116:CY121)</f>
        <v>0</v>
      </c>
      <c r="CZ115" s="25">
        <f>SUM(CZ116:CZ121)</f>
        <v>0</v>
      </c>
      <c r="DA115" s="25">
        <f>SUM(DA116:DA121)</f>
        <v>0</v>
      </c>
      <c r="DB115" s="26" t="str">
        <f t="shared" si="567"/>
        <v xml:space="preserve"> </v>
      </c>
      <c r="DC115" s="26" t="str">
        <f t="shared" si="392"/>
        <v xml:space="preserve"> </v>
      </c>
      <c r="DD115" s="25">
        <f>SUM(DD116:DD121)</f>
        <v>223450.11</v>
      </c>
      <c r="DE115" s="25">
        <f>SUM(DE116:DE121)</f>
        <v>224130.31999999998</v>
      </c>
      <c r="DF115" s="36">
        <f>SUM(DF116:DF121)</f>
        <v>317218.01</v>
      </c>
      <c r="DG115" s="26">
        <f t="shared" si="568"/>
        <v>1.0030441247041677</v>
      </c>
      <c r="DH115" s="26">
        <f>IF(DE115&lt;=0," ",IF(DE115/DF115*100&gt;200,"св.200",DE115/DF115))</f>
        <v>0.70654979520235928</v>
      </c>
      <c r="DI115" s="25">
        <f>SUM(DI116:DI121)</f>
        <v>0</v>
      </c>
      <c r="DJ115" s="25">
        <f>SUM(DJ116:DJ121)</f>
        <v>0</v>
      </c>
      <c r="DK115" s="26" t="str">
        <f t="shared" si="395"/>
        <v xml:space="preserve"> </v>
      </c>
      <c r="DL115" s="25">
        <f>SUM(DL116:DL121)</f>
        <v>0</v>
      </c>
      <c r="DM115" s="25">
        <f>SUM(DM116:DM121)</f>
        <v>0</v>
      </c>
      <c r="DN115" s="25">
        <f>SUM(DN116:DN121)</f>
        <v>0</v>
      </c>
      <c r="DO115" s="26" t="str">
        <f t="shared" si="569"/>
        <v xml:space="preserve"> </v>
      </c>
      <c r="DP115" s="26" t="str">
        <f t="shared" si="397"/>
        <v xml:space="preserve"> </v>
      </c>
    </row>
    <row r="116" spans="1:120" s="19" customFormat="1" ht="16.5" customHeight="1" outlineLevel="1" x14ac:dyDescent="0.3">
      <c r="A116" s="18">
        <v>93</v>
      </c>
      <c r="B116" s="8" t="s">
        <v>14</v>
      </c>
      <c r="C116" s="28">
        <f t="shared" ref="C116:E121" si="639">H116+AQ116</f>
        <v>152730787.81</v>
      </c>
      <c r="D116" s="28">
        <f t="shared" si="639"/>
        <v>162796224.05000001</v>
      </c>
      <c r="E116" s="28">
        <f t="shared" si="639"/>
        <v>168259943.91999999</v>
      </c>
      <c r="F116" s="29">
        <f t="shared" si="556"/>
        <v>1.0659031252593394</v>
      </c>
      <c r="G116" s="29">
        <f t="shared" si="351"/>
        <v>0.96752810120632315</v>
      </c>
      <c r="H116" s="17">
        <f t="shared" ref="H116:J121" si="640">W116++AG116+M116+AB116+AL116+R116</f>
        <v>147384180.97</v>
      </c>
      <c r="I116" s="24">
        <f t="shared" si="640"/>
        <v>156688226.33000001</v>
      </c>
      <c r="J116" s="17">
        <f t="shared" si="640"/>
        <v>154976466.81999999</v>
      </c>
      <c r="K116" s="29">
        <f t="shared" si="557"/>
        <v>1.0631278424778428</v>
      </c>
      <c r="L116" s="29">
        <f t="shared" si="355"/>
        <v>1.0110452867143254</v>
      </c>
      <c r="M116" s="43">
        <v>122201715.97</v>
      </c>
      <c r="N116" s="43">
        <v>130306422.55</v>
      </c>
      <c r="O116" s="43">
        <v>122073052.36</v>
      </c>
      <c r="P116" s="29">
        <f t="shared" si="558"/>
        <v>1.0663223631163221</v>
      </c>
      <c r="Q116" s="29">
        <f t="shared" si="357"/>
        <v>1.0674462547698025</v>
      </c>
      <c r="R116" s="43">
        <v>2933965</v>
      </c>
      <c r="S116" s="43">
        <v>2880081.86</v>
      </c>
      <c r="T116" s="43">
        <v>3115994.22</v>
      </c>
      <c r="U116" s="29">
        <f t="shared" si="559"/>
        <v>0.98163470252712626</v>
      </c>
      <c r="V116" s="29">
        <f t="shared" si="359"/>
        <v>0.92428985956206289</v>
      </c>
      <c r="W116" s="43">
        <v>0</v>
      </c>
      <c r="X116" s="43">
        <v>0</v>
      </c>
      <c r="Y116" s="9"/>
      <c r="Z116" s="29" t="str">
        <f t="shared" si="560"/>
        <v xml:space="preserve"> </v>
      </c>
      <c r="AA116" s="29" t="str">
        <f t="shared" si="361"/>
        <v xml:space="preserve"> </v>
      </c>
      <c r="AB116" s="43">
        <v>7700000</v>
      </c>
      <c r="AC116" s="43">
        <v>8378576.4400000004</v>
      </c>
      <c r="AD116" s="43">
        <v>7726382.0999999996</v>
      </c>
      <c r="AE116" s="29">
        <f t="shared" si="561"/>
        <v>1.0881268103896105</v>
      </c>
      <c r="AF116" s="29">
        <f t="shared" si="363"/>
        <v>1.0844113495241197</v>
      </c>
      <c r="AG116" s="43">
        <v>14548500</v>
      </c>
      <c r="AH116" s="43">
        <v>15123145.48</v>
      </c>
      <c r="AI116" s="43">
        <v>22061038.140000001</v>
      </c>
      <c r="AJ116" s="29">
        <f t="shared" si="562"/>
        <v>1.039498606729216</v>
      </c>
      <c r="AK116" s="29">
        <f t="shared" si="365"/>
        <v>0.68551377247199663</v>
      </c>
      <c r="AL116" s="43">
        <v>0</v>
      </c>
      <c r="AM116" s="43">
        <v>0</v>
      </c>
      <c r="AN116" s="9"/>
      <c r="AO116" s="29" t="str">
        <f t="shared" si="528"/>
        <v xml:space="preserve"> </v>
      </c>
      <c r="AP116" s="29" t="str">
        <f t="shared" si="366"/>
        <v xml:space="preserve"> </v>
      </c>
      <c r="AQ116" s="9">
        <f>AV116+BA116+BF116+BK116+BP116+BU116+BZ116+CE116+CY116+DD116+DL116+CT116</f>
        <v>5346606.84</v>
      </c>
      <c r="AR116" s="9">
        <f t="shared" ref="AR116" si="641">AW116+BB116+BG116+BL116+BQ116+BV116+CA116+CF116+CZ116+DE116+DM116+CU116+DI116</f>
        <v>6107997.7199999997</v>
      </c>
      <c r="AS116" s="9">
        <f t="shared" ref="AS116" si="642">AX116+BC116+BH116+BM116+BR116+BW116+CB116+CG116+DA116+DF116+DN116+CV116+DJ116</f>
        <v>13283477.100000001</v>
      </c>
      <c r="AT116" s="29">
        <f t="shared" si="563"/>
        <v>1.1424063715146857</v>
      </c>
      <c r="AU116" s="29">
        <f t="shared" si="369"/>
        <v>0.45981919297320117</v>
      </c>
      <c r="AV116" s="43">
        <v>1150000</v>
      </c>
      <c r="AW116" s="43">
        <v>823891.65</v>
      </c>
      <c r="AX116" s="43">
        <v>1253430.45</v>
      </c>
      <c r="AY116" s="29">
        <f t="shared" si="564"/>
        <v>0.71642752173913049</v>
      </c>
      <c r="AZ116" s="29">
        <f t="shared" si="371"/>
        <v>0.65730942630283162</v>
      </c>
      <c r="BA116" s="43"/>
      <c r="BB116" s="43"/>
      <c r="BC116" s="30"/>
      <c r="BD116" s="29" t="str">
        <f t="shared" si="373"/>
        <v xml:space="preserve"> </v>
      </c>
      <c r="BE116" s="29" t="str">
        <f t="shared" si="374"/>
        <v xml:space="preserve"> </v>
      </c>
      <c r="BF116" s="43">
        <v>0</v>
      </c>
      <c r="BG116" s="43">
        <v>0</v>
      </c>
      <c r="BH116" s="30"/>
      <c r="BI116" s="29" t="str">
        <f t="shared" si="565"/>
        <v xml:space="preserve"> </v>
      </c>
      <c r="BJ116" s="29" t="str">
        <f t="shared" si="376"/>
        <v xml:space="preserve"> </v>
      </c>
      <c r="BK116" s="43"/>
      <c r="BL116" s="43"/>
      <c r="BM116" s="30"/>
      <c r="BN116" s="29" t="str">
        <f t="shared" si="636"/>
        <v xml:space="preserve"> </v>
      </c>
      <c r="BO116" s="29" t="str">
        <f t="shared" si="378"/>
        <v xml:space="preserve"> </v>
      </c>
      <c r="BP116" s="43">
        <v>2239605.5299999998</v>
      </c>
      <c r="BQ116" s="43">
        <v>2312277.3199999998</v>
      </c>
      <c r="BR116" s="43">
        <v>2612491.2599999998</v>
      </c>
      <c r="BS116" s="29">
        <f t="shared" si="566"/>
        <v>1.032448477656688</v>
      </c>
      <c r="BT116" s="29">
        <f t="shared" si="380"/>
        <v>0.88508518876346409</v>
      </c>
      <c r="BU116" s="43">
        <v>813551.2</v>
      </c>
      <c r="BV116" s="43">
        <v>1250015.18</v>
      </c>
      <c r="BW116" s="43">
        <v>7595598.5</v>
      </c>
      <c r="BX116" s="29">
        <f t="shared" si="542"/>
        <v>1.5364923313984418</v>
      </c>
      <c r="BY116" s="29">
        <f t="shared" si="382"/>
        <v>0.16457099200280267</v>
      </c>
      <c r="BZ116" s="43"/>
      <c r="CA116" s="43"/>
      <c r="CB116" s="30"/>
      <c r="CC116" s="29" t="str">
        <f t="shared" si="606"/>
        <v xml:space="preserve"> </v>
      </c>
      <c r="CD116" s="29" t="str">
        <f t="shared" si="383"/>
        <v xml:space="preserve"> </v>
      </c>
      <c r="CE116" s="43">
        <v>800000</v>
      </c>
      <c r="CF116" s="43">
        <v>1358400.88</v>
      </c>
      <c r="CG116" s="43">
        <v>1272538.9099999999</v>
      </c>
      <c r="CH116" s="29">
        <f t="shared" si="622"/>
        <v>1.6980010999999999</v>
      </c>
      <c r="CI116" s="29">
        <f t="shared" si="406"/>
        <v>1.0674729623788084</v>
      </c>
      <c r="CJ116" s="43">
        <v>800000</v>
      </c>
      <c r="CK116" s="43">
        <v>1358400.88</v>
      </c>
      <c r="CL116" s="43">
        <v>1272538.9099999999</v>
      </c>
      <c r="CM116" s="29">
        <f t="shared" si="386"/>
        <v>1.6980010999999999</v>
      </c>
      <c r="CN116" s="29">
        <f t="shared" si="407"/>
        <v>1.0674729623788084</v>
      </c>
      <c r="CO116" s="43"/>
      <c r="CP116" s="43"/>
      <c r="CQ116" s="30"/>
      <c r="CR116" s="29" t="str">
        <f t="shared" si="388"/>
        <v xml:space="preserve"> </v>
      </c>
      <c r="CS116" s="29" t="str">
        <f t="shared" si="389"/>
        <v xml:space="preserve"> </v>
      </c>
      <c r="CT116" s="43">
        <v>120000</v>
      </c>
      <c r="CU116" s="43">
        <v>141945.70000000001</v>
      </c>
      <c r="CV116" s="43">
        <v>263099.96999999997</v>
      </c>
      <c r="CW116" s="29">
        <f t="shared" si="408"/>
        <v>1.1828808333333334</v>
      </c>
      <c r="CX116" s="29">
        <f t="shared" si="409"/>
        <v>0.53951241423554719</v>
      </c>
      <c r="CY116" s="43"/>
      <c r="CZ116" s="43"/>
      <c r="DA116" s="30"/>
      <c r="DB116" s="29" t="str">
        <f t="shared" si="567"/>
        <v xml:space="preserve"> </v>
      </c>
      <c r="DC116" s="29" t="str">
        <f t="shared" si="392"/>
        <v xml:space="preserve"> </v>
      </c>
      <c r="DD116" s="43">
        <v>223450.11</v>
      </c>
      <c r="DE116" s="43">
        <v>221466.99</v>
      </c>
      <c r="DF116" s="43">
        <v>286318.01</v>
      </c>
      <c r="DG116" s="29">
        <f>IF(DE116&lt;=0," ",IF(DF116&lt;=0," ",IF(DE116/DF116*100&gt;200,"СВ.200",DE116/DF116)))</f>
        <v>0.77350003235912401</v>
      </c>
      <c r="DH116" s="29">
        <f>IF(DE116&lt;=0," ",IF(DE116/DF116*100&gt;200,"св.200",DE116/DF116))</f>
        <v>0.77350003235912401</v>
      </c>
      <c r="DI116" s="43"/>
      <c r="DJ116" s="30"/>
      <c r="DK116" s="29" t="str">
        <f t="shared" si="395"/>
        <v xml:space="preserve"> </v>
      </c>
      <c r="DL116" s="43"/>
      <c r="DM116" s="43"/>
      <c r="DN116" s="9"/>
      <c r="DO116" s="29" t="str">
        <f t="shared" si="569"/>
        <v xml:space="preserve"> </v>
      </c>
      <c r="DP116" s="29" t="str">
        <f t="shared" si="397"/>
        <v xml:space="preserve"> </v>
      </c>
    </row>
    <row r="117" spans="1:120" s="19" customFormat="1" ht="16.5" customHeight="1" outlineLevel="1" x14ac:dyDescent="0.3">
      <c r="A117" s="18">
        <f>A116+1</f>
        <v>94</v>
      </c>
      <c r="B117" s="8" t="s">
        <v>55</v>
      </c>
      <c r="C117" s="28">
        <f t="shared" si="639"/>
        <v>1648412.37</v>
      </c>
      <c r="D117" s="28">
        <f t="shared" si="639"/>
        <v>1566779.9699999997</v>
      </c>
      <c r="E117" s="28">
        <f t="shared" si="639"/>
        <v>1604429.83</v>
      </c>
      <c r="F117" s="29">
        <f t="shared" si="556"/>
        <v>0.95047816827533249</v>
      </c>
      <c r="G117" s="29">
        <f t="shared" si="351"/>
        <v>0.97653380702850656</v>
      </c>
      <c r="H117" s="17">
        <f t="shared" si="640"/>
        <v>1143412.3700000001</v>
      </c>
      <c r="I117" s="24">
        <f t="shared" si="640"/>
        <v>1123859.7999999998</v>
      </c>
      <c r="J117" s="17">
        <f t="shared" si="640"/>
        <v>1034006.4700000001</v>
      </c>
      <c r="K117" s="29">
        <f t="shared" si="557"/>
        <v>0.98289980892895157</v>
      </c>
      <c r="L117" s="29">
        <f t="shared" si="355"/>
        <v>1.0868982280159232</v>
      </c>
      <c r="M117" s="43">
        <v>494391.37</v>
      </c>
      <c r="N117" s="43">
        <v>531888.85</v>
      </c>
      <c r="O117" s="43">
        <v>429401.03</v>
      </c>
      <c r="P117" s="29">
        <f t="shared" si="558"/>
        <v>1.0758457414011899</v>
      </c>
      <c r="Q117" s="29">
        <f t="shared" si="357"/>
        <v>1.2386762323322791</v>
      </c>
      <c r="R117" s="43"/>
      <c r="S117" s="43"/>
      <c r="T117" s="30"/>
      <c r="U117" s="29" t="str">
        <f t="shared" si="559"/>
        <v xml:space="preserve"> </v>
      </c>
      <c r="V117" s="29" t="str">
        <f t="shared" ref="V117:V121" si="643">IF(S117=0," ",IF(S117/T117*100&gt;200,"св.200",S117/T117))</f>
        <v xml:space="preserve"> </v>
      </c>
      <c r="W117" s="43">
        <v>0</v>
      </c>
      <c r="X117" s="43">
        <v>0</v>
      </c>
      <c r="Y117" s="9"/>
      <c r="Z117" s="29" t="str">
        <f t="shared" si="560"/>
        <v xml:space="preserve"> </v>
      </c>
      <c r="AA117" s="29" t="str">
        <f t="shared" si="361"/>
        <v xml:space="preserve"> </v>
      </c>
      <c r="AB117" s="43">
        <v>53000</v>
      </c>
      <c r="AC117" s="43">
        <v>21009.17</v>
      </c>
      <c r="AD117" s="43">
        <v>59738.43</v>
      </c>
      <c r="AE117" s="29">
        <f t="shared" si="561"/>
        <v>0.39639943396226412</v>
      </c>
      <c r="AF117" s="29">
        <f t="shared" si="363"/>
        <v>0.35168600848733383</v>
      </c>
      <c r="AG117" s="43">
        <v>595021</v>
      </c>
      <c r="AH117" s="43">
        <v>570711.78</v>
      </c>
      <c r="AI117" s="43">
        <v>544457.01</v>
      </c>
      <c r="AJ117" s="29">
        <f t="shared" si="562"/>
        <v>0.95914560998687448</v>
      </c>
      <c r="AK117" s="29">
        <f t="shared" si="365"/>
        <v>1.0482219339962213</v>
      </c>
      <c r="AL117" s="43">
        <v>1000</v>
      </c>
      <c r="AM117" s="43">
        <v>250</v>
      </c>
      <c r="AN117" s="43">
        <v>410</v>
      </c>
      <c r="AO117" s="29">
        <f t="shared" si="528"/>
        <v>0.25</v>
      </c>
      <c r="AP117" s="29">
        <f t="shared" si="366"/>
        <v>0.6097560975609756</v>
      </c>
      <c r="AQ117" s="9">
        <f t="shared" ref="AQ117:AQ121" si="644">AV117+BA117+BF117+BK117+BP117+BU117+BZ117+CE117+CY117+DD117+DL117+CT117</f>
        <v>505000</v>
      </c>
      <c r="AR117" s="9">
        <f t="shared" ref="AR117:AR121" si="645">AW117+BB117+BG117+BL117+BQ117+BV117+CA117+CF117+CZ117+DE117+DM117+CU117+DI117</f>
        <v>442920.17000000004</v>
      </c>
      <c r="AS117" s="9">
        <f t="shared" ref="AS117:AS121" si="646">AX117+BC117+BH117+BM117+BR117+BW117+CB117+CG117+DA117+DF117+DN117+CV117+DJ117</f>
        <v>570423.36</v>
      </c>
      <c r="AT117" s="29">
        <f t="shared" si="563"/>
        <v>0.87706964356435657</v>
      </c>
      <c r="AU117" s="29">
        <f t="shared" si="369"/>
        <v>0.77647621233464226</v>
      </c>
      <c r="AV117" s="43"/>
      <c r="AW117" s="43"/>
      <c r="AX117" s="9"/>
      <c r="AY117" s="29" t="str">
        <f t="shared" si="564"/>
        <v xml:space="preserve"> </v>
      </c>
      <c r="AZ117" s="29" t="str">
        <f t="shared" si="371"/>
        <v xml:space="preserve"> </v>
      </c>
      <c r="BA117" s="43"/>
      <c r="BB117" s="43"/>
      <c r="BC117" s="30"/>
      <c r="BD117" s="29" t="str">
        <f t="shared" si="373"/>
        <v xml:space="preserve"> </v>
      </c>
      <c r="BE117" s="29" t="str">
        <f t="shared" si="374"/>
        <v xml:space="preserve"> </v>
      </c>
      <c r="BF117" s="43">
        <v>255000</v>
      </c>
      <c r="BG117" s="43">
        <v>192528.34</v>
      </c>
      <c r="BH117" s="43">
        <v>293136.96000000002</v>
      </c>
      <c r="BI117" s="29">
        <f t="shared" si="565"/>
        <v>0.75501309803921568</v>
      </c>
      <c r="BJ117" s="29">
        <f t="shared" si="376"/>
        <v>0.65678630221177148</v>
      </c>
      <c r="BK117" s="43"/>
      <c r="BL117" s="43"/>
      <c r="BM117" s="30"/>
      <c r="BN117" s="29" t="str">
        <f t="shared" si="636"/>
        <v xml:space="preserve"> </v>
      </c>
      <c r="BO117" s="29" t="str">
        <f t="shared" si="378"/>
        <v xml:space="preserve"> </v>
      </c>
      <c r="BP117" s="43">
        <v>50000</v>
      </c>
      <c r="BQ117" s="43">
        <v>70017.990000000005</v>
      </c>
      <c r="BR117" s="43">
        <v>69107.3</v>
      </c>
      <c r="BS117" s="29">
        <f t="shared" si="566"/>
        <v>1.4003598000000002</v>
      </c>
      <c r="BT117" s="29">
        <f t="shared" si="380"/>
        <v>1.0131779131871741</v>
      </c>
      <c r="BU117" s="43">
        <v>200000</v>
      </c>
      <c r="BV117" s="43">
        <v>180373.84</v>
      </c>
      <c r="BW117" s="43">
        <v>199879.1</v>
      </c>
      <c r="BX117" s="29">
        <f t="shared" si="542"/>
        <v>0.90186920000000004</v>
      </c>
      <c r="BY117" s="29">
        <f t="shared" si="382"/>
        <v>0.90241470969200877</v>
      </c>
      <c r="BZ117" s="43"/>
      <c r="CA117" s="43"/>
      <c r="CB117" s="30">
        <v>7400</v>
      </c>
      <c r="CC117" s="29" t="str">
        <f t="shared" si="606"/>
        <v xml:space="preserve"> </v>
      </c>
      <c r="CD117" s="29">
        <f t="shared" si="383"/>
        <v>0</v>
      </c>
      <c r="CE117" s="43"/>
      <c r="CF117" s="43"/>
      <c r="CG117" s="9"/>
      <c r="CH117" s="29" t="str">
        <f t="shared" si="622"/>
        <v xml:space="preserve"> </v>
      </c>
      <c r="CI117" s="29" t="str">
        <f t="shared" si="406"/>
        <v xml:space="preserve"> </v>
      </c>
      <c r="CJ117" s="43"/>
      <c r="CK117" s="43"/>
      <c r="CL117" s="30"/>
      <c r="CM117" s="29" t="str">
        <f t="shared" si="386"/>
        <v xml:space="preserve"> </v>
      </c>
      <c r="CN117" s="29" t="str">
        <f t="shared" si="407"/>
        <v xml:space="preserve"> </v>
      </c>
      <c r="CO117" s="43"/>
      <c r="CP117" s="43"/>
      <c r="CQ117" s="30"/>
      <c r="CR117" s="29" t="str">
        <f t="shared" si="388"/>
        <v xml:space="preserve"> </v>
      </c>
      <c r="CS117" s="29" t="str">
        <f t="shared" si="389"/>
        <v xml:space="preserve"> </v>
      </c>
      <c r="CT117" s="43"/>
      <c r="CU117" s="43"/>
      <c r="CV117" s="30"/>
      <c r="CW117" s="29" t="str">
        <f t="shared" si="408"/>
        <v xml:space="preserve"> </v>
      </c>
      <c r="CX117" s="29" t="str">
        <f t="shared" si="409"/>
        <v xml:space="preserve"> </v>
      </c>
      <c r="CY117" s="43"/>
      <c r="CZ117" s="43"/>
      <c r="DA117" s="30"/>
      <c r="DB117" s="29" t="str">
        <f t="shared" si="567"/>
        <v xml:space="preserve"> </v>
      </c>
      <c r="DC117" s="29" t="str">
        <f t="shared" si="392"/>
        <v xml:space="preserve"> </v>
      </c>
      <c r="DD117" s="43">
        <v>0</v>
      </c>
      <c r="DE117" s="43">
        <v>0</v>
      </c>
      <c r="DF117" s="35">
        <v>900</v>
      </c>
      <c r="DG117" s="29" t="str">
        <f>IF(DE117&lt;=0," ",IF(DF117&lt;=0," ",IF(DE117/DF117*100&gt;200,"СВ.200",DE117/DF117)))</f>
        <v xml:space="preserve"> </v>
      </c>
      <c r="DH117" s="29">
        <f t="shared" si="394"/>
        <v>0</v>
      </c>
      <c r="DI117" s="43"/>
      <c r="DJ117" s="30"/>
      <c r="DK117" s="29" t="str">
        <f t="shared" si="395"/>
        <v xml:space="preserve"> </v>
      </c>
      <c r="DL117" s="43"/>
      <c r="DM117" s="43"/>
      <c r="DN117" s="9"/>
      <c r="DO117" s="29" t="str">
        <f t="shared" si="569"/>
        <v xml:space="preserve"> </v>
      </c>
      <c r="DP117" s="29" t="str">
        <f t="shared" si="397"/>
        <v xml:space="preserve"> </v>
      </c>
    </row>
    <row r="118" spans="1:120" s="19" customFormat="1" ht="16.5" customHeight="1" outlineLevel="1" x14ac:dyDescent="0.3">
      <c r="A118" s="18">
        <f t="shared" ref="A118:A121" si="647">A117+1</f>
        <v>95</v>
      </c>
      <c r="B118" s="8" t="s">
        <v>21</v>
      </c>
      <c r="C118" s="28">
        <f t="shared" si="639"/>
        <v>1942232.21</v>
      </c>
      <c r="D118" s="28">
        <f t="shared" si="639"/>
        <v>1951994.0399999998</v>
      </c>
      <c r="E118" s="28">
        <f t="shared" si="639"/>
        <v>2054483.7400000002</v>
      </c>
      <c r="F118" s="29">
        <f t="shared" si="556"/>
        <v>1.0050260879979949</v>
      </c>
      <c r="G118" s="29">
        <f t="shared" si="351"/>
        <v>0.95011413426907898</v>
      </c>
      <c r="H118" s="17">
        <f t="shared" si="640"/>
        <v>1847203.21</v>
      </c>
      <c r="I118" s="24">
        <f t="shared" si="640"/>
        <v>1826375.6099999999</v>
      </c>
      <c r="J118" s="17">
        <f t="shared" si="640"/>
        <v>1946760.0500000003</v>
      </c>
      <c r="K118" s="29">
        <f t="shared" si="557"/>
        <v>0.98872479222250809</v>
      </c>
      <c r="L118" s="29">
        <f t="shared" si="355"/>
        <v>0.93816164452316531</v>
      </c>
      <c r="M118" s="43">
        <v>272210</v>
      </c>
      <c r="N118" s="43">
        <v>312168.08</v>
      </c>
      <c r="O118" s="43">
        <v>317190.31</v>
      </c>
      <c r="P118" s="29">
        <f t="shared" si="558"/>
        <v>1.1467913743066016</v>
      </c>
      <c r="Q118" s="29">
        <f t="shared" si="357"/>
        <v>0.98416650874359946</v>
      </c>
      <c r="R118" s="43"/>
      <c r="S118" s="43"/>
      <c r="T118" s="30"/>
      <c r="U118" s="29" t="str">
        <f t="shared" si="559"/>
        <v xml:space="preserve"> </v>
      </c>
      <c r="V118" s="29" t="str">
        <f t="shared" si="643"/>
        <v xml:space="preserve"> </v>
      </c>
      <c r="W118" s="43">
        <v>75000</v>
      </c>
      <c r="X118" s="43">
        <v>0</v>
      </c>
      <c r="Y118" s="9">
        <v>75000</v>
      </c>
      <c r="Z118" s="29" t="str">
        <f t="shared" si="560"/>
        <v xml:space="preserve"> </v>
      </c>
      <c r="AA118" s="29">
        <f t="shared" si="361"/>
        <v>0</v>
      </c>
      <c r="AB118" s="43">
        <v>447000</v>
      </c>
      <c r="AC118" s="43">
        <v>281566.84999999998</v>
      </c>
      <c r="AD118" s="43">
        <v>332169.64</v>
      </c>
      <c r="AE118" s="29">
        <f t="shared" si="561"/>
        <v>0.62990346756152116</v>
      </c>
      <c r="AF118" s="29">
        <f t="shared" si="363"/>
        <v>0.84765979816818893</v>
      </c>
      <c r="AG118" s="43">
        <v>1051993.21</v>
      </c>
      <c r="AH118" s="43">
        <v>1231340.68</v>
      </c>
      <c r="AI118" s="43">
        <v>1218800.1000000001</v>
      </c>
      <c r="AJ118" s="29">
        <f t="shared" si="562"/>
        <v>1.1704834862955056</v>
      </c>
      <c r="AK118" s="29">
        <f t="shared" si="365"/>
        <v>1.0102892836979582</v>
      </c>
      <c r="AL118" s="43">
        <v>1000</v>
      </c>
      <c r="AM118" s="43">
        <v>1300</v>
      </c>
      <c r="AN118" s="43">
        <v>3600</v>
      </c>
      <c r="AO118" s="29">
        <f t="shared" si="528"/>
        <v>1.3</v>
      </c>
      <c r="AP118" s="29">
        <f t="shared" si="366"/>
        <v>0.3611111111111111</v>
      </c>
      <c r="AQ118" s="9">
        <f t="shared" si="644"/>
        <v>95029</v>
      </c>
      <c r="AR118" s="9">
        <f t="shared" si="645"/>
        <v>125618.43</v>
      </c>
      <c r="AS118" s="9">
        <f t="shared" si="646"/>
        <v>107723.69</v>
      </c>
      <c r="AT118" s="29">
        <f t="shared" si="563"/>
        <v>1.3218957370907827</v>
      </c>
      <c r="AU118" s="29">
        <f t="shared" si="369"/>
        <v>1.1661170351665451</v>
      </c>
      <c r="AV118" s="43"/>
      <c r="AW118" s="43"/>
      <c r="AX118" s="9"/>
      <c r="AY118" s="29" t="str">
        <f t="shared" si="564"/>
        <v xml:space="preserve"> </v>
      </c>
      <c r="AZ118" s="29" t="str">
        <f t="shared" si="371"/>
        <v xml:space="preserve"> </v>
      </c>
      <c r="BA118" s="43"/>
      <c r="BB118" s="43"/>
      <c r="BC118" s="30"/>
      <c r="BD118" s="29" t="str">
        <f t="shared" si="373"/>
        <v xml:space="preserve"> </v>
      </c>
      <c r="BE118" s="29" t="str">
        <f t="shared" si="374"/>
        <v xml:space="preserve"> </v>
      </c>
      <c r="BF118" s="43">
        <v>0</v>
      </c>
      <c r="BG118" s="43">
        <v>0</v>
      </c>
      <c r="BH118" s="43">
        <v>0</v>
      </c>
      <c r="BI118" s="29" t="str">
        <f t="shared" si="565"/>
        <v xml:space="preserve"> </v>
      </c>
      <c r="BJ118" s="29" t="str">
        <f>IF(BG118=0," ",IF(BG118/BH118*100&gt;200,"св.200",BG118/BH118))</f>
        <v xml:space="preserve"> </v>
      </c>
      <c r="BK118" s="43"/>
      <c r="BL118" s="43"/>
      <c r="BM118" s="30"/>
      <c r="BN118" s="29" t="str">
        <f t="shared" si="636"/>
        <v xml:space="preserve"> </v>
      </c>
      <c r="BO118" s="29" t="str">
        <f t="shared" si="378"/>
        <v xml:space="preserve"> </v>
      </c>
      <c r="BP118" s="43">
        <v>75000</v>
      </c>
      <c r="BQ118" s="43">
        <v>120818.43</v>
      </c>
      <c r="BR118" s="43">
        <v>52862.28</v>
      </c>
      <c r="BS118" s="29">
        <f t="shared" si="566"/>
        <v>1.6109123999999999</v>
      </c>
      <c r="BT118" s="29" t="str">
        <f t="shared" si="380"/>
        <v>св.200</v>
      </c>
      <c r="BU118" s="43">
        <v>20029</v>
      </c>
      <c r="BV118" s="43">
        <v>4800</v>
      </c>
      <c r="BW118" s="43">
        <v>24861.41</v>
      </c>
      <c r="BX118" s="29">
        <f t="shared" si="542"/>
        <v>0.23965250386938938</v>
      </c>
      <c r="BY118" s="29">
        <f>IF(BV118=0," ",IF(BV118/BW118*100&gt;200,"св.200",BV118/BW118))</f>
        <v>0.19307030454024932</v>
      </c>
      <c r="BZ118" s="43"/>
      <c r="CA118" s="43"/>
      <c r="CB118" s="30">
        <v>0</v>
      </c>
      <c r="CC118" s="29" t="str">
        <f t="shared" si="606"/>
        <v xml:space="preserve"> </v>
      </c>
      <c r="CD118" s="29" t="str">
        <f t="shared" si="383"/>
        <v xml:space="preserve"> </v>
      </c>
      <c r="CE118" s="43"/>
      <c r="CF118" s="43"/>
      <c r="CG118" s="9"/>
      <c r="CH118" s="29" t="str">
        <f t="shared" si="385"/>
        <v xml:space="preserve"> </v>
      </c>
      <c r="CI118" s="29" t="str">
        <f t="shared" si="406"/>
        <v xml:space="preserve"> </v>
      </c>
      <c r="CJ118" s="43"/>
      <c r="CK118" s="43"/>
      <c r="CL118" s="30"/>
      <c r="CM118" s="29" t="str">
        <f t="shared" si="386"/>
        <v xml:space="preserve"> </v>
      </c>
      <c r="CN118" s="29" t="str">
        <f t="shared" si="407"/>
        <v xml:space="preserve"> </v>
      </c>
      <c r="CO118" s="43"/>
      <c r="CP118" s="43"/>
      <c r="CQ118" s="30"/>
      <c r="CR118" s="29" t="str">
        <f t="shared" si="388"/>
        <v xml:space="preserve"> </v>
      </c>
      <c r="CS118" s="29" t="str">
        <f t="shared" si="389"/>
        <v xml:space="preserve"> </v>
      </c>
      <c r="CT118" s="43"/>
      <c r="CU118" s="43"/>
      <c r="CV118" s="30"/>
      <c r="CW118" s="29" t="str">
        <f t="shared" si="408"/>
        <v xml:space="preserve"> </v>
      </c>
      <c r="CX118" s="29" t="str">
        <f t="shared" si="409"/>
        <v xml:space="preserve"> </v>
      </c>
      <c r="CY118" s="43"/>
      <c r="CZ118" s="43"/>
      <c r="DA118" s="30"/>
      <c r="DB118" s="29" t="str">
        <f t="shared" si="567"/>
        <v xml:space="preserve"> </v>
      </c>
      <c r="DC118" s="29" t="str">
        <f t="shared" si="392"/>
        <v xml:space="preserve"> </v>
      </c>
      <c r="DD118" s="43">
        <v>0</v>
      </c>
      <c r="DE118" s="43">
        <v>0</v>
      </c>
      <c r="DF118" s="35">
        <v>30000</v>
      </c>
      <c r="DG118" s="29" t="str">
        <f>IF(DE118&lt;=0," ",IF(DF118&lt;=0," ",IF(DE118/DF118*100&gt;200,"СВ.200",DE118/DF118)))</f>
        <v xml:space="preserve"> </v>
      </c>
      <c r="DH118" s="29">
        <f t="shared" si="394"/>
        <v>0</v>
      </c>
      <c r="DI118" s="43"/>
      <c r="DJ118" s="30"/>
      <c r="DK118" s="29" t="str">
        <f t="shared" si="395"/>
        <v xml:space="preserve"> </v>
      </c>
      <c r="DL118" s="43"/>
      <c r="DM118" s="43"/>
      <c r="DN118" s="9"/>
      <c r="DO118" s="29" t="str">
        <f t="shared" si="569"/>
        <v xml:space="preserve"> </v>
      </c>
      <c r="DP118" s="29" t="str">
        <f t="shared" si="397"/>
        <v xml:space="preserve"> </v>
      </c>
    </row>
    <row r="119" spans="1:120" s="19" customFormat="1" ht="16.5" customHeight="1" outlineLevel="1" x14ac:dyDescent="0.3">
      <c r="A119" s="18">
        <f t="shared" si="647"/>
        <v>96</v>
      </c>
      <c r="B119" s="8" t="s">
        <v>25</v>
      </c>
      <c r="C119" s="28">
        <f t="shared" si="639"/>
        <v>1683664.73</v>
      </c>
      <c r="D119" s="28">
        <f t="shared" si="639"/>
        <v>1712493.76</v>
      </c>
      <c r="E119" s="28">
        <f t="shared" si="639"/>
        <v>1682976.4100000001</v>
      </c>
      <c r="F119" s="29">
        <f t="shared" si="556"/>
        <v>1.0171227854847325</v>
      </c>
      <c r="G119" s="29">
        <f t="shared" si="351"/>
        <v>1.0175387782173368</v>
      </c>
      <c r="H119" s="17">
        <f t="shared" si="640"/>
        <v>1676335.04</v>
      </c>
      <c r="I119" s="24">
        <f t="shared" si="640"/>
        <v>1706114.17</v>
      </c>
      <c r="J119" s="17">
        <f t="shared" si="640"/>
        <v>1611645.33</v>
      </c>
      <c r="K119" s="29">
        <f t="shared" si="557"/>
        <v>1.0177644261376293</v>
      </c>
      <c r="L119" s="29">
        <f t="shared" si="355"/>
        <v>1.0586163954571814</v>
      </c>
      <c r="M119" s="43">
        <v>526135.04000000004</v>
      </c>
      <c r="N119" s="43">
        <v>588759.22</v>
      </c>
      <c r="O119" s="43">
        <v>504734.52</v>
      </c>
      <c r="P119" s="29">
        <f t="shared" si="558"/>
        <v>1.1190268186661734</v>
      </c>
      <c r="Q119" s="29">
        <f t="shared" si="357"/>
        <v>1.1664730599365385</v>
      </c>
      <c r="R119" s="43"/>
      <c r="S119" s="43"/>
      <c r="T119" s="30"/>
      <c r="U119" s="29" t="str">
        <f t="shared" si="559"/>
        <v xml:space="preserve"> </v>
      </c>
      <c r="V119" s="29" t="str">
        <f t="shared" si="643"/>
        <v xml:space="preserve"> </v>
      </c>
      <c r="W119" s="43">
        <v>0</v>
      </c>
      <c r="X119" s="43">
        <v>0</v>
      </c>
      <c r="Y119" s="9">
        <v>0</v>
      </c>
      <c r="Z119" s="29" t="str">
        <f t="shared" si="560"/>
        <v xml:space="preserve"> </v>
      </c>
      <c r="AA119" s="29" t="str">
        <f t="shared" si="361"/>
        <v xml:space="preserve"> </v>
      </c>
      <c r="AB119" s="43">
        <v>200000</v>
      </c>
      <c r="AC119" s="43">
        <v>137209.01999999999</v>
      </c>
      <c r="AD119" s="43">
        <v>207649.71</v>
      </c>
      <c r="AE119" s="29">
        <f t="shared" si="561"/>
        <v>0.68604509999999996</v>
      </c>
      <c r="AF119" s="29">
        <f t="shared" si="363"/>
        <v>0.66077154646640246</v>
      </c>
      <c r="AG119" s="43">
        <v>950000</v>
      </c>
      <c r="AH119" s="43">
        <v>979945.93</v>
      </c>
      <c r="AI119" s="43">
        <v>898481.1</v>
      </c>
      <c r="AJ119" s="29">
        <f t="shared" si="562"/>
        <v>1.0315220315789475</v>
      </c>
      <c r="AK119" s="29">
        <f t="shared" si="365"/>
        <v>1.0906694976666733</v>
      </c>
      <c r="AL119" s="43">
        <v>200</v>
      </c>
      <c r="AM119" s="43">
        <v>200</v>
      </c>
      <c r="AN119" s="43">
        <v>780</v>
      </c>
      <c r="AO119" s="29">
        <f t="shared" ref="AO119:AO143" si="648">IF(AM119&lt;=0," ",IF(AL119&lt;=0," ",IF(AM119/AL119*100&gt;200,"СВ.200",AM119/AL119)))</f>
        <v>1</v>
      </c>
      <c r="AP119" s="29">
        <f t="shared" si="366"/>
        <v>0.25641025641025639</v>
      </c>
      <c r="AQ119" s="9">
        <f t="shared" si="644"/>
        <v>7329.6900000000005</v>
      </c>
      <c r="AR119" s="9">
        <f t="shared" si="645"/>
        <v>6379.59</v>
      </c>
      <c r="AS119" s="9">
        <f t="shared" si="646"/>
        <v>71331.08</v>
      </c>
      <c r="AT119" s="29">
        <f t="shared" si="563"/>
        <v>0.87037650978417913</v>
      </c>
      <c r="AU119" s="29">
        <f t="shared" si="369"/>
        <v>8.9436329857896443E-2</v>
      </c>
      <c r="AV119" s="43"/>
      <c r="AW119" s="43"/>
      <c r="AX119" s="9"/>
      <c r="AY119" s="29" t="str">
        <f t="shared" si="564"/>
        <v xml:space="preserve"> </v>
      </c>
      <c r="AZ119" s="29" t="str">
        <f t="shared" si="371"/>
        <v xml:space="preserve"> </v>
      </c>
      <c r="BA119" s="43"/>
      <c r="BB119" s="43"/>
      <c r="BC119" s="30"/>
      <c r="BD119" s="29" t="str">
        <f t="shared" si="373"/>
        <v xml:space="preserve"> </v>
      </c>
      <c r="BE119" s="29" t="str">
        <f t="shared" si="374"/>
        <v xml:space="preserve"> </v>
      </c>
      <c r="BF119" s="43">
        <v>0</v>
      </c>
      <c r="BG119" s="43">
        <v>0</v>
      </c>
      <c r="BH119" s="43">
        <v>0</v>
      </c>
      <c r="BI119" s="29" t="str">
        <f t="shared" si="565"/>
        <v xml:space="preserve"> </v>
      </c>
      <c r="BJ119" s="29" t="str">
        <f t="shared" si="376"/>
        <v xml:space="preserve"> </v>
      </c>
      <c r="BK119" s="43"/>
      <c r="BL119" s="43"/>
      <c r="BM119" s="30"/>
      <c r="BN119" s="29" t="str">
        <f t="shared" si="636"/>
        <v xml:space="preserve"> </v>
      </c>
      <c r="BO119" s="29" t="str">
        <f t="shared" si="378"/>
        <v xml:space="preserve"> </v>
      </c>
      <c r="BP119" s="43">
        <v>5865</v>
      </c>
      <c r="BQ119" s="43">
        <v>4914.8999999999996</v>
      </c>
      <c r="BR119" s="43">
        <v>11201.3</v>
      </c>
      <c r="BS119" s="29">
        <f t="shared" si="566"/>
        <v>0.83800511508951403</v>
      </c>
      <c r="BT119" s="29">
        <f t="shared" si="380"/>
        <v>0.4387794273878925</v>
      </c>
      <c r="BU119" s="43">
        <v>1464.69</v>
      </c>
      <c r="BV119" s="43">
        <v>1464.69</v>
      </c>
      <c r="BW119" s="43">
        <v>49334.78</v>
      </c>
      <c r="BX119" s="29">
        <f t="shared" si="542"/>
        <v>1</v>
      </c>
      <c r="BY119" s="29">
        <f t="shared" si="382"/>
        <v>2.9688791558409706E-2</v>
      </c>
      <c r="BZ119" s="43"/>
      <c r="CA119" s="43"/>
      <c r="CB119" s="30">
        <v>10795</v>
      </c>
      <c r="CC119" s="29" t="str">
        <f t="shared" si="606"/>
        <v xml:space="preserve"> </v>
      </c>
      <c r="CD119" s="29">
        <f t="shared" si="383"/>
        <v>0</v>
      </c>
      <c r="CE119" s="43"/>
      <c r="CF119" s="43"/>
      <c r="CG119" s="9"/>
      <c r="CH119" s="29" t="str">
        <f t="shared" si="385"/>
        <v xml:space="preserve"> </v>
      </c>
      <c r="CI119" s="29" t="str">
        <f t="shared" si="406"/>
        <v xml:space="preserve"> </v>
      </c>
      <c r="CJ119" s="43"/>
      <c r="CK119" s="43"/>
      <c r="CL119" s="30"/>
      <c r="CM119" s="29" t="str">
        <f t="shared" si="386"/>
        <v xml:space="preserve"> </v>
      </c>
      <c r="CN119" s="29" t="str">
        <f t="shared" si="407"/>
        <v xml:space="preserve"> </v>
      </c>
      <c r="CO119" s="43"/>
      <c r="CP119" s="43"/>
      <c r="CQ119" s="30"/>
      <c r="CR119" s="29" t="str">
        <f t="shared" si="388"/>
        <v xml:space="preserve"> </v>
      </c>
      <c r="CS119" s="29" t="str">
        <f t="shared" si="389"/>
        <v xml:space="preserve"> </v>
      </c>
      <c r="CT119" s="43"/>
      <c r="CU119" s="43"/>
      <c r="CV119" s="30"/>
      <c r="CW119" s="29" t="str">
        <f t="shared" si="408"/>
        <v xml:space="preserve"> </v>
      </c>
      <c r="CX119" s="29" t="str">
        <f t="shared" si="409"/>
        <v xml:space="preserve"> </v>
      </c>
      <c r="CY119" s="43"/>
      <c r="CZ119" s="43"/>
      <c r="DA119" s="30"/>
      <c r="DB119" s="29" t="str">
        <f t="shared" si="567"/>
        <v xml:space="preserve"> </v>
      </c>
      <c r="DC119" s="29" t="str">
        <f t="shared" si="392"/>
        <v xml:space="preserve"> </v>
      </c>
      <c r="DD119" s="43">
        <v>0</v>
      </c>
      <c r="DE119" s="43">
        <v>0</v>
      </c>
      <c r="DF119" s="35">
        <v>0</v>
      </c>
      <c r="DG119" s="29" t="str">
        <f t="shared" si="568"/>
        <v xml:space="preserve"> </v>
      </c>
      <c r="DH119" s="29" t="str">
        <f t="shared" si="394"/>
        <v xml:space="preserve"> </v>
      </c>
      <c r="DI119" s="43"/>
      <c r="DJ119" s="30"/>
      <c r="DK119" s="29" t="str">
        <f t="shared" si="395"/>
        <v xml:space="preserve"> </v>
      </c>
      <c r="DL119" s="43"/>
      <c r="DM119" s="43"/>
      <c r="DN119" s="9"/>
      <c r="DO119" s="29" t="str">
        <f t="shared" si="569"/>
        <v xml:space="preserve"> </v>
      </c>
      <c r="DP119" s="29" t="str">
        <f t="shared" si="397"/>
        <v xml:space="preserve"> </v>
      </c>
    </row>
    <row r="120" spans="1:120" s="19" customFormat="1" ht="16.5" customHeight="1" outlineLevel="1" x14ac:dyDescent="0.3">
      <c r="A120" s="18">
        <f t="shared" si="647"/>
        <v>97</v>
      </c>
      <c r="B120" s="8" t="s">
        <v>63</v>
      </c>
      <c r="C120" s="28">
        <f t="shared" si="639"/>
        <v>2642809</v>
      </c>
      <c r="D120" s="28">
        <f t="shared" si="639"/>
        <v>2804320.4699999997</v>
      </c>
      <c r="E120" s="28">
        <f t="shared" si="639"/>
        <v>2874415.9</v>
      </c>
      <c r="F120" s="29">
        <f t="shared" si="556"/>
        <v>1.0611135613659557</v>
      </c>
      <c r="G120" s="29">
        <f t="shared" si="351"/>
        <v>0.97561402648795525</v>
      </c>
      <c r="H120" s="17">
        <f t="shared" si="640"/>
        <v>1852809</v>
      </c>
      <c r="I120" s="24">
        <f t="shared" si="640"/>
        <v>1768043.92</v>
      </c>
      <c r="J120" s="17">
        <f t="shared" si="640"/>
        <v>1930420.3399999999</v>
      </c>
      <c r="K120" s="29">
        <f t="shared" si="557"/>
        <v>0.95425050288507873</v>
      </c>
      <c r="L120" s="29">
        <f t="shared" si="355"/>
        <v>0.91588545943315125</v>
      </c>
      <c r="M120" s="43">
        <v>947009</v>
      </c>
      <c r="N120" s="43">
        <v>954843.71</v>
      </c>
      <c r="O120" s="43">
        <v>1122026.71</v>
      </c>
      <c r="P120" s="29">
        <f t="shared" si="558"/>
        <v>1.0082731103928262</v>
      </c>
      <c r="Q120" s="29">
        <f t="shared" si="357"/>
        <v>0.85099909074357061</v>
      </c>
      <c r="R120" s="43"/>
      <c r="S120" s="43"/>
      <c r="T120" s="30"/>
      <c r="U120" s="29" t="str">
        <f t="shared" si="559"/>
        <v xml:space="preserve"> </v>
      </c>
      <c r="V120" s="29" t="str">
        <f t="shared" si="643"/>
        <v xml:space="preserve"> </v>
      </c>
      <c r="W120" s="43">
        <v>0</v>
      </c>
      <c r="X120" s="43">
        <v>0</v>
      </c>
      <c r="Y120" s="9">
        <v>155.22</v>
      </c>
      <c r="Z120" s="29" t="str">
        <f t="shared" si="560"/>
        <v xml:space="preserve"> </v>
      </c>
      <c r="AA120" s="29">
        <f t="shared" si="361"/>
        <v>0</v>
      </c>
      <c r="AB120" s="43">
        <v>162800</v>
      </c>
      <c r="AC120" s="43">
        <v>185282.15</v>
      </c>
      <c r="AD120" s="43">
        <v>162557.56</v>
      </c>
      <c r="AE120" s="29">
        <f t="shared" si="561"/>
        <v>1.1380967444717445</v>
      </c>
      <c r="AF120" s="29">
        <f t="shared" si="363"/>
        <v>1.139794113543535</v>
      </c>
      <c r="AG120" s="43">
        <v>743000</v>
      </c>
      <c r="AH120" s="43">
        <v>627918.06000000006</v>
      </c>
      <c r="AI120" s="43">
        <v>645530.85</v>
      </c>
      <c r="AJ120" s="29">
        <f>IF(AH120&lt;=0," ",IF(AG120&lt;=0," ",IF(AH120/AG120*100&gt;200,"СВ.200",AH120/AG120)))</f>
        <v>0.84511179004037695</v>
      </c>
      <c r="AK120" s="29">
        <f t="shared" si="365"/>
        <v>0.97271580436473337</v>
      </c>
      <c r="AL120" s="43">
        <v>0</v>
      </c>
      <c r="AM120" s="43">
        <v>0</v>
      </c>
      <c r="AN120" s="43">
        <v>150</v>
      </c>
      <c r="AO120" s="29" t="str">
        <f t="shared" si="648"/>
        <v xml:space="preserve"> </v>
      </c>
      <c r="AP120" s="29">
        <f t="shared" si="366"/>
        <v>0</v>
      </c>
      <c r="AQ120" s="9">
        <f t="shared" si="644"/>
        <v>790000</v>
      </c>
      <c r="AR120" s="9">
        <f t="shared" si="645"/>
        <v>1036276.5499999999</v>
      </c>
      <c r="AS120" s="9">
        <f t="shared" si="646"/>
        <v>943995.56</v>
      </c>
      <c r="AT120" s="29">
        <f t="shared" si="563"/>
        <v>1.3117424683544303</v>
      </c>
      <c r="AU120" s="29">
        <f t="shared" si="369"/>
        <v>1.0977557458003298</v>
      </c>
      <c r="AV120" s="43"/>
      <c r="AW120" s="43"/>
      <c r="AX120" s="9"/>
      <c r="AY120" s="29" t="str">
        <f t="shared" si="564"/>
        <v xml:space="preserve"> </v>
      </c>
      <c r="AZ120" s="29" t="str">
        <f t="shared" si="371"/>
        <v xml:space="preserve"> </v>
      </c>
      <c r="BA120" s="43"/>
      <c r="BB120" s="43"/>
      <c r="BC120" s="30"/>
      <c r="BD120" s="29" t="str">
        <f t="shared" si="373"/>
        <v xml:space="preserve"> </v>
      </c>
      <c r="BE120" s="29" t="str">
        <f t="shared" si="374"/>
        <v xml:space="preserve"> </v>
      </c>
      <c r="BF120" s="43">
        <v>290000</v>
      </c>
      <c r="BG120" s="43">
        <v>350987.17</v>
      </c>
      <c r="BH120" s="43">
        <v>313277.21000000002</v>
      </c>
      <c r="BI120" s="29">
        <f t="shared" si="565"/>
        <v>1.2103005862068965</v>
      </c>
      <c r="BJ120" s="29">
        <f t="shared" si="376"/>
        <v>1.1203724969333069</v>
      </c>
      <c r="BK120" s="43"/>
      <c r="BL120" s="43"/>
      <c r="BM120" s="30"/>
      <c r="BN120" s="29" t="str">
        <f t="shared" si="636"/>
        <v xml:space="preserve"> </v>
      </c>
      <c r="BO120" s="29" t="str">
        <f t="shared" si="378"/>
        <v xml:space="preserve"> </v>
      </c>
      <c r="BP120" s="43">
        <v>90000</v>
      </c>
      <c r="BQ120" s="43">
        <v>97229.38</v>
      </c>
      <c r="BR120" s="43">
        <v>116702.76</v>
      </c>
      <c r="BS120" s="29">
        <f t="shared" si="566"/>
        <v>1.0803264444444445</v>
      </c>
      <c r="BT120" s="29">
        <f>IF(BQ120=0," ",IF(BQ120/BR120*100&gt;200,"св.200",BQ120/BR120))</f>
        <v>0.83313693694990598</v>
      </c>
      <c r="BU120" s="43">
        <v>410000</v>
      </c>
      <c r="BV120" s="43">
        <v>585396.67000000004</v>
      </c>
      <c r="BW120" s="43">
        <v>514015.59</v>
      </c>
      <c r="BX120" s="29">
        <f>IF(BV120&lt;=0," ",IF(BU120&lt;=0," ",IF(BV120/BU120*100&gt;200,"СВ.200",BV120/BU120)))</f>
        <v>1.4277967560975611</v>
      </c>
      <c r="BY120" s="29">
        <f t="shared" si="382"/>
        <v>1.138869484483924</v>
      </c>
      <c r="BZ120" s="43"/>
      <c r="CA120" s="43"/>
      <c r="CB120" s="30">
        <v>0</v>
      </c>
      <c r="CC120" s="29" t="str">
        <f t="shared" si="606"/>
        <v xml:space="preserve"> </v>
      </c>
      <c r="CD120" s="29" t="str">
        <f t="shared" si="383"/>
        <v xml:space="preserve"> </v>
      </c>
      <c r="CE120" s="43"/>
      <c r="CF120" s="43"/>
      <c r="CG120" s="9"/>
      <c r="CH120" s="29" t="str">
        <f t="shared" si="385"/>
        <v xml:space="preserve"> </v>
      </c>
      <c r="CI120" s="29" t="str">
        <f>IF(CF120=0," ",IF(CF120/CG120*100&gt;200,"св.200",CF120/CG120))</f>
        <v xml:space="preserve"> </v>
      </c>
      <c r="CJ120" s="43"/>
      <c r="CK120" s="43"/>
      <c r="CL120" s="30"/>
      <c r="CM120" s="29" t="str">
        <f t="shared" si="386"/>
        <v xml:space="preserve"> </v>
      </c>
      <c r="CN120" s="29" t="str">
        <f t="shared" si="407"/>
        <v xml:space="preserve"> </v>
      </c>
      <c r="CO120" s="43"/>
      <c r="CP120" s="43"/>
      <c r="CQ120" s="30"/>
      <c r="CR120" s="29" t="str">
        <f t="shared" si="388"/>
        <v xml:space="preserve"> </v>
      </c>
      <c r="CS120" s="29" t="str">
        <f>IF(CP120=0," ",IF(CP120/CQ120*100&gt;200,"св.200",CP120/CQ120))</f>
        <v xml:space="preserve"> </v>
      </c>
      <c r="CT120" s="43"/>
      <c r="CU120" s="43"/>
      <c r="CV120" s="30"/>
      <c r="CW120" s="29" t="str">
        <f t="shared" si="408"/>
        <v xml:space="preserve"> </v>
      </c>
      <c r="CX120" s="29" t="str">
        <f t="shared" si="409"/>
        <v xml:space="preserve"> </v>
      </c>
      <c r="CY120" s="43"/>
      <c r="CZ120" s="43"/>
      <c r="DA120" s="30"/>
      <c r="DB120" s="29" t="str">
        <f t="shared" si="567"/>
        <v xml:space="preserve"> </v>
      </c>
      <c r="DC120" s="29" t="str">
        <f t="shared" si="392"/>
        <v xml:space="preserve"> </v>
      </c>
      <c r="DD120" s="43">
        <v>0</v>
      </c>
      <c r="DE120" s="43">
        <v>2663.33</v>
      </c>
      <c r="DF120" s="35"/>
      <c r="DG120" s="29" t="str">
        <f t="shared" si="568"/>
        <v xml:space="preserve"> </v>
      </c>
      <c r="DH120" s="29" t="str">
        <f t="shared" si="394"/>
        <v xml:space="preserve"> </v>
      </c>
      <c r="DI120" s="43"/>
      <c r="DJ120" s="30"/>
      <c r="DK120" s="29" t="str">
        <f t="shared" si="395"/>
        <v xml:space="preserve"> </v>
      </c>
      <c r="DL120" s="43"/>
      <c r="DM120" s="43"/>
      <c r="DN120" s="9"/>
      <c r="DO120" s="29" t="str">
        <f t="shared" si="569"/>
        <v xml:space="preserve"> </v>
      </c>
      <c r="DP120" s="29" t="str">
        <f t="shared" si="397"/>
        <v xml:space="preserve"> </v>
      </c>
    </row>
    <row r="121" spans="1:120" s="19" customFormat="1" ht="16.5" customHeight="1" outlineLevel="1" x14ac:dyDescent="0.3">
      <c r="A121" s="18">
        <f t="shared" si="647"/>
        <v>98</v>
      </c>
      <c r="B121" s="8" t="s">
        <v>85</v>
      </c>
      <c r="C121" s="28">
        <f t="shared" si="639"/>
        <v>1340646.8</v>
      </c>
      <c r="D121" s="28">
        <f t="shared" si="639"/>
        <v>1282307.8199999998</v>
      </c>
      <c r="E121" s="28">
        <f t="shared" si="639"/>
        <v>1750499.7300000002</v>
      </c>
      <c r="F121" s="29">
        <f t="shared" si="556"/>
        <v>0.95648445213161271</v>
      </c>
      <c r="G121" s="29">
        <f t="shared" si="351"/>
        <v>0.73253814212242108</v>
      </c>
      <c r="H121" s="17">
        <f t="shared" si="640"/>
        <v>1287965.33</v>
      </c>
      <c r="I121" s="24">
        <f t="shared" si="640"/>
        <v>1231318.19</v>
      </c>
      <c r="J121" s="17">
        <f t="shared" si="640"/>
        <v>1648633.1900000002</v>
      </c>
      <c r="K121" s="29">
        <f t="shared" si="557"/>
        <v>0.95601811735103137</v>
      </c>
      <c r="L121" s="29">
        <f t="shared" si="355"/>
        <v>0.74687213472876879</v>
      </c>
      <c r="M121" s="43">
        <v>52186</v>
      </c>
      <c r="N121" s="43">
        <v>61050.99</v>
      </c>
      <c r="O121" s="43">
        <v>64122.8</v>
      </c>
      <c r="P121" s="29">
        <f t="shared" si="558"/>
        <v>1.1698729544322231</v>
      </c>
      <c r="Q121" s="29">
        <f t="shared" si="357"/>
        <v>0.95209488668617082</v>
      </c>
      <c r="R121" s="43"/>
      <c r="S121" s="43"/>
      <c r="T121" s="30"/>
      <c r="U121" s="29" t="str">
        <f t="shared" si="559"/>
        <v xml:space="preserve"> </v>
      </c>
      <c r="V121" s="29" t="str">
        <f t="shared" si="643"/>
        <v xml:space="preserve"> </v>
      </c>
      <c r="W121" s="43">
        <v>8779.33</v>
      </c>
      <c r="X121" s="43">
        <v>8803.25</v>
      </c>
      <c r="Y121" s="43">
        <v>31550.48</v>
      </c>
      <c r="Z121" s="29">
        <f t="shared" si="560"/>
        <v>1.0027245814885646</v>
      </c>
      <c r="AA121" s="29">
        <f t="shared" si="361"/>
        <v>0.27902111156470522</v>
      </c>
      <c r="AB121" s="43">
        <v>200000</v>
      </c>
      <c r="AC121" s="43">
        <v>334748.40999999997</v>
      </c>
      <c r="AD121" s="43">
        <v>430868.06</v>
      </c>
      <c r="AE121" s="29">
        <f t="shared" si="561"/>
        <v>1.67374205</v>
      </c>
      <c r="AF121" s="29">
        <f t="shared" si="363"/>
        <v>0.77691627919693085</v>
      </c>
      <c r="AG121" s="43">
        <v>1027000</v>
      </c>
      <c r="AH121" s="43">
        <v>826715.54</v>
      </c>
      <c r="AI121" s="43">
        <v>1122091.8500000001</v>
      </c>
      <c r="AJ121" s="29">
        <f t="shared" si="562"/>
        <v>0.80498105160662126</v>
      </c>
      <c r="AK121" s="29">
        <f t="shared" si="365"/>
        <v>0.73676280600380439</v>
      </c>
      <c r="AL121" s="43">
        <v>0</v>
      </c>
      <c r="AM121" s="43">
        <v>0</v>
      </c>
      <c r="AN121" s="9"/>
      <c r="AO121" s="29" t="str">
        <f t="shared" si="648"/>
        <v xml:space="preserve"> </v>
      </c>
      <c r="AP121" s="29" t="str">
        <f t="shared" si="366"/>
        <v xml:space="preserve"> </v>
      </c>
      <c r="AQ121" s="9">
        <f t="shared" si="644"/>
        <v>52681.47</v>
      </c>
      <c r="AR121" s="9">
        <f t="shared" si="645"/>
        <v>50989.63</v>
      </c>
      <c r="AS121" s="9">
        <f t="shared" si="646"/>
        <v>101866.54000000001</v>
      </c>
      <c r="AT121" s="29">
        <f t="shared" si="563"/>
        <v>0.96788548231474936</v>
      </c>
      <c r="AU121" s="29">
        <f t="shared" si="369"/>
        <v>0.50055327293927909</v>
      </c>
      <c r="AV121" s="43"/>
      <c r="AW121" s="43"/>
      <c r="AX121" s="9"/>
      <c r="AY121" s="29" t="str">
        <f t="shared" si="564"/>
        <v xml:space="preserve"> </v>
      </c>
      <c r="AZ121" s="29" t="str">
        <f t="shared" si="371"/>
        <v xml:space="preserve"> </v>
      </c>
      <c r="BA121" s="43"/>
      <c r="BB121" s="43"/>
      <c r="BC121" s="30"/>
      <c r="BD121" s="29" t="str">
        <f t="shared" si="373"/>
        <v xml:space="preserve"> </v>
      </c>
      <c r="BE121" s="29" t="str">
        <f t="shared" si="374"/>
        <v xml:space="preserve"> </v>
      </c>
      <c r="BF121" s="43">
        <v>0</v>
      </c>
      <c r="BG121" s="43">
        <v>0</v>
      </c>
      <c r="BH121" s="9"/>
      <c r="BI121" s="29" t="str">
        <f t="shared" si="565"/>
        <v xml:space="preserve"> </v>
      </c>
      <c r="BJ121" s="29" t="str">
        <f t="shared" si="376"/>
        <v xml:space="preserve"> </v>
      </c>
      <c r="BK121" s="43"/>
      <c r="BL121" s="43"/>
      <c r="BM121" s="30"/>
      <c r="BN121" s="29" t="str">
        <f t="shared" si="636"/>
        <v xml:space="preserve"> </v>
      </c>
      <c r="BO121" s="29" t="str">
        <f t="shared" si="378"/>
        <v xml:space="preserve"> </v>
      </c>
      <c r="BP121" s="43">
        <v>22000</v>
      </c>
      <c r="BQ121" s="43">
        <v>20191.46</v>
      </c>
      <c r="BR121" s="43">
        <v>24697.72</v>
      </c>
      <c r="BS121" s="29">
        <f t="shared" si="566"/>
        <v>0.91779363636363631</v>
      </c>
      <c r="BT121" s="29">
        <f t="shared" si="380"/>
        <v>0.81754348174649316</v>
      </c>
      <c r="BU121" s="43">
        <v>30681.47</v>
      </c>
      <c r="BV121" s="43">
        <v>30798.17</v>
      </c>
      <c r="BW121" s="43">
        <v>66934.820000000007</v>
      </c>
      <c r="BX121" s="29">
        <f t="shared" si="542"/>
        <v>1.0038035987193572</v>
      </c>
      <c r="BY121" s="29">
        <f t="shared" si="382"/>
        <v>0.46012180207551162</v>
      </c>
      <c r="BZ121" s="43"/>
      <c r="CA121" s="43"/>
      <c r="CB121" s="30">
        <v>10234</v>
      </c>
      <c r="CC121" s="29" t="str">
        <f t="shared" si="606"/>
        <v xml:space="preserve"> </v>
      </c>
      <c r="CD121" s="29">
        <f t="shared" si="383"/>
        <v>0</v>
      </c>
      <c r="CE121" s="43"/>
      <c r="CF121" s="43"/>
      <c r="CG121" s="9"/>
      <c r="CH121" s="29" t="str">
        <f t="shared" si="385"/>
        <v xml:space="preserve"> </v>
      </c>
      <c r="CI121" s="29" t="str">
        <f t="shared" si="406"/>
        <v xml:space="preserve"> </v>
      </c>
      <c r="CJ121" s="43"/>
      <c r="CK121" s="43"/>
      <c r="CL121" s="30"/>
      <c r="CM121" s="29" t="str">
        <f t="shared" si="386"/>
        <v xml:space="preserve"> </v>
      </c>
      <c r="CN121" s="29" t="str">
        <f t="shared" si="407"/>
        <v xml:space="preserve"> </v>
      </c>
      <c r="CO121" s="43"/>
      <c r="CP121" s="43"/>
      <c r="CQ121" s="30"/>
      <c r="CR121" s="29" t="str">
        <f t="shared" si="388"/>
        <v xml:space="preserve"> </v>
      </c>
      <c r="CS121" s="29" t="str">
        <f t="shared" si="389"/>
        <v xml:space="preserve"> </v>
      </c>
      <c r="CT121" s="43"/>
      <c r="CU121" s="43"/>
      <c r="CV121" s="30"/>
      <c r="CW121" s="29" t="str">
        <f t="shared" si="408"/>
        <v xml:space="preserve"> </v>
      </c>
      <c r="CX121" s="29" t="str">
        <f t="shared" si="409"/>
        <v xml:space="preserve"> </v>
      </c>
      <c r="CY121" s="43"/>
      <c r="CZ121" s="43"/>
      <c r="DA121" s="30"/>
      <c r="DB121" s="29" t="str">
        <f t="shared" si="567"/>
        <v xml:space="preserve"> </v>
      </c>
      <c r="DC121" s="29" t="str">
        <f t="shared" si="392"/>
        <v xml:space="preserve"> </v>
      </c>
      <c r="DD121" s="43">
        <v>0</v>
      </c>
      <c r="DE121" s="43">
        <v>0</v>
      </c>
      <c r="DF121" s="35"/>
      <c r="DG121" s="29" t="str">
        <f t="shared" si="568"/>
        <v xml:space="preserve"> </v>
      </c>
      <c r="DH121" s="29" t="str">
        <f t="shared" si="394"/>
        <v xml:space="preserve"> </v>
      </c>
      <c r="DI121" s="43"/>
      <c r="DJ121" s="30"/>
      <c r="DK121" s="29" t="str">
        <f t="shared" si="395"/>
        <v xml:space="preserve"> </v>
      </c>
      <c r="DL121" s="43"/>
      <c r="DM121" s="43"/>
      <c r="DN121" s="9"/>
      <c r="DO121" s="29" t="str">
        <f t="shared" si="569"/>
        <v xml:space="preserve"> </v>
      </c>
      <c r="DP121" s="29" t="str">
        <f t="shared" si="397"/>
        <v xml:space="preserve"> </v>
      </c>
    </row>
    <row r="122" spans="1:120" s="21" customFormat="1" ht="32.1" customHeight="1" x14ac:dyDescent="0.3">
      <c r="A122" s="20"/>
      <c r="B122" s="7" t="s">
        <v>154</v>
      </c>
      <c r="C122" s="34">
        <f>SUM(C123:C130)</f>
        <v>23947868.059999999</v>
      </c>
      <c r="D122" s="34">
        <f t="shared" ref="D122" si="649">SUM(D123:D130)</f>
        <v>24717533.950000003</v>
      </c>
      <c r="E122" s="34">
        <f t="shared" ref="E122" si="650">SUM(E123:E130)</f>
        <v>26539833.649999999</v>
      </c>
      <c r="F122" s="26">
        <f t="shared" si="556"/>
        <v>1.0321392237535154</v>
      </c>
      <c r="G122" s="26">
        <f t="shared" si="351"/>
        <v>0.93133718454938408</v>
      </c>
      <c r="H122" s="25">
        <f t="shared" ref="H122" si="651">SUM(H123:H130)</f>
        <v>22327827.550000001</v>
      </c>
      <c r="I122" s="61">
        <f>SUM(I123:I130)</f>
        <v>23206158.560000002</v>
      </c>
      <c r="J122" s="25">
        <f t="shared" ref="J122" si="652">SUM(J123:J130)</f>
        <v>23968433.179999996</v>
      </c>
      <c r="K122" s="26">
        <f t="shared" si="557"/>
        <v>1.0393379520704871</v>
      </c>
      <c r="L122" s="26">
        <f t="shared" si="355"/>
        <v>0.96819672715878402</v>
      </c>
      <c r="M122" s="25">
        <f>SUM(M123:M130)</f>
        <v>8669402</v>
      </c>
      <c r="N122" s="25">
        <f>SUM(N123:N130)</f>
        <v>8970377.5800000001</v>
      </c>
      <c r="O122" s="25">
        <f>SUM(O123:O130)</f>
        <v>9327731.5199999996</v>
      </c>
      <c r="P122" s="26">
        <f t="shared" si="558"/>
        <v>1.0347169943209462</v>
      </c>
      <c r="Q122" s="26">
        <f t="shared" si="357"/>
        <v>0.96168908386419771</v>
      </c>
      <c r="R122" s="25">
        <f>SUM(R123:R130)</f>
        <v>1471741</v>
      </c>
      <c r="S122" s="25">
        <f>SUM(S123:S130)</f>
        <v>1407849.25</v>
      </c>
      <c r="T122" s="25">
        <f>SUM(T123:T130)</f>
        <v>1522614.02</v>
      </c>
      <c r="U122" s="26">
        <f t="shared" si="559"/>
        <v>0.95658764008069352</v>
      </c>
      <c r="V122" s="26">
        <f t="shared" si="359"/>
        <v>0.92462648544376336</v>
      </c>
      <c r="W122" s="25">
        <f>SUM(W123:W130)</f>
        <v>1567084.55</v>
      </c>
      <c r="X122" s="25">
        <f>SUM(X123:X130)</f>
        <v>1566907.1</v>
      </c>
      <c r="Y122" s="25">
        <f>SUM(Y123:Y130)</f>
        <v>881995.28</v>
      </c>
      <c r="Z122" s="26">
        <f t="shared" si="560"/>
        <v>0.99988676424638356</v>
      </c>
      <c r="AA122" s="26">
        <f t="shared" si="361"/>
        <v>1.7765481692827201</v>
      </c>
      <c r="AB122" s="25">
        <f>SUM(AB123:AB130)</f>
        <v>1840840</v>
      </c>
      <c r="AC122" s="25">
        <f>SUM(AC123:AC130)</f>
        <v>1875009.04</v>
      </c>
      <c r="AD122" s="25">
        <f>SUM(AD123:AD130)</f>
        <v>1863922.0399999998</v>
      </c>
      <c r="AE122" s="26">
        <f t="shared" si="561"/>
        <v>1.0185616566350144</v>
      </c>
      <c r="AF122" s="26">
        <f t="shared" si="363"/>
        <v>1.0059482101515362</v>
      </c>
      <c r="AG122" s="25">
        <f>SUM(AG123:AG130)</f>
        <v>8686960</v>
      </c>
      <c r="AH122" s="25">
        <f>SUM(AH123:AH130)</f>
        <v>9284930.5900000017</v>
      </c>
      <c r="AI122" s="25">
        <f>SUM(AI123:AI130)</f>
        <v>10260238.890000001</v>
      </c>
      <c r="AJ122" s="26">
        <f t="shared" si="562"/>
        <v>1.0688354257415715</v>
      </c>
      <c r="AK122" s="26">
        <f t="shared" si="365"/>
        <v>0.90494292477433746</v>
      </c>
      <c r="AL122" s="25">
        <f>SUM(AL123:AL130)</f>
        <v>91800</v>
      </c>
      <c r="AM122" s="25">
        <f>SUM(AM123:AM130)</f>
        <v>101085</v>
      </c>
      <c r="AN122" s="25">
        <f>SUM(AN123:AN130)</f>
        <v>111931.43</v>
      </c>
      <c r="AO122" s="26">
        <f t="shared" si="648"/>
        <v>1.1011437908496733</v>
      </c>
      <c r="AP122" s="26">
        <f t="shared" si="366"/>
        <v>0.903097548204289</v>
      </c>
      <c r="AQ122" s="25">
        <f>SUM(AQ123:AQ130)</f>
        <v>1620040.51</v>
      </c>
      <c r="AR122" s="25">
        <f t="shared" ref="AR122:AS122" si="653">SUM(AR123:AR130)</f>
        <v>1511375.3899999997</v>
      </c>
      <c r="AS122" s="25">
        <f t="shared" si="653"/>
        <v>2571400.4699999997</v>
      </c>
      <c r="AT122" s="26">
        <f t="shared" si="563"/>
        <v>0.9329244427350768</v>
      </c>
      <c r="AU122" s="26">
        <f t="shared" si="369"/>
        <v>0.58776351938677207</v>
      </c>
      <c r="AV122" s="25">
        <f>SUM(AV123:AV130)</f>
        <v>90200</v>
      </c>
      <c r="AW122" s="25">
        <f>SUM(AW123:AW130)</f>
        <v>72566.83</v>
      </c>
      <c r="AX122" s="25">
        <f>SUM(AX123:AX130)</f>
        <v>111521.32</v>
      </c>
      <c r="AY122" s="26">
        <f t="shared" si="564"/>
        <v>0.80451031042128607</v>
      </c>
      <c r="AZ122" s="26">
        <f t="shared" si="371"/>
        <v>0.65069916676022121</v>
      </c>
      <c r="BA122" s="25">
        <f>SUM(BA123:BA130)</f>
        <v>237416.21</v>
      </c>
      <c r="BB122" s="25">
        <f>SUM(BB123:BB130)</f>
        <v>209856.21</v>
      </c>
      <c r="BC122" s="27">
        <f>SUM(BC123:BC130)</f>
        <v>173910.79</v>
      </c>
      <c r="BD122" s="26">
        <f t="shared" si="373"/>
        <v>0.88391694063349757</v>
      </c>
      <c r="BE122" s="26">
        <f t="shared" si="374"/>
        <v>1.2066888431706853</v>
      </c>
      <c r="BF122" s="25">
        <f>SUM(BF123:BF130)</f>
        <v>297226</v>
      </c>
      <c r="BG122" s="25">
        <f>SUM(BG123:BG130)</f>
        <v>259896.11</v>
      </c>
      <c r="BH122" s="27">
        <f>SUM(BH123:BH130)</f>
        <v>335528.5</v>
      </c>
      <c r="BI122" s="26">
        <f t="shared" si="565"/>
        <v>0.87440570474992085</v>
      </c>
      <c r="BJ122" s="26">
        <f t="shared" si="376"/>
        <v>0.7745872854317889</v>
      </c>
      <c r="BK122" s="25">
        <f>SUM(BK123:BK130)</f>
        <v>0</v>
      </c>
      <c r="BL122" s="25">
        <f>SUM(BL123:BL130)</f>
        <v>0</v>
      </c>
      <c r="BM122" s="25">
        <f>SUM(BM123:BM130)</f>
        <v>0</v>
      </c>
      <c r="BN122" s="26" t="str">
        <f t="shared" si="636"/>
        <v xml:space="preserve"> </v>
      </c>
      <c r="BO122" s="26" t="str">
        <f t="shared" si="378"/>
        <v xml:space="preserve"> </v>
      </c>
      <c r="BP122" s="25">
        <f>SUM(BP123:BP130)</f>
        <v>311040</v>
      </c>
      <c r="BQ122" s="25">
        <f>SUM(BQ123:BQ130)</f>
        <v>279658.58</v>
      </c>
      <c r="BR122" s="25">
        <f>SUM(BR123:BR130)</f>
        <v>362518.54</v>
      </c>
      <c r="BS122" s="26">
        <f t="shared" si="566"/>
        <v>0.89910808899176964</v>
      </c>
      <c r="BT122" s="26">
        <f t="shared" si="380"/>
        <v>0.77143249004588854</v>
      </c>
      <c r="BU122" s="25">
        <f>SUM(BU123:BU130)</f>
        <v>278382.81</v>
      </c>
      <c r="BV122" s="25">
        <f>SUM(BV123:BV130)</f>
        <v>258764.85</v>
      </c>
      <c r="BW122" s="25">
        <f>SUM(BW123:BW130)</f>
        <v>388456.44</v>
      </c>
      <c r="BX122" s="26">
        <f t="shared" ref="BX122:BX143" si="654">IF(BV122&lt;=0," ",IF(BU122&lt;=0," ",IF(BV122/BU122*100&gt;200,"СВ.200",BV122/BU122)))</f>
        <v>0.92952883836469646</v>
      </c>
      <c r="BY122" s="26">
        <f t="shared" si="382"/>
        <v>0.66613607950482168</v>
      </c>
      <c r="BZ122" s="25">
        <f>SUM(BZ123:BZ130)</f>
        <v>332000</v>
      </c>
      <c r="CA122" s="25">
        <f>SUM(CA123:CA130)</f>
        <v>364747.05</v>
      </c>
      <c r="CB122" s="25">
        <f>SUM(CB123:CB130)</f>
        <v>332706.86</v>
      </c>
      <c r="CC122" s="26">
        <f t="shared" si="606"/>
        <v>1.0986356927710843</v>
      </c>
      <c r="CD122" s="26">
        <f t="shared" si="383"/>
        <v>1.0963015610799249</v>
      </c>
      <c r="CE122" s="25">
        <f>SUM(CE123:CE130)</f>
        <v>73500.490000000005</v>
      </c>
      <c r="CF122" s="25">
        <f>SUM(CF123:CF130)</f>
        <v>49214.06</v>
      </c>
      <c r="CG122" s="48">
        <f>SUM(CG123:CG130)</f>
        <v>791123.31</v>
      </c>
      <c r="CH122" s="26">
        <f t="shared" si="385"/>
        <v>0.669574583788489</v>
      </c>
      <c r="CI122" s="26">
        <f t="shared" si="406"/>
        <v>6.2207824466706703E-2</v>
      </c>
      <c r="CJ122" s="25">
        <f>SUM(CJ123:CJ130)</f>
        <v>30000</v>
      </c>
      <c r="CK122" s="25">
        <f>SUM(CK123:CK130)</f>
        <v>18443.32</v>
      </c>
      <c r="CL122" s="27">
        <f>SUM(CL123:CL130)</f>
        <v>24854.080000000002</v>
      </c>
      <c r="CM122" s="26">
        <f t="shared" si="386"/>
        <v>0.61477733333333329</v>
      </c>
      <c r="CN122" s="26">
        <f t="shared" si="407"/>
        <v>0.74206407961992549</v>
      </c>
      <c r="CO122" s="25">
        <f>SUM(CO123:CO130)</f>
        <v>43500.490000000005</v>
      </c>
      <c r="CP122" s="25">
        <f>SUM(CP123:CP130)</f>
        <v>30770.74</v>
      </c>
      <c r="CQ122" s="27">
        <f t="shared" ref="CQ122" si="655">SUM(CQ123:CQ130)</f>
        <v>766269.23</v>
      </c>
      <c r="CR122" s="26">
        <f t="shared" si="388"/>
        <v>0.70736536530967808</v>
      </c>
      <c r="CS122" s="26">
        <f t="shared" si="389"/>
        <v>4.0156564814693138E-2</v>
      </c>
      <c r="CT122" s="25">
        <f>SUM(CT123:CT130)</f>
        <v>0</v>
      </c>
      <c r="CU122" s="25">
        <f>SUM(CU123:CU130)</f>
        <v>0</v>
      </c>
      <c r="CV122" s="27">
        <f t="shared" ref="CV122" si="656">SUM(CV123:CV130)</f>
        <v>0</v>
      </c>
      <c r="CW122" s="64" t="str">
        <f t="shared" si="408"/>
        <v xml:space="preserve"> </v>
      </c>
      <c r="CX122" s="64" t="str">
        <f t="shared" si="409"/>
        <v xml:space="preserve"> </v>
      </c>
      <c r="CY122" s="25">
        <f>SUM(CY123:CY130)</f>
        <v>0</v>
      </c>
      <c r="CZ122" s="25">
        <f>SUM(CZ123:CZ130)</f>
        <v>0</v>
      </c>
      <c r="DA122" s="25">
        <f>SUM(DA123:DA130)</f>
        <v>0</v>
      </c>
      <c r="DB122" s="26" t="str">
        <f t="shared" si="567"/>
        <v xml:space="preserve"> </v>
      </c>
      <c r="DC122" s="26" t="str">
        <f t="shared" si="392"/>
        <v xml:space="preserve"> </v>
      </c>
      <c r="DD122" s="25">
        <f>SUM(DD123:DD130)</f>
        <v>0</v>
      </c>
      <c r="DE122" s="25">
        <f>SUM(DE123:DE130)</f>
        <v>0</v>
      </c>
      <c r="DF122" s="36">
        <f>SUM(DF123:DF130)</f>
        <v>41200</v>
      </c>
      <c r="DG122" s="26" t="str">
        <f t="shared" si="568"/>
        <v xml:space="preserve"> </v>
      </c>
      <c r="DH122" s="26" t="str">
        <f>IF(DE122=0," ",IF(DE122/DF122*100&gt;200,"св.200",DE122/DF122))</f>
        <v xml:space="preserve"> </v>
      </c>
      <c r="DI122" s="25">
        <f>SUM(DI123:DI130)</f>
        <v>-25313.66</v>
      </c>
      <c r="DJ122" s="25">
        <f>SUM(DJ123:DJ130)</f>
        <v>34434.71</v>
      </c>
      <c r="DK122" s="26">
        <f t="shared" ref="DK122:DK128" si="657">IF(DI122=0," ",IF(DI122/DJ122*100&gt;200,"св.200",DI122/DJ122))</f>
        <v>-0.73512046420602939</v>
      </c>
      <c r="DL122" s="25">
        <f>SUM(DL123:DL130)</f>
        <v>275</v>
      </c>
      <c r="DM122" s="25">
        <f>SUM(DM123:DM130)</f>
        <v>41985.36</v>
      </c>
      <c r="DN122" s="25">
        <f>SUM(DN123:DN130)</f>
        <v>0</v>
      </c>
      <c r="DO122" s="26" t="str">
        <f t="shared" si="569"/>
        <v>СВ.200</v>
      </c>
      <c r="DP122" s="26" t="e">
        <f t="shared" ref="DP122:DP131" si="658">IF(DM122=0," ",IF(DM122/DN122*100&gt;200,"св.200",DM122/DN122))</f>
        <v>#DIV/0!</v>
      </c>
    </row>
    <row r="123" spans="1:120" s="19" customFormat="1" ht="15.75" customHeight="1" outlineLevel="1" x14ac:dyDescent="0.3">
      <c r="A123" s="18">
        <v>99</v>
      </c>
      <c r="B123" s="8" t="s">
        <v>72</v>
      </c>
      <c r="C123" s="28">
        <f t="shared" ref="C123:E130" si="659">H123+AQ123</f>
        <v>9198168.6100000013</v>
      </c>
      <c r="D123" s="28">
        <f t="shared" si="659"/>
        <v>9737627.879999999</v>
      </c>
      <c r="E123" s="28">
        <f t="shared" si="659"/>
        <v>9541421.3400000017</v>
      </c>
      <c r="F123" s="29">
        <f t="shared" si="556"/>
        <v>1.0586485519969173</v>
      </c>
      <c r="G123" s="29">
        <f t="shared" si="351"/>
        <v>1.0205636595438303</v>
      </c>
      <c r="H123" s="17">
        <f t="shared" ref="H123:J130" si="660">W123++AG123+M123+AB123+AL123+R123</f>
        <v>8621546.5500000007</v>
      </c>
      <c r="I123" s="24">
        <f t="shared" si="660"/>
        <v>9172751.1099999994</v>
      </c>
      <c r="J123" s="17">
        <f t="shared" si="660"/>
        <v>8973107.9500000011</v>
      </c>
      <c r="K123" s="29">
        <f t="shared" si="557"/>
        <v>1.0639333739954113</v>
      </c>
      <c r="L123" s="29">
        <f t="shared" si="355"/>
        <v>1.0222490536291831</v>
      </c>
      <c r="M123" s="43">
        <v>5067275</v>
      </c>
      <c r="N123" s="43">
        <v>5307120.1900000004</v>
      </c>
      <c r="O123" s="43">
        <v>5733214.8200000003</v>
      </c>
      <c r="P123" s="29">
        <f t="shared" si="558"/>
        <v>1.0473321834713925</v>
      </c>
      <c r="Q123" s="29">
        <f t="shared" si="357"/>
        <v>0.92567963291492361</v>
      </c>
      <c r="R123" s="43">
        <v>1471741</v>
      </c>
      <c r="S123" s="43">
        <v>1407849.25</v>
      </c>
      <c r="T123" s="43">
        <v>1522614.02</v>
      </c>
      <c r="U123" s="29">
        <f t="shared" si="559"/>
        <v>0.95658764008069352</v>
      </c>
      <c r="V123" s="29">
        <f t="shared" si="359"/>
        <v>0.92462648544376336</v>
      </c>
      <c r="W123" s="43">
        <v>802230.55</v>
      </c>
      <c r="X123" s="43">
        <v>802230.62</v>
      </c>
      <c r="Y123" s="43">
        <v>327254.99</v>
      </c>
      <c r="Z123" s="29">
        <f>IF(X123&lt;=0," ",IF(W123&lt;=0," ",IF(X123/W123*100&gt;200,"СВ.200",X123/W123)))</f>
        <v>1.0000000872567119</v>
      </c>
      <c r="AA123" s="29" t="str">
        <f t="shared" si="361"/>
        <v>св.200</v>
      </c>
      <c r="AB123" s="43">
        <v>70100</v>
      </c>
      <c r="AC123" s="43">
        <v>99517.2</v>
      </c>
      <c r="AD123" s="43">
        <v>75421.960000000006</v>
      </c>
      <c r="AE123" s="29">
        <f t="shared" si="561"/>
        <v>1.4196462196861626</v>
      </c>
      <c r="AF123" s="29">
        <f t="shared" ref="AF123:AF130" si="661">IF(AD123=0," ",IF(AC123/AD123*100&gt;200,"св.200",AC123/AD123))</f>
        <v>1.3194724719431845</v>
      </c>
      <c r="AG123" s="43">
        <v>1200000</v>
      </c>
      <c r="AH123" s="43">
        <v>1538408.85</v>
      </c>
      <c r="AI123" s="43">
        <v>1303577.1599999999</v>
      </c>
      <c r="AJ123" s="29">
        <f t="shared" si="562"/>
        <v>1.2820073750000001</v>
      </c>
      <c r="AK123" s="29">
        <f t="shared" si="365"/>
        <v>1.1801440660405558</v>
      </c>
      <c r="AL123" s="43">
        <v>10200</v>
      </c>
      <c r="AM123" s="43">
        <v>17625</v>
      </c>
      <c r="AN123" s="43">
        <v>11025</v>
      </c>
      <c r="AO123" s="29">
        <f t="shared" si="648"/>
        <v>1.7279411764705883</v>
      </c>
      <c r="AP123" s="29">
        <f t="shared" si="366"/>
        <v>1.5986394557823129</v>
      </c>
      <c r="AQ123" s="9">
        <f>AV123+BA123+BF123+BK123+BP123+BU123+BZ123+CE123+CY123+DD123+DL123+CT123</f>
        <v>576622.06000000006</v>
      </c>
      <c r="AR123" s="9">
        <f t="shared" ref="AR123" si="662">AW123+BB123+BG123+BL123+BQ123+BV123+CA123+CF123+CZ123+DE123+DM123+CU123+DI123</f>
        <v>564876.7699999999</v>
      </c>
      <c r="AS123" s="9">
        <f t="shared" ref="AS123" si="663">AX123+BC123+BH123+BM123+BR123+BW123+CB123+CG123+DA123+DF123+DN123+CV123+DJ123</f>
        <v>568313.3899999999</v>
      </c>
      <c r="AT123" s="29">
        <f t="shared" si="563"/>
        <v>0.97963086948147604</v>
      </c>
      <c r="AU123" s="29">
        <f t="shared" si="369"/>
        <v>0.99395294909380894</v>
      </c>
      <c r="AV123" s="43">
        <v>90200</v>
      </c>
      <c r="AW123" s="43">
        <v>72566.83</v>
      </c>
      <c r="AX123" s="43">
        <v>111521.32</v>
      </c>
      <c r="AY123" s="29">
        <f t="shared" si="564"/>
        <v>0.80451031042128607</v>
      </c>
      <c r="AZ123" s="29">
        <f t="shared" si="371"/>
        <v>0.65069916676022121</v>
      </c>
      <c r="BA123" s="43">
        <v>1795.06</v>
      </c>
      <c r="BB123" s="43">
        <v>2028.36</v>
      </c>
      <c r="BC123" s="30">
        <v>1795.06</v>
      </c>
      <c r="BD123" s="29">
        <f t="shared" si="373"/>
        <v>1.1299678005192026</v>
      </c>
      <c r="BE123" s="29">
        <f t="shared" si="374"/>
        <v>1.1299678005192026</v>
      </c>
      <c r="BF123" s="43">
        <v>19852</v>
      </c>
      <c r="BG123" s="43">
        <v>18197.63</v>
      </c>
      <c r="BH123" s="43">
        <v>21506.33</v>
      </c>
      <c r="BI123" s="29">
        <f t="shared" si="565"/>
        <v>0.91666481966552493</v>
      </c>
      <c r="BJ123" s="29">
        <f t="shared" si="376"/>
        <v>0.84615227237748136</v>
      </c>
      <c r="BK123" s="43"/>
      <c r="BL123" s="43"/>
      <c r="BM123" s="30"/>
      <c r="BN123" s="29" t="str">
        <f t="shared" si="636"/>
        <v xml:space="preserve"> </v>
      </c>
      <c r="BO123" s="29" t="str">
        <f t="shared" si="378"/>
        <v xml:space="preserve"> </v>
      </c>
      <c r="BP123" s="43">
        <v>90000</v>
      </c>
      <c r="BQ123" s="43">
        <v>88618.58</v>
      </c>
      <c r="BR123" s="43">
        <v>119158.54</v>
      </c>
      <c r="BS123" s="29">
        <f t="shared" si="566"/>
        <v>0.98465088888888885</v>
      </c>
      <c r="BT123" s="29">
        <f t="shared" si="380"/>
        <v>0.7437031370139312</v>
      </c>
      <c r="BU123" s="43">
        <v>0</v>
      </c>
      <c r="BV123" s="43">
        <v>0</v>
      </c>
      <c r="BW123" s="43">
        <v>17500</v>
      </c>
      <c r="BX123" s="29" t="str">
        <f t="shared" si="654"/>
        <v xml:space="preserve"> </v>
      </c>
      <c r="BY123" s="29">
        <f t="shared" si="382"/>
        <v>0</v>
      </c>
      <c r="BZ123" s="43">
        <v>332000</v>
      </c>
      <c r="CA123" s="43">
        <v>364747.05</v>
      </c>
      <c r="CB123" s="30">
        <v>230388.83</v>
      </c>
      <c r="CC123" s="29">
        <f t="shared" si="606"/>
        <v>1.0986356927710843</v>
      </c>
      <c r="CD123" s="29">
        <f t="shared" si="383"/>
        <v>1.5831802696337318</v>
      </c>
      <c r="CE123" s="43">
        <v>42500</v>
      </c>
      <c r="CF123" s="43">
        <v>18443.32</v>
      </c>
      <c r="CG123" s="43">
        <v>66443.31</v>
      </c>
      <c r="CH123" s="47">
        <f t="shared" si="385"/>
        <v>0.43396047058823528</v>
      </c>
      <c r="CI123" s="29">
        <f t="shared" si="406"/>
        <v>0.27757978944757566</v>
      </c>
      <c r="CJ123" s="43">
        <v>30000</v>
      </c>
      <c r="CK123" s="43">
        <v>18443.32</v>
      </c>
      <c r="CL123" s="43">
        <v>24854.080000000002</v>
      </c>
      <c r="CM123" s="29">
        <f t="shared" si="386"/>
        <v>0.61477733333333329</v>
      </c>
      <c r="CN123" s="29">
        <f t="shared" si="407"/>
        <v>0.74206407961992549</v>
      </c>
      <c r="CO123" s="43">
        <v>12500</v>
      </c>
      <c r="CP123" s="43">
        <v>0</v>
      </c>
      <c r="CQ123" s="30">
        <v>41589.230000000003</v>
      </c>
      <c r="CR123" s="29" t="str">
        <f t="shared" si="388"/>
        <v xml:space="preserve"> </v>
      </c>
      <c r="CS123" s="29">
        <f t="shared" si="389"/>
        <v>0</v>
      </c>
      <c r="CT123" s="43"/>
      <c r="CU123" s="43"/>
      <c r="CV123" s="30"/>
      <c r="CW123" s="29" t="str">
        <f t="shared" si="408"/>
        <v xml:space="preserve"> </v>
      </c>
      <c r="CX123" s="29" t="str">
        <f t="shared" si="409"/>
        <v xml:space="preserve"> </v>
      </c>
      <c r="CY123" s="43"/>
      <c r="CZ123" s="43"/>
      <c r="DA123" s="30"/>
      <c r="DB123" s="29" t="str">
        <f t="shared" si="567"/>
        <v xml:space="preserve"> </v>
      </c>
      <c r="DC123" s="29" t="str">
        <f t="shared" si="392"/>
        <v xml:space="preserve"> </v>
      </c>
      <c r="DD123" s="43"/>
      <c r="DE123" s="43"/>
      <c r="DF123" s="35"/>
      <c r="DG123" s="29" t="str">
        <f t="shared" si="568"/>
        <v xml:space="preserve"> </v>
      </c>
      <c r="DH123" s="29" t="str">
        <f t="shared" si="394"/>
        <v xml:space="preserve"> </v>
      </c>
      <c r="DI123" s="43"/>
      <c r="DJ123" s="43"/>
      <c r="DK123" s="29" t="str">
        <f t="shared" si="657"/>
        <v xml:space="preserve"> </v>
      </c>
      <c r="DL123" s="43">
        <v>275</v>
      </c>
      <c r="DM123" s="43">
        <v>275</v>
      </c>
      <c r="DN123" s="30"/>
      <c r="DO123" s="29">
        <f t="shared" si="569"/>
        <v>1</v>
      </c>
      <c r="DP123" s="29" t="e">
        <f t="shared" si="658"/>
        <v>#DIV/0!</v>
      </c>
    </row>
    <row r="124" spans="1:120" s="19" customFormat="1" ht="15.75" customHeight="1" outlineLevel="1" x14ac:dyDescent="0.3">
      <c r="A124" s="18">
        <f>A123+1</f>
        <v>100</v>
      </c>
      <c r="B124" s="8" t="s">
        <v>15</v>
      </c>
      <c r="C124" s="28">
        <f t="shared" si="659"/>
        <v>1296955.75</v>
      </c>
      <c r="D124" s="28">
        <f t="shared" si="659"/>
        <v>1262853.7100000002</v>
      </c>
      <c r="E124" s="28">
        <f t="shared" si="659"/>
        <v>1518081.16</v>
      </c>
      <c r="F124" s="29">
        <f t="shared" si="556"/>
        <v>0.97370608827633498</v>
      </c>
      <c r="G124" s="29">
        <f t="shared" si="351"/>
        <v>0.83187496378652126</v>
      </c>
      <c r="H124" s="17">
        <f t="shared" si="660"/>
        <v>1289750</v>
      </c>
      <c r="I124" s="24">
        <f t="shared" si="660"/>
        <v>1255647.9600000002</v>
      </c>
      <c r="J124" s="17">
        <f t="shared" si="660"/>
        <v>1412169.38</v>
      </c>
      <c r="K124" s="29">
        <f t="shared" si="557"/>
        <v>0.97355918588873824</v>
      </c>
      <c r="L124" s="29">
        <f t="shared" si="355"/>
        <v>0.88916243177571253</v>
      </c>
      <c r="M124" s="43">
        <v>371750</v>
      </c>
      <c r="N124" s="43">
        <v>371099.79</v>
      </c>
      <c r="O124" s="43">
        <v>334919.64</v>
      </c>
      <c r="P124" s="29">
        <f t="shared" si="558"/>
        <v>0.99825094821788829</v>
      </c>
      <c r="Q124" s="29">
        <f t="shared" si="357"/>
        <v>1.1080263611892094</v>
      </c>
      <c r="R124" s="43"/>
      <c r="S124" s="43"/>
      <c r="T124" s="30"/>
      <c r="U124" s="29" t="str">
        <f t="shared" si="559"/>
        <v xml:space="preserve"> </v>
      </c>
      <c r="V124" s="29" t="str">
        <f t="shared" ref="V124:V130" si="664">IF(S124=0," ",IF(S124/T124*100&gt;200,"св.200",S124/T124))</f>
        <v xml:space="preserve"> </v>
      </c>
      <c r="W124" s="43">
        <v>145000</v>
      </c>
      <c r="X124" s="43">
        <v>143966.70000000001</v>
      </c>
      <c r="Y124" s="43">
        <v>88870.45</v>
      </c>
      <c r="Z124" s="29">
        <f t="shared" si="560"/>
        <v>0.99287379310344837</v>
      </c>
      <c r="AA124" s="29">
        <f t="shared" si="361"/>
        <v>1.619961415746179</v>
      </c>
      <c r="AB124" s="43">
        <v>122000</v>
      </c>
      <c r="AC124" s="43">
        <v>91486.080000000002</v>
      </c>
      <c r="AD124" s="43">
        <v>159765.20000000001</v>
      </c>
      <c r="AE124" s="29">
        <f t="shared" si="561"/>
        <v>0.74988590163934432</v>
      </c>
      <c r="AF124" s="29">
        <f t="shared" si="661"/>
        <v>0.57262833207732344</v>
      </c>
      <c r="AG124" s="43">
        <v>651000</v>
      </c>
      <c r="AH124" s="43">
        <v>649095.39</v>
      </c>
      <c r="AI124" s="43">
        <v>828614.09</v>
      </c>
      <c r="AJ124" s="29">
        <f t="shared" si="562"/>
        <v>0.99707433179723504</v>
      </c>
      <c r="AK124" s="29">
        <f t="shared" si="365"/>
        <v>0.78335065482654298</v>
      </c>
      <c r="AL124" s="43">
        <v>0</v>
      </c>
      <c r="AM124" s="43">
        <v>0</v>
      </c>
      <c r="AN124" s="9"/>
      <c r="AO124" s="29" t="str">
        <f t="shared" si="648"/>
        <v xml:space="preserve"> </v>
      </c>
      <c r="AP124" s="29" t="str">
        <f t="shared" si="366"/>
        <v xml:space="preserve"> </v>
      </c>
      <c r="AQ124" s="9">
        <f t="shared" ref="AQ124:AQ130" si="665">AV124+BA124+BF124+BK124+BP124+BU124+BZ124+CE124+CY124+DD124+DL124+CT124</f>
        <v>7205.75</v>
      </c>
      <c r="AR124" s="9">
        <f t="shared" ref="AR124:AR130" si="666">AW124+BB124+BG124+BL124+BQ124+BV124+CA124+CF124+CZ124+DE124+DM124+CU124+DI124</f>
        <v>7205.75</v>
      </c>
      <c r="AS124" s="9">
        <f t="shared" ref="AS124:AS130" si="667">AX124+BC124+BH124+BM124+BR124+BW124+CB124+CG124+DA124+DF124+DN124+CV124+DJ124</f>
        <v>105911.78</v>
      </c>
      <c r="AT124" s="29">
        <f t="shared" si="563"/>
        <v>1</v>
      </c>
      <c r="AU124" s="29">
        <f t="shared" si="369"/>
        <v>6.8035397006829645E-2</v>
      </c>
      <c r="AV124" s="43"/>
      <c r="AW124" s="43"/>
      <c r="AX124" s="9"/>
      <c r="AY124" s="29" t="str">
        <f t="shared" si="564"/>
        <v xml:space="preserve"> </v>
      </c>
      <c r="AZ124" s="29" t="str">
        <f t="shared" si="371"/>
        <v xml:space="preserve"> </v>
      </c>
      <c r="BA124" s="43">
        <v>7205.75</v>
      </c>
      <c r="BB124" s="43">
        <v>7205.75</v>
      </c>
      <c r="BC124" s="30">
        <v>7205.75</v>
      </c>
      <c r="BD124" s="29">
        <f t="shared" si="373"/>
        <v>1</v>
      </c>
      <c r="BE124" s="29">
        <f t="shared" si="374"/>
        <v>1</v>
      </c>
      <c r="BF124" s="43">
        <v>0</v>
      </c>
      <c r="BG124" s="43">
        <v>0</v>
      </c>
      <c r="BH124" s="9"/>
      <c r="BI124" s="29" t="str">
        <f t="shared" si="565"/>
        <v xml:space="preserve"> </v>
      </c>
      <c r="BJ124" s="29" t="str">
        <f>IF(BG124=0," ",IF(BG124/BH124*100&gt;200,"св.200",BG124/BH124))</f>
        <v xml:space="preserve"> </v>
      </c>
      <c r="BK124" s="43"/>
      <c r="BL124" s="43"/>
      <c r="BM124" s="30"/>
      <c r="BN124" s="29" t="str">
        <f t="shared" si="636"/>
        <v xml:space="preserve"> </v>
      </c>
      <c r="BO124" s="29" t="str">
        <f t="shared" si="378"/>
        <v xml:space="preserve"> </v>
      </c>
      <c r="BP124" s="43">
        <v>0</v>
      </c>
      <c r="BQ124" s="43">
        <v>0</v>
      </c>
      <c r="BR124" s="30"/>
      <c r="BS124" s="29" t="str">
        <f t="shared" si="566"/>
        <v xml:space="preserve"> </v>
      </c>
      <c r="BT124" s="29" t="str">
        <f t="shared" si="380"/>
        <v xml:space="preserve"> </v>
      </c>
      <c r="BU124" s="43">
        <v>0</v>
      </c>
      <c r="BV124" s="43">
        <v>0</v>
      </c>
      <c r="BW124" s="30"/>
      <c r="BX124" s="29" t="str">
        <f t="shared" si="654"/>
        <v xml:space="preserve"> </v>
      </c>
      <c r="BY124" s="29" t="str">
        <f t="shared" si="382"/>
        <v xml:space="preserve"> </v>
      </c>
      <c r="BZ124" s="43"/>
      <c r="CA124" s="43"/>
      <c r="CB124" s="30">
        <v>98706.03</v>
      </c>
      <c r="CC124" s="29" t="str">
        <f t="shared" si="606"/>
        <v xml:space="preserve"> </v>
      </c>
      <c r="CD124" s="29">
        <f t="shared" si="383"/>
        <v>0</v>
      </c>
      <c r="CE124" s="43">
        <v>0</v>
      </c>
      <c r="CF124" s="43">
        <v>0</v>
      </c>
      <c r="CG124" s="33"/>
      <c r="CH124" s="47" t="str">
        <f t="shared" si="385"/>
        <v xml:space="preserve"> </v>
      </c>
      <c r="CI124" s="29" t="str">
        <f>IF(CF124=0," ",IF(CF124/CG124*100&gt;200,"св.200",CF124/CG124))</f>
        <v xml:space="preserve"> </v>
      </c>
      <c r="CJ124" s="43"/>
      <c r="CK124" s="43"/>
      <c r="CL124" s="30"/>
      <c r="CM124" s="29" t="str">
        <f t="shared" si="386"/>
        <v xml:space="preserve"> </v>
      </c>
      <c r="CN124" s="29" t="str">
        <f t="shared" si="407"/>
        <v xml:space="preserve"> </v>
      </c>
      <c r="CO124" s="43">
        <v>0</v>
      </c>
      <c r="CP124" s="43">
        <v>0</v>
      </c>
      <c r="CQ124" s="30"/>
      <c r="CR124" s="29" t="str">
        <f t="shared" si="388"/>
        <v xml:space="preserve"> </v>
      </c>
      <c r="CS124" s="29" t="str">
        <f>IF(CP124=0," ",IF(CP124/CQ124*100&gt;200,"св.200",CP124/CQ124))</f>
        <v xml:space="preserve"> </v>
      </c>
      <c r="CT124" s="43"/>
      <c r="CU124" s="43"/>
      <c r="CV124" s="30"/>
      <c r="CW124" s="29" t="str">
        <f t="shared" si="408"/>
        <v xml:space="preserve"> </v>
      </c>
      <c r="CX124" s="29" t="str">
        <f t="shared" si="409"/>
        <v xml:space="preserve"> </v>
      </c>
      <c r="CY124" s="43"/>
      <c r="CZ124" s="43"/>
      <c r="DA124" s="30"/>
      <c r="DB124" s="29" t="str">
        <f t="shared" si="567"/>
        <v xml:space="preserve"> </v>
      </c>
      <c r="DC124" s="29" t="str">
        <f t="shared" si="392"/>
        <v xml:space="preserve"> </v>
      </c>
      <c r="DD124" s="43"/>
      <c r="DE124" s="43"/>
      <c r="DF124" s="35"/>
      <c r="DG124" s="29" t="str">
        <f t="shared" si="568"/>
        <v xml:space="preserve"> </v>
      </c>
      <c r="DH124" s="29" t="str">
        <f t="shared" si="394"/>
        <v xml:space="preserve"> </v>
      </c>
      <c r="DI124" s="43"/>
      <c r="DJ124" s="30"/>
      <c r="DK124" s="29" t="str">
        <f t="shared" si="657"/>
        <v xml:space="preserve"> </v>
      </c>
      <c r="DL124" s="43">
        <v>0</v>
      </c>
      <c r="DM124" s="43">
        <v>0</v>
      </c>
      <c r="DN124" s="30"/>
      <c r="DO124" s="29" t="str">
        <f t="shared" si="569"/>
        <v xml:space="preserve"> </v>
      </c>
      <c r="DP124" s="29" t="str">
        <f t="shared" si="658"/>
        <v xml:space="preserve"> </v>
      </c>
    </row>
    <row r="125" spans="1:120" s="19" customFormat="1" ht="15.75" customHeight="1" outlineLevel="1" x14ac:dyDescent="0.3">
      <c r="A125" s="18">
        <f t="shared" ref="A125:A130" si="668">A124+1</f>
        <v>101</v>
      </c>
      <c r="B125" s="8" t="s">
        <v>41</v>
      </c>
      <c r="C125" s="28">
        <f t="shared" si="659"/>
        <v>1866586.07</v>
      </c>
      <c r="D125" s="28">
        <f t="shared" si="659"/>
        <v>1863094.57</v>
      </c>
      <c r="E125" s="28">
        <f t="shared" si="659"/>
        <v>2501442.13</v>
      </c>
      <c r="F125" s="29">
        <f t="shared" si="556"/>
        <v>0.99812947280807685</v>
      </c>
      <c r="G125" s="29">
        <f t="shared" si="351"/>
        <v>0.74480818390949555</v>
      </c>
      <c r="H125" s="17">
        <f t="shared" si="660"/>
        <v>1727970</v>
      </c>
      <c r="I125" s="24">
        <f t="shared" si="660"/>
        <v>1723924.76</v>
      </c>
      <c r="J125" s="17">
        <f t="shared" si="660"/>
        <v>1735562.13</v>
      </c>
      <c r="K125" s="29">
        <f t="shared" si="557"/>
        <v>0.99765896398664333</v>
      </c>
      <c r="L125" s="29">
        <f t="shared" si="355"/>
        <v>0.99329475459342964</v>
      </c>
      <c r="M125" s="43">
        <v>500000</v>
      </c>
      <c r="N125" s="43">
        <v>494751.95</v>
      </c>
      <c r="O125" s="43">
        <v>495616.41</v>
      </c>
      <c r="P125" s="29">
        <f t="shared" si="558"/>
        <v>0.98950389999999999</v>
      </c>
      <c r="Q125" s="29">
        <f t="shared" si="357"/>
        <v>0.99825578818102501</v>
      </c>
      <c r="R125" s="43"/>
      <c r="S125" s="43"/>
      <c r="T125" s="30"/>
      <c r="U125" s="29" t="str">
        <f t="shared" si="559"/>
        <v xml:space="preserve"> </v>
      </c>
      <c r="V125" s="29" t="str">
        <f t="shared" si="664"/>
        <v xml:space="preserve"> </v>
      </c>
      <c r="W125" s="43">
        <v>20730</v>
      </c>
      <c r="X125" s="43">
        <v>20721.3</v>
      </c>
      <c r="Y125" s="43">
        <v>19206.89</v>
      </c>
      <c r="Z125" s="29">
        <f t="shared" si="560"/>
        <v>0.99958031837916062</v>
      </c>
      <c r="AA125" s="29">
        <f t="shared" si="361"/>
        <v>1.0788472261776894</v>
      </c>
      <c r="AB125" s="43">
        <v>105040</v>
      </c>
      <c r="AC125" s="43">
        <v>105293.73</v>
      </c>
      <c r="AD125" s="43">
        <v>86565.3</v>
      </c>
      <c r="AE125" s="29">
        <f t="shared" si="561"/>
        <v>1.0024155559786747</v>
      </c>
      <c r="AF125" s="29">
        <f t="shared" si="661"/>
        <v>1.216350315888699</v>
      </c>
      <c r="AG125" s="43">
        <v>1085000</v>
      </c>
      <c r="AH125" s="43">
        <v>1085957.78</v>
      </c>
      <c r="AI125" s="43">
        <v>1114963.53</v>
      </c>
      <c r="AJ125" s="29">
        <f t="shared" si="562"/>
        <v>1.0008827465437788</v>
      </c>
      <c r="AK125" s="29">
        <f t="shared" si="365"/>
        <v>0.97398502352807903</v>
      </c>
      <c r="AL125" s="43">
        <v>17200</v>
      </c>
      <c r="AM125" s="43">
        <v>17200</v>
      </c>
      <c r="AN125" s="43">
        <v>19210</v>
      </c>
      <c r="AO125" s="29">
        <f t="shared" si="648"/>
        <v>1</v>
      </c>
      <c r="AP125" s="29">
        <f t="shared" si="366"/>
        <v>0.89536699635606454</v>
      </c>
      <c r="AQ125" s="9">
        <f t="shared" si="665"/>
        <v>138616.07</v>
      </c>
      <c r="AR125" s="9">
        <f t="shared" si="666"/>
        <v>139169.81</v>
      </c>
      <c r="AS125" s="9">
        <f t="shared" si="667"/>
        <v>765880</v>
      </c>
      <c r="AT125" s="29">
        <f t="shared" si="563"/>
        <v>1.003994774920397</v>
      </c>
      <c r="AU125" s="29">
        <f t="shared" si="369"/>
        <v>0.18171229174283177</v>
      </c>
      <c r="AV125" s="43"/>
      <c r="AW125" s="43"/>
      <c r="AX125" s="9"/>
      <c r="AY125" s="29" t="str">
        <f t="shared" si="564"/>
        <v xml:space="preserve"> </v>
      </c>
      <c r="AZ125" s="29" t="str">
        <f t="shared" si="371"/>
        <v xml:space="preserve"> </v>
      </c>
      <c r="BA125" s="43">
        <v>0</v>
      </c>
      <c r="BB125" s="43">
        <v>0</v>
      </c>
      <c r="BC125" s="30">
        <v>0</v>
      </c>
      <c r="BD125" s="29" t="str">
        <f t="shared" si="373"/>
        <v xml:space="preserve"> </v>
      </c>
      <c r="BE125" s="29" t="str">
        <f t="shared" si="374"/>
        <v xml:space="preserve"> </v>
      </c>
      <c r="BF125" s="43">
        <v>0</v>
      </c>
      <c r="BG125" s="43">
        <v>0</v>
      </c>
      <c r="BH125" s="9"/>
      <c r="BI125" s="29" t="str">
        <f t="shared" si="565"/>
        <v xml:space="preserve"> </v>
      </c>
      <c r="BJ125" s="29" t="str">
        <f t="shared" si="376"/>
        <v xml:space="preserve"> </v>
      </c>
      <c r="BK125" s="43"/>
      <c r="BL125" s="43"/>
      <c r="BM125" s="30"/>
      <c r="BN125" s="29" t="str">
        <f t="shared" si="636"/>
        <v xml:space="preserve"> </v>
      </c>
      <c r="BO125" s="29" t="str">
        <f t="shared" si="378"/>
        <v xml:space="preserve"> </v>
      </c>
      <c r="BP125" s="43">
        <v>0</v>
      </c>
      <c r="BQ125" s="43">
        <v>0</v>
      </c>
      <c r="BR125" s="30"/>
      <c r="BS125" s="29" t="str">
        <f t="shared" si="566"/>
        <v xml:space="preserve"> </v>
      </c>
      <c r="BT125" s="29" t="str">
        <f t="shared" si="380"/>
        <v xml:space="preserve"> </v>
      </c>
      <c r="BU125" s="43">
        <v>138616.07</v>
      </c>
      <c r="BV125" s="43">
        <v>138616.07</v>
      </c>
      <c r="BW125" s="43"/>
      <c r="BX125" s="29">
        <f t="shared" si="654"/>
        <v>1</v>
      </c>
      <c r="BY125" s="29" t="str">
        <f t="shared" si="382"/>
        <v xml:space="preserve"> </v>
      </c>
      <c r="BZ125" s="43"/>
      <c r="CA125" s="43"/>
      <c r="CB125" s="30">
        <v>0</v>
      </c>
      <c r="CC125" s="29" t="str">
        <f t="shared" si="606"/>
        <v xml:space="preserve"> </v>
      </c>
      <c r="CD125" s="29" t="str">
        <f t="shared" si="383"/>
        <v xml:space="preserve"> </v>
      </c>
      <c r="CE125" s="43">
        <v>0</v>
      </c>
      <c r="CF125" s="43">
        <v>0</v>
      </c>
      <c r="CG125" s="33">
        <v>724680</v>
      </c>
      <c r="CH125" s="47" t="str">
        <f t="shared" si="385"/>
        <v xml:space="preserve"> </v>
      </c>
      <c r="CI125" s="29">
        <f t="shared" si="406"/>
        <v>0</v>
      </c>
      <c r="CJ125" s="43"/>
      <c r="CK125" s="43"/>
      <c r="CL125" s="30"/>
      <c r="CM125" s="29" t="str">
        <f t="shared" si="386"/>
        <v xml:space="preserve"> </v>
      </c>
      <c r="CN125" s="29" t="str">
        <f t="shared" si="407"/>
        <v xml:space="preserve"> </v>
      </c>
      <c r="CO125" s="43">
        <v>0</v>
      </c>
      <c r="CP125" s="43">
        <v>0</v>
      </c>
      <c r="CQ125" s="30">
        <v>724680</v>
      </c>
      <c r="CR125" s="29" t="str">
        <f t="shared" si="388"/>
        <v xml:space="preserve"> </v>
      </c>
      <c r="CS125" s="29">
        <f t="shared" si="389"/>
        <v>0</v>
      </c>
      <c r="CT125" s="43"/>
      <c r="CU125" s="43"/>
      <c r="CV125" s="30"/>
      <c r="CW125" s="29" t="str">
        <f t="shared" si="408"/>
        <v xml:space="preserve"> </v>
      </c>
      <c r="CX125" s="29" t="str">
        <f t="shared" si="409"/>
        <v xml:space="preserve"> </v>
      </c>
      <c r="CY125" s="43"/>
      <c r="CZ125" s="43"/>
      <c r="DA125" s="30"/>
      <c r="DB125" s="29" t="str">
        <f t="shared" si="567"/>
        <v xml:space="preserve"> </v>
      </c>
      <c r="DC125" s="29" t="str">
        <f t="shared" si="392"/>
        <v xml:space="preserve"> </v>
      </c>
      <c r="DD125" s="43"/>
      <c r="DE125" s="43"/>
      <c r="DF125" s="35">
        <v>41200</v>
      </c>
      <c r="DG125" s="29" t="str">
        <f t="shared" si="568"/>
        <v xml:space="preserve"> </v>
      </c>
      <c r="DH125" s="29">
        <f t="shared" si="394"/>
        <v>0</v>
      </c>
      <c r="DI125" s="43">
        <v>553.74</v>
      </c>
      <c r="DJ125" s="30"/>
      <c r="DK125" s="29" t="e">
        <f t="shared" si="657"/>
        <v>#DIV/0!</v>
      </c>
      <c r="DL125" s="43">
        <v>0</v>
      </c>
      <c r="DM125" s="43">
        <v>0</v>
      </c>
      <c r="DN125" s="30"/>
      <c r="DO125" s="29" t="str">
        <f t="shared" si="569"/>
        <v xml:space="preserve"> </v>
      </c>
      <c r="DP125" s="29" t="str">
        <f t="shared" si="658"/>
        <v xml:space="preserve"> </v>
      </c>
    </row>
    <row r="126" spans="1:120" s="19" customFormat="1" ht="15.75" customHeight="1" outlineLevel="1" x14ac:dyDescent="0.3">
      <c r="A126" s="18">
        <f t="shared" si="668"/>
        <v>102</v>
      </c>
      <c r="B126" s="8" t="s">
        <v>105</v>
      </c>
      <c r="C126" s="28">
        <f t="shared" si="659"/>
        <v>1580905</v>
      </c>
      <c r="D126" s="28">
        <f t="shared" si="659"/>
        <v>1584278.98</v>
      </c>
      <c r="E126" s="28">
        <f t="shared" si="659"/>
        <v>1772713.7299999997</v>
      </c>
      <c r="F126" s="29">
        <f t="shared" si="556"/>
        <v>1.0021342079378583</v>
      </c>
      <c r="G126" s="29">
        <f t="shared" si="351"/>
        <v>0.89370266230182593</v>
      </c>
      <c r="H126" s="17">
        <f t="shared" si="660"/>
        <v>1515260</v>
      </c>
      <c r="I126" s="24">
        <f t="shared" si="660"/>
        <v>1518365.04</v>
      </c>
      <c r="J126" s="17">
        <f t="shared" si="660"/>
        <v>1728440.9699999997</v>
      </c>
      <c r="K126" s="29">
        <f t="shared" si="557"/>
        <v>1.002049179678735</v>
      </c>
      <c r="L126" s="29">
        <f t="shared" si="355"/>
        <v>0.87845929734007655</v>
      </c>
      <c r="M126" s="43">
        <v>197377</v>
      </c>
      <c r="N126" s="43">
        <v>203732.56</v>
      </c>
      <c r="O126" s="43">
        <v>222918.39</v>
      </c>
      <c r="P126" s="29">
        <f t="shared" si="558"/>
        <v>1.0322001043687967</v>
      </c>
      <c r="Q126" s="29">
        <f t="shared" si="357"/>
        <v>0.91393339060092793</v>
      </c>
      <c r="R126" s="43"/>
      <c r="S126" s="43"/>
      <c r="T126" s="30"/>
      <c r="U126" s="29" t="str">
        <f t="shared" si="559"/>
        <v xml:space="preserve"> </v>
      </c>
      <c r="V126" s="29" t="str">
        <f t="shared" si="664"/>
        <v xml:space="preserve"> </v>
      </c>
      <c r="W126" s="43">
        <v>6783</v>
      </c>
      <c r="X126" s="43">
        <v>6782.4</v>
      </c>
      <c r="Y126" s="43">
        <v>212544.9</v>
      </c>
      <c r="Z126" s="29">
        <f t="shared" si="560"/>
        <v>0.99991154356479428</v>
      </c>
      <c r="AA126" s="29">
        <f t="shared" si="361"/>
        <v>3.1910433983595936E-2</v>
      </c>
      <c r="AB126" s="43">
        <v>175000</v>
      </c>
      <c r="AC126" s="43">
        <v>153616</v>
      </c>
      <c r="AD126" s="43">
        <v>206710.67</v>
      </c>
      <c r="AE126" s="29">
        <f t="shared" si="561"/>
        <v>0.8778057142857143</v>
      </c>
      <c r="AF126" s="29">
        <f t="shared" si="661"/>
        <v>0.74314499585338289</v>
      </c>
      <c r="AG126" s="43">
        <v>1123000</v>
      </c>
      <c r="AH126" s="43">
        <v>1141134.08</v>
      </c>
      <c r="AI126" s="43">
        <v>1077767.01</v>
      </c>
      <c r="AJ126" s="29">
        <f t="shared" si="562"/>
        <v>1.0161478895814782</v>
      </c>
      <c r="AK126" s="29">
        <f t="shared" si="365"/>
        <v>1.058794776062036</v>
      </c>
      <c r="AL126" s="43">
        <v>13100</v>
      </c>
      <c r="AM126" s="43">
        <v>13100</v>
      </c>
      <c r="AN126" s="43">
        <v>8500</v>
      </c>
      <c r="AO126" s="29">
        <f t="shared" si="648"/>
        <v>1</v>
      </c>
      <c r="AP126" s="29">
        <f t="shared" si="366"/>
        <v>1.5411764705882354</v>
      </c>
      <c r="AQ126" s="9">
        <f t="shared" si="665"/>
        <v>65645</v>
      </c>
      <c r="AR126" s="9">
        <f t="shared" si="666"/>
        <v>65913.94</v>
      </c>
      <c r="AS126" s="9">
        <f t="shared" si="667"/>
        <v>44272.76</v>
      </c>
      <c r="AT126" s="29">
        <f t="shared" si="563"/>
        <v>1.0040968847589307</v>
      </c>
      <c r="AU126" s="29">
        <f t="shared" si="369"/>
        <v>1.4888147926625763</v>
      </c>
      <c r="AV126" s="43"/>
      <c r="AW126" s="43"/>
      <c r="AX126" s="9"/>
      <c r="AY126" s="29" t="str">
        <f t="shared" si="564"/>
        <v xml:space="preserve"> </v>
      </c>
      <c r="AZ126" s="29" t="str">
        <f t="shared" si="371"/>
        <v xml:space="preserve"> </v>
      </c>
      <c r="BA126" s="43">
        <v>33645</v>
      </c>
      <c r="BB126" s="43">
        <v>34479.279999999999</v>
      </c>
      <c r="BC126" s="30">
        <v>13168.95</v>
      </c>
      <c r="BD126" s="29">
        <f t="shared" si="373"/>
        <v>1.0247965522365878</v>
      </c>
      <c r="BE126" s="29" t="str">
        <f t="shared" si="374"/>
        <v>св.200</v>
      </c>
      <c r="BF126" s="43">
        <v>0</v>
      </c>
      <c r="BG126" s="43">
        <v>0</v>
      </c>
      <c r="BH126" s="30"/>
      <c r="BI126" s="29" t="str">
        <f t="shared" si="565"/>
        <v xml:space="preserve"> </v>
      </c>
      <c r="BJ126" s="29" t="str">
        <f t="shared" si="376"/>
        <v xml:space="preserve"> </v>
      </c>
      <c r="BK126" s="43"/>
      <c r="BL126" s="43"/>
      <c r="BM126" s="30"/>
      <c r="BN126" s="29" t="str">
        <f t="shared" si="636"/>
        <v xml:space="preserve"> </v>
      </c>
      <c r="BO126" s="29" t="str">
        <f t="shared" si="378"/>
        <v xml:space="preserve"> </v>
      </c>
      <c r="BP126" s="43">
        <v>0</v>
      </c>
      <c r="BQ126" s="43">
        <v>0</v>
      </c>
      <c r="BR126" s="30"/>
      <c r="BS126" s="29" t="str">
        <f t="shared" si="566"/>
        <v xml:space="preserve"> </v>
      </c>
      <c r="BT126" s="29" t="str">
        <f t="shared" si="380"/>
        <v xml:space="preserve"> </v>
      </c>
      <c r="BU126" s="43">
        <v>32000</v>
      </c>
      <c r="BV126" s="43">
        <v>31202.66</v>
      </c>
      <c r="BW126" s="43">
        <v>31103.81</v>
      </c>
      <c r="BX126" s="29">
        <f t="shared" si="654"/>
        <v>0.97508312500000005</v>
      </c>
      <c r="BY126" s="29">
        <f t="shared" si="382"/>
        <v>1.0031780672528541</v>
      </c>
      <c r="BZ126" s="43"/>
      <c r="CA126" s="43"/>
      <c r="CB126" s="30">
        <v>0</v>
      </c>
      <c r="CC126" s="29" t="str">
        <f t="shared" si="606"/>
        <v xml:space="preserve"> </v>
      </c>
      <c r="CD126" s="29" t="str">
        <f t="shared" si="383"/>
        <v xml:space="preserve"> </v>
      </c>
      <c r="CE126" s="43">
        <v>0</v>
      </c>
      <c r="CF126" s="43">
        <v>0</v>
      </c>
      <c r="CG126" s="33"/>
      <c r="CH126" s="47" t="str">
        <f t="shared" si="385"/>
        <v xml:space="preserve"> </v>
      </c>
      <c r="CI126" s="29" t="str">
        <f t="shared" si="406"/>
        <v xml:space="preserve"> </v>
      </c>
      <c r="CJ126" s="43"/>
      <c r="CK126" s="43"/>
      <c r="CL126" s="30"/>
      <c r="CM126" s="29" t="str">
        <f t="shared" si="386"/>
        <v xml:space="preserve"> </v>
      </c>
      <c r="CN126" s="29" t="str">
        <f t="shared" si="407"/>
        <v xml:space="preserve"> </v>
      </c>
      <c r="CO126" s="43">
        <v>0</v>
      </c>
      <c r="CP126" s="43">
        <v>0</v>
      </c>
      <c r="CQ126" s="30"/>
      <c r="CR126" s="29" t="str">
        <f t="shared" si="388"/>
        <v xml:space="preserve"> </v>
      </c>
      <c r="CS126" s="29" t="str">
        <f t="shared" si="389"/>
        <v xml:space="preserve"> </v>
      </c>
      <c r="CT126" s="43"/>
      <c r="CU126" s="43"/>
      <c r="CV126" s="30"/>
      <c r="CW126" s="29" t="str">
        <f t="shared" si="408"/>
        <v xml:space="preserve"> </v>
      </c>
      <c r="CX126" s="29" t="str">
        <f t="shared" si="409"/>
        <v xml:space="preserve"> </v>
      </c>
      <c r="CY126" s="43"/>
      <c r="CZ126" s="43"/>
      <c r="DA126" s="30"/>
      <c r="DB126" s="29" t="str">
        <f t="shared" si="567"/>
        <v xml:space="preserve"> </v>
      </c>
      <c r="DC126" s="29" t="str">
        <f t="shared" si="392"/>
        <v xml:space="preserve"> </v>
      </c>
      <c r="DD126" s="43"/>
      <c r="DE126" s="43"/>
      <c r="DF126" s="35"/>
      <c r="DG126" s="29" t="str">
        <f t="shared" si="568"/>
        <v xml:space="preserve"> </v>
      </c>
      <c r="DH126" s="29" t="str">
        <f t="shared" si="394"/>
        <v xml:space="preserve"> </v>
      </c>
      <c r="DI126" s="43">
        <v>232</v>
      </c>
      <c r="DJ126" s="30"/>
      <c r="DK126" s="29" t="e">
        <f t="shared" si="657"/>
        <v>#DIV/0!</v>
      </c>
      <c r="DL126" s="43">
        <v>0</v>
      </c>
      <c r="DM126" s="43">
        <v>0</v>
      </c>
      <c r="DN126" s="30"/>
      <c r="DO126" s="29" t="str">
        <f t="shared" si="569"/>
        <v xml:space="preserve"> </v>
      </c>
      <c r="DP126" s="29" t="str">
        <f t="shared" si="658"/>
        <v xml:space="preserve"> </v>
      </c>
    </row>
    <row r="127" spans="1:120" s="19" customFormat="1" ht="15.75" customHeight="1" outlineLevel="1" x14ac:dyDescent="0.3">
      <c r="A127" s="18">
        <f t="shared" si="668"/>
        <v>103</v>
      </c>
      <c r="B127" s="8" t="s">
        <v>0</v>
      </c>
      <c r="C127" s="28">
        <f t="shared" si="659"/>
        <v>2021200</v>
      </c>
      <c r="D127" s="28">
        <f t="shared" si="659"/>
        <v>2222081.4900000002</v>
      </c>
      <c r="E127" s="28">
        <f t="shared" si="659"/>
        <v>2827639.31</v>
      </c>
      <c r="F127" s="29">
        <f t="shared" ref="F127:F143" si="669">IF(D127&lt;=0," ",IF(D127/C127*100&gt;200,"СВ.200",D127/C127))</f>
        <v>1.0993872402533149</v>
      </c>
      <c r="G127" s="29">
        <f t="shared" si="351"/>
        <v>0.78584332950159763</v>
      </c>
      <c r="H127" s="17">
        <f t="shared" si="660"/>
        <v>1780000</v>
      </c>
      <c r="I127" s="24">
        <f t="shared" si="660"/>
        <v>2028586.54</v>
      </c>
      <c r="J127" s="17">
        <f t="shared" si="660"/>
        <v>2364911.85</v>
      </c>
      <c r="K127" s="29">
        <f t="shared" ref="K127:K143" si="670">IF(I127&lt;=0," ",IF(I127/H127*100&gt;200,"СВ.200",I127/H127))</f>
        <v>1.1396553595505619</v>
      </c>
      <c r="L127" s="29">
        <f t="shared" si="355"/>
        <v>0.85778526586519488</v>
      </c>
      <c r="M127" s="43">
        <v>376000</v>
      </c>
      <c r="N127" s="43">
        <v>414065.62</v>
      </c>
      <c r="O127" s="43">
        <v>473508.09</v>
      </c>
      <c r="P127" s="29">
        <f t="shared" ref="P127:P143" si="671">IF(N127&lt;=0," ",IF(M127&lt;=0," ",IF(N127/M127*100&gt;200,"СВ.200",N127/M127)))</f>
        <v>1.1012383510638297</v>
      </c>
      <c r="Q127" s="29">
        <f t="shared" si="357"/>
        <v>0.87446366544656073</v>
      </c>
      <c r="R127" s="43"/>
      <c r="S127" s="43"/>
      <c r="T127" s="30"/>
      <c r="U127" s="29" t="str">
        <f t="shared" ref="U127:U143" si="672">IF(S127&lt;=0," ",IF(R127&lt;=0," ",IF(S127/R127*100&gt;200,"СВ.200",S127/R127)))</f>
        <v xml:space="preserve"> </v>
      </c>
      <c r="V127" s="29" t="str">
        <f t="shared" si="664"/>
        <v xml:space="preserve"> </v>
      </c>
      <c r="W127" s="43">
        <v>0</v>
      </c>
      <c r="X127" s="43">
        <v>867.08</v>
      </c>
      <c r="Y127" s="43">
        <v>0</v>
      </c>
      <c r="Z127" s="29" t="str">
        <f t="shared" ref="Z127:Z143" si="673">IF(X127&lt;=0," ",IF(W127&lt;=0," ",IF(X127/W127*100&gt;200,"СВ.200",X127/W127)))</f>
        <v xml:space="preserve"> </v>
      </c>
      <c r="AA127" s="29" t="str">
        <f t="shared" si="361"/>
        <v xml:space="preserve"> </v>
      </c>
      <c r="AB127" s="43">
        <v>450000</v>
      </c>
      <c r="AC127" s="43">
        <v>486799.06</v>
      </c>
      <c r="AD127" s="43">
        <v>650542.42000000004</v>
      </c>
      <c r="AE127" s="29">
        <f t="shared" ref="AE127:AE143" si="674">IF(AC127&lt;=0," ",IF(AB127&lt;=0," ",IF(AC127/AB127*100&gt;200,"СВ.200",AC127/AB127)))</f>
        <v>1.081775688888889</v>
      </c>
      <c r="AF127" s="29">
        <f t="shared" si="661"/>
        <v>0.74829718252654454</v>
      </c>
      <c r="AG127" s="43">
        <v>944000</v>
      </c>
      <c r="AH127" s="43">
        <v>1117144.78</v>
      </c>
      <c r="AI127" s="43">
        <v>1229631.3400000001</v>
      </c>
      <c r="AJ127" s="29">
        <f t="shared" ref="AJ127:AJ143" si="675">IF(AH127&lt;=0," ",IF(AG127&lt;=0," ",IF(AH127/AG127*100&gt;200,"СВ.200",AH127/AG127)))</f>
        <v>1.1834160805084746</v>
      </c>
      <c r="AK127" s="29">
        <f t="shared" si="365"/>
        <v>0.90852009351030361</v>
      </c>
      <c r="AL127" s="43">
        <v>10000</v>
      </c>
      <c r="AM127" s="43">
        <v>9710</v>
      </c>
      <c r="AN127" s="43">
        <v>11230</v>
      </c>
      <c r="AO127" s="29">
        <f t="shared" si="648"/>
        <v>0.97099999999999997</v>
      </c>
      <c r="AP127" s="29">
        <f t="shared" si="366"/>
        <v>0.86464826357969726</v>
      </c>
      <c r="AQ127" s="9">
        <f t="shared" si="665"/>
        <v>241200</v>
      </c>
      <c r="AR127" s="9">
        <f t="shared" si="666"/>
        <v>193494.95</v>
      </c>
      <c r="AS127" s="9">
        <f t="shared" si="667"/>
        <v>462727.46</v>
      </c>
      <c r="AT127" s="29">
        <f t="shared" ref="AT127:AT143" si="676">IF(AR127&lt;=0," ",IF(AQ127&lt;=0," ",IF(AR127/AQ127*100&gt;200,"СВ.200",AR127/AQ127)))</f>
        <v>0.80221786898839142</v>
      </c>
      <c r="AU127" s="29">
        <f t="shared" si="369"/>
        <v>0.41816180522331653</v>
      </c>
      <c r="AV127" s="43"/>
      <c r="AW127" s="43"/>
      <c r="AX127" s="9"/>
      <c r="AY127" s="29" t="str">
        <f t="shared" ref="AY127:AY143" si="677">IF(AW127&lt;=0," ",IF(AV127&lt;=0," ",IF(AW127/AV127*100&gt;200,"СВ.200",AW127/AV127)))</f>
        <v xml:space="preserve"> </v>
      </c>
      <c r="AZ127" s="29" t="str">
        <f t="shared" si="371"/>
        <v xml:space="preserve"> </v>
      </c>
      <c r="BA127" s="43">
        <v>0</v>
      </c>
      <c r="BB127" s="43">
        <v>0</v>
      </c>
      <c r="BC127" s="30">
        <v>0</v>
      </c>
      <c r="BD127" s="29" t="str">
        <f t="shared" si="373"/>
        <v xml:space="preserve"> </v>
      </c>
      <c r="BE127" s="29" t="str">
        <f t="shared" si="374"/>
        <v xml:space="preserve"> </v>
      </c>
      <c r="BF127" s="43">
        <v>141200</v>
      </c>
      <c r="BG127" s="43">
        <v>135525</v>
      </c>
      <c r="BH127" s="43">
        <v>155685</v>
      </c>
      <c r="BI127" s="29">
        <f t="shared" ref="BI127:BI143" si="678">IF(BG127&lt;=0," ",IF(BF127&lt;=0," ",IF(BG127/BF127*100&gt;200,"СВ.200",BG127/BF127)))</f>
        <v>0.95980878186968843</v>
      </c>
      <c r="BJ127" s="29">
        <f t="shared" si="376"/>
        <v>0.87050775604586184</v>
      </c>
      <c r="BK127" s="43"/>
      <c r="BL127" s="43"/>
      <c r="BM127" s="30"/>
      <c r="BN127" s="29" t="str">
        <f t="shared" si="636"/>
        <v xml:space="preserve"> </v>
      </c>
      <c r="BO127" s="29" t="str">
        <f t="shared" si="378"/>
        <v xml:space="preserve"> </v>
      </c>
      <c r="BP127" s="43">
        <v>0</v>
      </c>
      <c r="BQ127" s="43">
        <v>0</v>
      </c>
      <c r="BR127" s="30"/>
      <c r="BS127" s="29" t="str">
        <f t="shared" ref="BS127:BS143" si="679">IF(BQ127&lt;=0," ",IF(BP127&lt;=0," ",IF(BQ127/BP127*100&gt;200,"СВ.200",BQ127/BP127)))</f>
        <v xml:space="preserve"> </v>
      </c>
      <c r="BT127" s="29" t="str">
        <f t="shared" si="380"/>
        <v xml:space="preserve"> </v>
      </c>
      <c r="BU127" s="43">
        <v>100000</v>
      </c>
      <c r="BV127" s="43">
        <v>84069.35</v>
      </c>
      <c r="BW127" s="43">
        <v>277244.06</v>
      </c>
      <c r="BX127" s="29">
        <f t="shared" si="654"/>
        <v>0.84069350000000009</v>
      </c>
      <c r="BY127" s="29">
        <f t="shared" si="382"/>
        <v>0.30323228566195431</v>
      </c>
      <c r="BZ127" s="43"/>
      <c r="CA127" s="43"/>
      <c r="CB127" s="30">
        <v>0</v>
      </c>
      <c r="CC127" s="29" t="str">
        <f t="shared" si="606"/>
        <v xml:space="preserve"> </v>
      </c>
      <c r="CD127" s="29" t="str">
        <f t="shared" si="383"/>
        <v xml:space="preserve"> </v>
      </c>
      <c r="CE127" s="43">
        <v>0</v>
      </c>
      <c r="CF127" s="43">
        <v>0</v>
      </c>
      <c r="CG127" s="33"/>
      <c r="CH127" s="47" t="str">
        <f t="shared" si="385"/>
        <v xml:space="preserve"> </v>
      </c>
      <c r="CI127" s="29" t="str">
        <f t="shared" si="406"/>
        <v xml:space="preserve"> </v>
      </c>
      <c r="CJ127" s="43"/>
      <c r="CK127" s="43"/>
      <c r="CL127" s="30"/>
      <c r="CM127" s="29" t="str">
        <f t="shared" si="386"/>
        <v xml:space="preserve"> </v>
      </c>
      <c r="CN127" s="29" t="str">
        <f t="shared" si="407"/>
        <v xml:space="preserve"> </v>
      </c>
      <c r="CO127" s="43">
        <v>0</v>
      </c>
      <c r="CP127" s="43">
        <v>0</v>
      </c>
      <c r="CQ127" s="30"/>
      <c r="CR127" s="29" t="str">
        <f t="shared" si="388"/>
        <v xml:space="preserve"> </v>
      </c>
      <c r="CS127" s="29" t="str">
        <f t="shared" si="389"/>
        <v xml:space="preserve"> </v>
      </c>
      <c r="CT127" s="43"/>
      <c r="CU127" s="43"/>
      <c r="CV127" s="30"/>
      <c r="CW127" s="29" t="str">
        <f t="shared" si="408"/>
        <v xml:space="preserve"> </v>
      </c>
      <c r="CX127" s="29" t="str">
        <f t="shared" si="409"/>
        <v xml:space="preserve"> </v>
      </c>
      <c r="CY127" s="43"/>
      <c r="CZ127" s="43"/>
      <c r="DA127" s="30"/>
      <c r="DB127" s="29" t="str">
        <f t="shared" ref="DB127:DB143" si="680">IF(CZ127&lt;=0," ",IF(CY127&lt;=0," ",IF(CZ127/CY127*100&gt;200,"СВ.200",CZ127/CY127)))</f>
        <v xml:space="preserve"> </v>
      </c>
      <c r="DC127" s="29" t="str">
        <f t="shared" si="392"/>
        <v xml:space="preserve"> </v>
      </c>
      <c r="DD127" s="43"/>
      <c r="DE127" s="43"/>
      <c r="DF127" s="35"/>
      <c r="DG127" s="29" t="str">
        <f t="shared" ref="DG127:DG143" si="681">IF(DE127&lt;=0," ",IF(DD127&lt;=0," ",IF(DE127/DD127*100&gt;200,"СВ.200",DE127/DD127)))</f>
        <v xml:space="preserve"> </v>
      </c>
      <c r="DH127" s="29" t="str">
        <f t="shared" si="394"/>
        <v xml:space="preserve"> </v>
      </c>
      <c r="DI127" s="43">
        <v>-26099.4</v>
      </c>
      <c r="DJ127" s="30">
        <v>29798.400000000001</v>
      </c>
      <c r="DK127" s="29">
        <f t="shared" si="657"/>
        <v>-0.87586581829896903</v>
      </c>
      <c r="DL127" s="43">
        <v>0</v>
      </c>
      <c r="DM127" s="43">
        <v>0</v>
      </c>
      <c r="DN127" s="30"/>
      <c r="DO127" s="29" t="str">
        <f t="shared" ref="DO127:DO143" si="682">IF(DM127&lt;=0," ",IF(DL127&lt;=0," ",IF(DM127/DL127*100&gt;200,"СВ.200",DM127/DL127)))</f>
        <v xml:space="preserve"> </v>
      </c>
      <c r="DP127" s="29" t="str">
        <f t="shared" si="658"/>
        <v xml:space="preserve"> </v>
      </c>
    </row>
    <row r="128" spans="1:120" s="19" customFormat="1" ht="15.75" customHeight="1" outlineLevel="1" x14ac:dyDescent="0.3">
      <c r="A128" s="18">
        <f t="shared" si="668"/>
        <v>104</v>
      </c>
      <c r="B128" s="8" t="s">
        <v>92</v>
      </c>
      <c r="C128" s="28">
        <f t="shared" si="659"/>
        <v>4262030.49</v>
      </c>
      <c r="D128" s="28">
        <f t="shared" si="659"/>
        <v>4277993.45</v>
      </c>
      <c r="E128" s="28">
        <f t="shared" si="659"/>
        <v>4847211.6499999994</v>
      </c>
      <c r="F128" s="29">
        <f t="shared" si="669"/>
        <v>1.0037453885037786</v>
      </c>
      <c r="G128" s="29">
        <f t="shared" ref="G128:G145" si="683">IF(E128=0," ",IF(D128/E128*100&gt;200,"св.200",D128/E128))</f>
        <v>0.88256790891315851</v>
      </c>
      <c r="H128" s="17">
        <f t="shared" si="660"/>
        <v>3993500</v>
      </c>
      <c r="I128" s="24">
        <f t="shared" si="660"/>
        <v>4026127</v>
      </c>
      <c r="J128" s="17">
        <f t="shared" si="660"/>
        <v>4549830.8899999997</v>
      </c>
      <c r="K128" s="29">
        <f t="shared" si="670"/>
        <v>1.0081700262927258</v>
      </c>
      <c r="L128" s="29">
        <f t="shared" ref="L128:L143" si="684">IF(J128=0," ",IF(I128/J128*100&gt;200,"св.200",I128/J128))</f>
        <v>0.88489596588061326</v>
      </c>
      <c r="M128" s="43">
        <v>1071000</v>
      </c>
      <c r="N128" s="43">
        <v>1116193.83</v>
      </c>
      <c r="O128" s="43">
        <v>962148.81</v>
      </c>
      <c r="P128" s="29">
        <f t="shared" si="671"/>
        <v>1.042197787114846</v>
      </c>
      <c r="Q128" s="29">
        <f t="shared" ref="Q128:Q143" si="685">IF(O128=0," ",IF(N128/O128*100&gt;200,"св.200",N128/O128))</f>
        <v>1.1601051920440457</v>
      </c>
      <c r="R128" s="43"/>
      <c r="S128" s="43"/>
      <c r="T128" s="30"/>
      <c r="U128" s="29" t="str">
        <f t="shared" si="672"/>
        <v xml:space="preserve"> </v>
      </c>
      <c r="V128" s="29" t="str">
        <f t="shared" si="664"/>
        <v xml:space="preserve"> </v>
      </c>
      <c r="W128" s="43">
        <v>91500</v>
      </c>
      <c r="X128" s="43">
        <v>91498</v>
      </c>
      <c r="Y128" s="43">
        <v>11483.25</v>
      </c>
      <c r="Z128" s="29">
        <f t="shared" si="673"/>
        <v>0.99997814207650271</v>
      </c>
      <c r="AA128" s="29" t="str">
        <f>IF(X128=0," ",IF(X128/Y128*100&gt;200,"св.200",X128/Y128))</f>
        <v>св.200</v>
      </c>
      <c r="AB128" s="43">
        <v>546000</v>
      </c>
      <c r="AC128" s="43">
        <v>545968.30000000005</v>
      </c>
      <c r="AD128" s="43">
        <v>374299.37</v>
      </c>
      <c r="AE128" s="29">
        <f t="shared" si="674"/>
        <v>0.99994194139194148</v>
      </c>
      <c r="AF128" s="29">
        <f t="shared" si="661"/>
        <v>1.4586407131810029</v>
      </c>
      <c r="AG128" s="43">
        <v>2250000</v>
      </c>
      <c r="AH128" s="43">
        <v>2233816.87</v>
      </c>
      <c r="AI128" s="43">
        <v>3149328.03</v>
      </c>
      <c r="AJ128" s="29">
        <f t="shared" si="675"/>
        <v>0.99280749777777788</v>
      </c>
      <c r="AK128" s="29">
        <f t="shared" ref="AK128:AK143" si="686">IF(AI128=0," ",IF(AH128/AI128*100&gt;200,"св.200",AH128/AI128))</f>
        <v>0.70929952317478984</v>
      </c>
      <c r="AL128" s="43">
        <v>35000</v>
      </c>
      <c r="AM128" s="43">
        <v>38650</v>
      </c>
      <c r="AN128" s="43">
        <v>52571.43</v>
      </c>
      <c r="AO128" s="29">
        <f t="shared" si="648"/>
        <v>1.1042857142857143</v>
      </c>
      <c r="AP128" s="29">
        <f t="shared" ref="AP128:AP143" si="687">IF(AN128=0," ",IF(AM128/AN128*100&gt;200,"св.200",AM128/AN128))</f>
        <v>0.73519019741330982</v>
      </c>
      <c r="AQ128" s="9">
        <f t="shared" si="665"/>
        <v>268530.49</v>
      </c>
      <c r="AR128" s="9">
        <f t="shared" si="666"/>
        <v>251866.45</v>
      </c>
      <c r="AS128" s="9">
        <f t="shared" si="667"/>
        <v>297380.76</v>
      </c>
      <c r="AT128" s="29">
        <f t="shared" si="676"/>
        <v>0.93794358324077098</v>
      </c>
      <c r="AU128" s="29">
        <f t="shared" ref="AU128:AU143" si="688">IF(AS128=0," ",IF(AR128/AS128*100&gt;200,"св.200",AR128/AS128))</f>
        <v>0.84694937897125555</v>
      </c>
      <c r="AV128" s="43"/>
      <c r="AW128" s="43"/>
      <c r="AX128" s="9"/>
      <c r="AY128" s="29" t="str">
        <f t="shared" si="677"/>
        <v xml:space="preserve"> </v>
      </c>
      <c r="AZ128" s="29" t="str">
        <f t="shared" ref="AZ128:AZ143" si="689">IF(AX128=0," ",IF(AW128/AX128*100&gt;200,"св.200",AW128/AX128))</f>
        <v xml:space="preserve"> </v>
      </c>
      <c r="BA128" s="43">
        <v>87530</v>
      </c>
      <c r="BB128" s="43">
        <v>89385.35</v>
      </c>
      <c r="BC128" s="30">
        <v>74983.56</v>
      </c>
      <c r="BD128" s="29">
        <f t="shared" ref="BD128:BD143" si="690">IF(BB128&lt;=0," ",IF(BA128&lt;=0," ",IF(BB128/BA128*100&gt;200,"СВ.200",BB128/BA128)))</f>
        <v>1.0211967325488405</v>
      </c>
      <c r="BE128" s="29">
        <f t="shared" ref="BE128:BE143" si="691">IF(BC128=0," ",IF(BB128/BC128*100&gt;200,"св.200",BB128/BC128))</f>
        <v>1.1920659675267486</v>
      </c>
      <c r="BF128" s="43">
        <v>30000</v>
      </c>
      <c r="BG128" s="43">
        <v>0</v>
      </c>
      <c r="BH128" s="43">
        <v>52163.69</v>
      </c>
      <c r="BI128" s="29" t="str">
        <f t="shared" si="678"/>
        <v xml:space="preserve"> </v>
      </c>
      <c r="BJ128" s="29">
        <f t="shared" ref="BJ128:BJ143" si="692">IF(BH128=0," ",IF(BG128/BH128*100&gt;200,"св.200",BG128/BH128))</f>
        <v>0</v>
      </c>
      <c r="BK128" s="43"/>
      <c r="BL128" s="43"/>
      <c r="BM128" s="30"/>
      <c r="BN128" s="29" t="str">
        <f t="shared" si="636"/>
        <v xml:space="preserve"> </v>
      </c>
      <c r="BO128" s="29" t="str">
        <f t="shared" ref="BO128:BO143" si="693">IF(BM128=0," ",IF(BL128/BM128*100&gt;200,"св.200",BL128/BM128))</f>
        <v xml:space="preserve"> </v>
      </c>
      <c r="BP128" s="43">
        <v>120000</v>
      </c>
      <c r="BQ128" s="43">
        <v>90000</v>
      </c>
      <c r="BR128" s="30">
        <v>104400</v>
      </c>
      <c r="BS128" s="29">
        <f t="shared" si="679"/>
        <v>0.75</v>
      </c>
      <c r="BT128" s="29">
        <f t="shared" ref="BT128:BT143" si="694">IF(BR128=0," ",IF(BQ128/BR128*100&gt;200,"св.200",BQ128/BR128))</f>
        <v>0.86206896551724133</v>
      </c>
      <c r="BU128" s="43">
        <v>0</v>
      </c>
      <c r="BV128" s="43">
        <v>0</v>
      </c>
      <c r="BW128" s="30">
        <v>57585.2</v>
      </c>
      <c r="BX128" s="29" t="str">
        <f t="shared" si="654"/>
        <v xml:space="preserve"> </v>
      </c>
      <c r="BY128" s="29">
        <f t="shared" ref="BY128:BY143" si="695">IF(BW128=0," ",IF(BV128/BW128*100&gt;200,"св.200",BV128/BW128))</f>
        <v>0</v>
      </c>
      <c r="BZ128" s="43"/>
      <c r="CA128" s="43"/>
      <c r="CB128" s="30">
        <v>3612</v>
      </c>
      <c r="CC128" s="29" t="str">
        <f t="shared" si="606"/>
        <v xml:space="preserve"> </v>
      </c>
      <c r="CD128" s="29">
        <f t="shared" ref="CD128:CD143" si="696">IF(CB128=0," ",IF(CA128/CB128*100&gt;200,"св.200",CA128/CB128))</f>
        <v>0</v>
      </c>
      <c r="CE128" s="43">
        <v>31000.49</v>
      </c>
      <c r="CF128" s="43">
        <v>30770.74</v>
      </c>
      <c r="CG128" s="43"/>
      <c r="CH128" s="47">
        <f t="shared" ref="CH128:CH143" si="697">IF(CF128&lt;=0," ",IF(CE128&lt;=0," ",IF(CF128/CE128*100&gt;200,"СВ.200",CF128/CE128)))</f>
        <v>0.99258882682176963</v>
      </c>
      <c r="CI128" s="29" t="str">
        <f t="shared" ref="CI128:CI143" si="698">IF(CG128=0," ",IF(CF128/CG128*100&gt;200,"св.200",CF128/CG128))</f>
        <v xml:space="preserve"> </v>
      </c>
      <c r="CJ128" s="43"/>
      <c r="CK128" s="43"/>
      <c r="CL128" s="30"/>
      <c r="CM128" s="29" t="str">
        <f t="shared" ref="CM128:CM143" si="699">IF(CK128&lt;=0," ",IF(CJ128&lt;=0," ",IF(CK128/CJ128*100&gt;200,"СВ.200",CK128/CJ128)))</f>
        <v xml:space="preserve"> </v>
      </c>
      <c r="CN128" s="29" t="str">
        <f t="shared" ref="CN128:CN143" si="700">IF(CL128=0," ",IF(CK128/CL128*100&gt;200,"св.200",CK128/CL128))</f>
        <v xml:space="preserve"> </v>
      </c>
      <c r="CO128" s="43">
        <v>31000.49</v>
      </c>
      <c r="CP128" s="43">
        <v>30770.74</v>
      </c>
      <c r="CQ128" s="43"/>
      <c r="CR128" s="29">
        <f t="shared" ref="CR128:CR143" si="701">IF(CP128&lt;=0," ",IF(CO128&lt;=0," ",IF(CP128/CO128*100&gt;200,"СВ.200",CP128/CO128)))</f>
        <v>0.99258882682176963</v>
      </c>
      <c r="CS128" s="29" t="str">
        <f t="shared" ref="CS128:CS143" si="702">IF(CQ128=0," ",IF(CP128/CQ128*100&gt;200,"св.200",CP128/CQ128))</f>
        <v xml:space="preserve"> </v>
      </c>
      <c r="CT128" s="43"/>
      <c r="CU128" s="43"/>
      <c r="CV128" s="30"/>
      <c r="CW128" s="29" t="str">
        <f t="shared" si="408"/>
        <v xml:space="preserve"> </v>
      </c>
      <c r="CX128" s="29" t="str">
        <f t="shared" si="409"/>
        <v xml:space="preserve"> </v>
      </c>
      <c r="CY128" s="43"/>
      <c r="CZ128" s="43"/>
      <c r="DA128" s="30"/>
      <c r="DB128" s="29" t="str">
        <f t="shared" si="680"/>
        <v xml:space="preserve"> </v>
      </c>
      <c r="DC128" s="29" t="str">
        <f t="shared" ref="DC128:DC143" si="703">IF(DA128=0," ",IF(CZ128/DA128*100&gt;200,"св.200",CZ128/DA128))</f>
        <v xml:space="preserve"> </v>
      </c>
      <c r="DD128" s="43"/>
      <c r="DE128" s="43"/>
      <c r="DF128" s="35"/>
      <c r="DG128" s="29" t="str">
        <f>IF(DE128&lt;=0," ",IF(DF128&lt;=0," ",IF(DE128/DF128*100&gt;200,"СВ.200",DE128/DF128)))</f>
        <v xml:space="preserve"> </v>
      </c>
      <c r="DH128" s="29" t="str">
        <f t="shared" si="394"/>
        <v xml:space="preserve"> </v>
      </c>
      <c r="DI128" s="43"/>
      <c r="DJ128" s="30">
        <v>4636.3100000000004</v>
      </c>
      <c r="DK128" s="29" t="str">
        <f t="shared" si="657"/>
        <v xml:space="preserve"> </v>
      </c>
      <c r="DL128" s="43">
        <v>0</v>
      </c>
      <c r="DM128" s="43">
        <v>41710.36</v>
      </c>
      <c r="DN128" s="30"/>
      <c r="DO128" s="29" t="str">
        <f t="shared" si="682"/>
        <v xml:space="preserve"> </v>
      </c>
      <c r="DP128" s="29" t="e">
        <f t="shared" si="658"/>
        <v>#DIV/0!</v>
      </c>
    </row>
    <row r="129" spans="1:120" s="19" customFormat="1" ht="17.25" customHeight="1" outlineLevel="1" x14ac:dyDescent="0.3">
      <c r="A129" s="18">
        <f t="shared" si="668"/>
        <v>105</v>
      </c>
      <c r="B129" s="8" t="s">
        <v>36</v>
      </c>
      <c r="C129" s="28">
        <f t="shared" si="659"/>
        <v>1309607.74</v>
      </c>
      <c r="D129" s="28">
        <f t="shared" si="659"/>
        <v>1461918.75</v>
      </c>
      <c r="E129" s="28">
        <f t="shared" si="659"/>
        <v>1167936.7000000002</v>
      </c>
      <c r="F129" s="29">
        <f t="shared" si="669"/>
        <v>1.1163027716986462</v>
      </c>
      <c r="G129" s="29">
        <f t="shared" si="683"/>
        <v>1.2517106021242417</v>
      </c>
      <c r="H129" s="17">
        <f t="shared" si="660"/>
        <v>1207801</v>
      </c>
      <c r="I129" s="24">
        <f t="shared" si="660"/>
        <v>1360112.01</v>
      </c>
      <c r="J129" s="17">
        <f t="shared" si="660"/>
        <v>1028976.7000000001</v>
      </c>
      <c r="K129" s="29">
        <f t="shared" si="670"/>
        <v>1.1261060472710323</v>
      </c>
      <c r="L129" s="29">
        <f t="shared" si="684"/>
        <v>1.3218103092130269</v>
      </c>
      <c r="M129" s="43">
        <v>205000</v>
      </c>
      <c r="N129" s="43">
        <v>264674.84000000003</v>
      </c>
      <c r="O129" s="43">
        <v>250126.75</v>
      </c>
      <c r="P129" s="29">
        <f t="shared" si="671"/>
        <v>1.2910967804878051</v>
      </c>
      <c r="Q129" s="29">
        <f t="shared" si="685"/>
        <v>1.058162871424188</v>
      </c>
      <c r="R129" s="43"/>
      <c r="S129" s="43"/>
      <c r="T129" s="30"/>
      <c r="U129" s="29" t="str">
        <f t="shared" si="672"/>
        <v xml:space="preserve"> </v>
      </c>
      <c r="V129" s="29" t="str">
        <f t="shared" si="664"/>
        <v xml:space="preserve"> </v>
      </c>
      <c r="W129" s="43">
        <v>500841</v>
      </c>
      <c r="X129" s="43">
        <v>500841</v>
      </c>
      <c r="Y129" s="43">
        <v>222634.8</v>
      </c>
      <c r="Z129" s="29">
        <f t="shared" si="673"/>
        <v>1</v>
      </c>
      <c r="AA129" s="29" t="str">
        <f t="shared" ref="AA129:AA143" si="704">IF(Y129=0," ",IF(X129/Y129*100&gt;200,"св.200",X129/Y129))</f>
        <v>св.200</v>
      </c>
      <c r="AB129" s="43">
        <v>23700</v>
      </c>
      <c r="AC129" s="43">
        <v>36786.639999999999</v>
      </c>
      <c r="AD129" s="43">
        <v>24473.63</v>
      </c>
      <c r="AE129" s="29">
        <f t="shared" si="674"/>
        <v>1.5521789029535864</v>
      </c>
      <c r="AF129" s="29">
        <f t="shared" si="661"/>
        <v>1.5031133509822612</v>
      </c>
      <c r="AG129" s="43">
        <v>477960</v>
      </c>
      <c r="AH129" s="43">
        <v>557509.53</v>
      </c>
      <c r="AI129" s="43">
        <v>530341.52</v>
      </c>
      <c r="AJ129" s="29">
        <f t="shared" si="675"/>
        <v>1.1664355385387899</v>
      </c>
      <c r="AK129" s="29">
        <f t="shared" si="686"/>
        <v>1.0512273864584467</v>
      </c>
      <c r="AL129" s="43">
        <v>300</v>
      </c>
      <c r="AM129" s="43">
        <v>300</v>
      </c>
      <c r="AN129" s="43">
        <v>1400</v>
      </c>
      <c r="AO129" s="29">
        <f t="shared" si="648"/>
        <v>1</v>
      </c>
      <c r="AP129" s="29">
        <f t="shared" si="687"/>
        <v>0.21428571428571427</v>
      </c>
      <c r="AQ129" s="9">
        <f t="shared" si="665"/>
        <v>101806.74</v>
      </c>
      <c r="AR129" s="9">
        <f t="shared" si="666"/>
        <v>101806.74</v>
      </c>
      <c r="AS129" s="9">
        <f t="shared" si="667"/>
        <v>138960</v>
      </c>
      <c r="AT129" s="29">
        <f t="shared" si="676"/>
        <v>1</v>
      </c>
      <c r="AU129" s="29">
        <f t="shared" si="688"/>
        <v>0.73263341968911921</v>
      </c>
      <c r="AV129" s="43"/>
      <c r="AW129" s="43"/>
      <c r="AX129" s="9"/>
      <c r="AY129" s="29" t="str">
        <f t="shared" si="677"/>
        <v xml:space="preserve"> </v>
      </c>
      <c r="AZ129" s="29" t="str">
        <f t="shared" si="689"/>
        <v xml:space="preserve"> </v>
      </c>
      <c r="BA129" s="43">
        <v>0</v>
      </c>
      <c r="BB129" s="43">
        <v>0</v>
      </c>
      <c r="BC129" s="30">
        <v>0</v>
      </c>
      <c r="BD129" s="29" t="str">
        <f t="shared" si="690"/>
        <v xml:space="preserve"> </v>
      </c>
      <c r="BE129" s="29" t="str">
        <f t="shared" si="691"/>
        <v xml:space="preserve"> </v>
      </c>
      <c r="BF129" s="43">
        <v>0</v>
      </c>
      <c r="BG129" s="43">
        <v>0</v>
      </c>
      <c r="BH129" s="43">
        <v>0</v>
      </c>
      <c r="BI129" s="29" t="str">
        <f t="shared" si="678"/>
        <v xml:space="preserve"> </v>
      </c>
      <c r="BJ129" s="29" t="str">
        <f t="shared" si="692"/>
        <v xml:space="preserve"> </v>
      </c>
      <c r="BK129" s="43"/>
      <c r="BL129" s="43"/>
      <c r="BM129" s="30"/>
      <c r="BN129" s="29" t="str">
        <f t="shared" si="636"/>
        <v xml:space="preserve"> </v>
      </c>
      <c r="BO129" s="29" t="str">
        <f t="shared" si="693"/>
        <v xml:space="preserve"> </v>
      </c>
      <c r="BP129" s="43">
        <v>101040</v>
      </c>
      <c r="BQ129" s="43">
        <v>101040</v>
      </c>
      <c r="BR129" s="43">
        <v>138960</v>
      </c>
      <c r="BS129" s="29">
        <f t="shared" si="679"/>
        <v>1</v>
      </c>
      <c r="BT129" s="29">
        <f t="shared" si="694"/>
        <v>0.72711571675302245</v>
      </c>
      <c r="BU129" s="43">
        <v>766.74</v>
      </c>
      <c r="BV129" s="43">
        <v>766.74</v>
      </c>
      <c r="BW129" s="30">
        <v>0</v>
      </c>
      <c r="BX129" s="29">
        <f t="shared" si="654"/>
        <v>1</v>
      </c>
      <c r="BY129" s="29" t="str">
        <f t="shared" si="695"/>
        <v xml:space="preserve"> </v>
      </c>
      <c r="BZ129" s="43"/>
      <c r="CA129" s="43"/>
      <c r="CB129" s="30"/>
      <c r="CC129" s="29" t="str">
        <f t="shared" si="606"/>
        <v xml:space="preserve"> </v>
      </c>
      <c r="CD129" s="29" t="str">
        <f t="shared" si="696"/>
        <v xml:space="preserve"> </v>
      </c>
      <c r="CE129" s="43">
        <v>0</v>
      </c>
      <c r="CF129" s="43">
        <v>0</v>
      </c>
      <c r="CG129" s="33"/>
      <c r="CH129" s="47" t="str">
        <f t="shared" si="697"/>
        <v xml:space="preserve"> </v>
      </c>
      <c r="CI129" s="29" t="str">
        <f t="shared" si="698"/>
        <v xml:space="preserve"> </v>
      </c>
      <c r="CJ129" s="43"/>
      <c r="CK129" s="43"/>
      <c r="CL129" s="30"/>
      <c r="CM129" s="29" t="str">
        <f t="shared" si="699"/>
        <v xml:space="preserve"> </v>
      </c>
      <c r="CN129" s="29" t="str">
        <f t="shared" si="700"/>
        <v xml:space="preserve"> </v>
      </c>
      <c r="CO129" s="43">
        <v>0</v>
      </c>
      <c r="CP129" s="43">
        <v>0</v>
      </c>
      <c r="CQ129" s="30"/>
      <c r="CR129" s="29" t="str">
        <f t="shared" si="701"/>
        <v xml:space="preserve"> </v>
      </c>
      <c r="CS129" s="29" t="str">
        <f t="shared" si="702"/>
        <v xml:space="preserve"> </v>
      </c>
      <c r="CT129" s="43"/>
      <c r="CU129" s="43"/>
      <c r="CV129" s="30"/>
      <c r="CW129" s="29" t="str">
        <f t="shared" si="408"/>
        <v xml:space="preserve"> </v>
      </c>
      <c r="CX129" s="29" t="str">
        <f t="shared" si="409"/>
        <v xml:space="preserve"> </v>
      </c>
      <c r="CY129" s="43"/>
      <c r="CZ129" s="43"/>
      <c r="DA129" s="30"/>
      <c r="DB129" s="29" t="str">
        <f t="shared" si="680"/>
        <v xml:space="preserve"> </v>
      </c>
      <c r="DC129" s="29" t="str">
        <f t="shared" si="703"/>
        <v xml:space="preserve"> </v>
      </c>
      <c r="DD129" s="43"/>
      <c r="DE129" s="43"/>
      <c r="DF129" s="35"/>
      <c r="DG129" s="29" t="str">
        <f t="shared" si="681"/>
        <v xml:space="preserve"> </v>
      </c>
      <c r="DH129" s="29" t="str">
        <f>IF(DE129=0," ",IF(DE129/DF129*100&gt;200,"св.200",DE129/DF129))</f>
        <v xml:space="preserve"> </v>
      </c>
      <c r="DI129" s="43"/>
      <c r="DJ129" s="30"/>
      <c r="DK129" s="29" t="str">
        <f t="shared" ref="DK129:DK146" si="705">IF(DJ129=0," ",IF(DI129/DJ129*100&gt;200,"св.200",DI129/DJ129))</f>
        <v xml:space="preserve"> </v>
      </c>
      <c r="DL129" s="43"/>
      <c r="DM129" s="43"/>
      <c r="DN129" s="30"/>
      <c r="DO129" s="29" t="str">
        <f t="shared" si="682"/>
        <v xml:space="preserve"> </v>
      </c>
      <c r="DP129" s="29" t="str">
        <f t="shared" si="658"/>
        <v xml:space="preserve"> </v>
      </c>
    </row>
    <row r="130" spans="1:120" s="19" customFormat="1" ht="15.75" customHeight="1" outlineLevel="1" x14ac:dyDescent="0.3">
      <c r="A130" s="18">
        <f t="shared" si="668"/>
        <v>106</v>
      </c>
      <c r="B130" s="8" t="s">
        <v>84</v>
      </c>
      <c r="C130" s="28">
        <f t="shared" si="659"/>
        <v>2412414.4</v>
      </c>
      <c r="D130" s="28">
        <f t="shared" si="659"/>
        <v>2307685.12</v>
      </c>
      <c r="E130" s="28">
        <f t="shared" si="659"/>
        <v>2363387.6299999994</v>
      </c>
      <c r="F130" s="29">
        <f t="shared" si="669"/>
        <v>0.95658735912039006</v>
      </c>
      <c r="G130" s="29">
        <f t="shared" si="683"/>
        <v>0.97643107322178913</v>
      </c>
      <c r="H130" s="17">
        <f t="shared" si="660"/>
        <v>2192000</v>
      </c>
      <c r="I130" s="24">
        <f t="shared" si="660"/>
        <v>2120644.14</v>
      </c>
      <c r="J130" s="17">
        <f t="shared" si="660"/>
        <v>2175433.3099999996</v>
      </c>
      <c r="K130" s="29">
        <f t="shared" si="670"/>
        <v>0.96744714416058397</v>
      </c>
      <c r="L130" s="29">
        <f t="shared" si="684"/>
        <v>0.97481459452324026</v>
      </c>
      <c r="M130" s="43">
        <v>881000</v>
      </c>
      <c r="N130" s="43">
        <v>798738.8</v>
      </c>
      <c r="O130" s="43">
        <v>855278.61</v>
      </c>
      <c r="P130" s="29">
        <f t="shared" si="671"/>
        <v>0.90662746878547107</v>
      </c>
      <c r="Q130" s="29">
        <f t="shared" si="685"/>
        <v>0.93389310881982668</v>
      </c>
      <c r="R130" s="43"/>
      <c r="S130" s="43"/>
      <c r="T130" s="30"/>
      <c r="U130" s="29" t="str">
        <f t="shared" si="672"/>
        <v xml:space="preserve"> </v>
      </c>
      <c r="V130" s="29" t="str">
        <f t="shared" si="664"/>
        <v xml:space="preserve"> </v>
      </c>
      <c r="W130" s="43">
        <v>0</v>
      </c>
      <c r="X130" s="43">
        <v>0</v>
      </c>
      <c r="Y130" s="9"/>
      <c r="Z130" s="29" t="str">
        <f t="shared" si="673"/>
        <v xml:space="preserve"> </v>
      </c>
      <c r="AA130" s="29" t="str">
        <f t="shared" si="704"/>
        <v xml:space="preserve"> </v>
      </c>
      <c r="AB130" s="43">
        <v>349000</v>
      </c>
      <c r="AC130" s="43">
        <v>355542.03</v>
      </c>
      <c r="AD130" s="43">
        <v>286143.49</v>
      </c>
      <c r="AE130" s="29">
        <f t="shared" si="674"/>
        <v>1.0187450716332378</v>
      </c>
      <c r="AF130" s="29">
        <f t="shared" si="661"/>
        <v>1.2425305569593774</v>
      </c>
      <c r="AG130" s="43">
        <v>956000</v>
      </c>
      <c r="AH130" s="43">
        <v>961863.31</v>
      </c>
      <c r="AI130" s="43">
        <v>1026016.21</v>
      </c>
      <c r="AJ130" s="29">
        <f t="shared" si="675"/>
        <v>1.0061331694560669</v>
      </c>
      <c r="AK130" s="29">
        <f t="shared" si="686"/>
        <v>0.93747379488283145</v>
      </c>
      <c r="AL130" s="43">
        <v>6000</v>
      </c>
      <c r="AM130" s="43">
        <v>4500</v>
      </c>
      <c r="AN130" s="43">
        <v>7995</v>
      </c>
      <c r="AO130" s="29">
        <f t="shared" si="648"/>
        <v>0.75</v>
      </c>
      <c r="AP130" s="29">
        <f t="shared" si="687"/>
        <v>0.56285178236397748</v>
      </c>
      <c r="AQ130" s="9">
        <f t="shared" si="665"/>
        <v>220414.4</v>
      </c>
      <c r="AR130" s="9">
        <f t="shared" si="666"/>
        <v>187040.98</v>
      </c>
      <c r="AS130" s="9">
        <f t="shared" si="667"/>
        <v>187954.32</v>
      </c>
      <c r="AT130" s="29">
        <f t="shared" si="676"/>
        <v>0.84858784181069846</v>
      </c>
      <c r="AU130" s="29">
        <f t="shared" si="688"/>
        <v>0.9951406277865813</v>
      </c>
      <c r="AV130" s="43"/>
      <c r="AW130" s="43"/>
      <c r="AX130" s="9"/>
      <c r="AY130" s="29" t="str">
        <f t="shared" si="677"/>
        <v xml:space="preserve"> </v>
      </c>
      <c r="AZ130" s="29" t="str">
        <f t="shared" si="689"/>
        <v xml:space="preserve"> </v>
      </c>
      <c r="BA130" s="43">
        <v>107240.4</v>
      </c>
      <c r="BB130" s="43">
        <v>76757.47</v>
      </c>
      <c r="BC130" s="30">
        <v>76757.47</v>
      </c>
      <c r="BD130" s="29">
        <f t="shared" si="690"/>
        <v>0.71575143322852208</v>
      </c>
      <c r="BE130" s="29">
        <f t="shared" si="691"/>
        <v>1</v>
      </c>
      <c r="BF130" s="43">
        <v>106174</v>
      </c>
      <c r="BG130" s="43">
        <v>106173.48</v>
      </c>
      <c r="BH130" s="43">
        <v>106173.48</v>
      </c>
      <c r="BI130" s="29">
        <f t="shared" si="678"/>
        <v>0.99999510237911349</v>
      </c>
      <c r="BJ130" s="29">
        <f t="shared" si="692"/>
        <v>1</v>
      </c>
      <c r="BK130" s="43"/>
      <c r="BL130" s="43"/>
      <c r="BM130" s="30"/>
      <c r="BN130" s="29" t="str">
        <f t="shared" si="636"/>
        <v xml:space="preserve"> </v>
      </c>
      <c r="BO130" s="29" t="str">
        <f t="shared" si="693"/>
        <v xml:space="preserve"> </v>
      </c>
      <c r="BP130" s="43">
        <v>0</v>
      </c>
      <c r="BQ130" s="43">
        <v>0</v>
      </c>
      <c r="BR130" s="30"/>
      <c r="BS130" s="29" t="str">
        <f t="shared" si="679"/>
        <v xml:space="preserve"> </v>
      </c>
      <c r="BT130" s="29" t="str">
        <f t="shared" si="694"/>
        <v xml:space="preserve"> </v>
      </c>
      <c r="BU130" s="43">
        <v>7000</v>
      </c>
      <c r="BV130" s="43">
        <v>4110.03</v>
      </c>
      <c r="BW130" s="9">
        <v>5023.37</v>
      </c>
      <c r="BX130" s="29">
        <f t="shared" si="654"/>
        <v>0.58714714285714287</v>
      </c>
      <c r="BY130" s="29">
        <f t="shared" si="695"/>
        <v>0.81818181818181812</v>
      </c>
      <c r="BZ130" s="43"/>
      <c r="CA130" s="43"/>
      <c r="CB130" s="30"/>
      <c r="CC130" s="29" t="str">
        <f t="shared" si="606"/>
        <v xml:space="preserve"> </v>
      </c>
      <c r="CD130" s="29" t="str">
        <f t="shared" si="696"/>
        <v xml:space="preserve"> </v>
      </c>
      <c r="CE130" s="43">
        <v>0</v>
      </c>
      <c r="CF130" s="43">
        <v>0</v>
      </c>
      <c r="CG130" s="33"/>
      <c r="CH130" s="47" t="str">
        <f t="shared" si="697"/>
        <v xml:space="preserve"> </v>
      </c>
      <c r="CI130" s="29" t="str">
        <f t="shared" si="698"/>
        <v xml:space="preserve"> </v>
      </c>
      <c r="CJ130" s="43"/>
      <c r="CK130" s="43"/>
      <c r="CL130" s="30"/>
      <c r="CM130" s="29" t="str">
        <f t="shared" si="699"/>
        <v xml:space="preserve"> </v>
      </c>
      <c r="CN130" s="29" t="str">
        <f t="shared" si="700"/>
        <v xml:space="preserve"> </v>
      </c>
      <c r="CO130" s="43">
        <v>0</v>
      </c>
      <c r="CP130" s="43">
        <v>0</v>
      </c>
      <c r="CQ130" s="30"/>
      <c r="CR130" s="29" t="str">
        <f t="shared" si="701"/>
        <v xml:space="preserve"> </v>
      </c>
      <c r="CS130" s="29" t="str">
        <f t="shared" si="702"/>
        <v xml:space="preserve"> </v>
      </c>
      <c r="CT130" s="43"/>
      <c r="CU130" s="43"/>
      <c r="CV130" s="30"/>
      <c r="CW130" s="29" t="str">
        <f t="shared" si="408"/>
        <v xml:space="preserve"> </v>
      </c>
      <c r="CX130" s="29" t="str">
        <f t="shared" si="409"/>
        <v xml:space="preserve"> </v>
      </c>
      <c r="CY130" s="43"/>
      <c r="CZ130" s="43"/>
      <c r="DA130" s="30"/>
      <c r="DB130" s="29" t="str">
        <f t="shared" si="680"/>
        <v xml:space="preserve"> </v>
      </c>
      <c r="DC130" s="29" t="str">
        <f t="shared" si="703"/>
        <v xml:space="preserve"> </v>
      </c>
      <c r="DD130" s="43"/>
      <c r="DE130" s="43"/>
      <c r="DF130" s="35"/>
      <c r="DG130" s="29" t="str">
        <f t="shared" si="681"/>
        <v xml:space="preserve"> </v>
      </c>
      <c r="DH130" s="29" t="str">
        <f t="shared" ref="DH130:DH139" si="706">IF(DF130=0," ",IF(DE130/DF130*100&gt;200,"св.200",DE130/DF130))</f>
        <v xml:space="preserve"> </v>
      </c>
      <c r="DI130" s="43"/>
      <c r="DJ130" s="30"/>
      <c r="DK130" s="29" t="str">
        <f t="shared" si="705"/>
        <v xml:space="preserve"> </v>
      </c>
      <c r="DL130" s="43"/>
      <c r="DM130" s="43"/>
      <c r="DN130" s="30"/>
      <c r="DO130" s="29" t="str">
        <f t="shared" si="682"/>
        <v xml:space="preserve"> </v>
      </c>
      <c r="DP130" s="29" t="str">
        <f t="shared" si="658"/>
        <v xml:space="preserve"> </v>
      </c>
    </row>
    <row r="131" spans="1:120" s="21" customFormat="1" ht="32.1" customHeight="1" x14ac:dyDescent="0.3">
      <c r="A131" s="20"/>
      <c r="B131" s="7" t="s">
        <v>155</v>
      </c>
      <c r="C131" s="34">
        <f>SUM(C132:C137)</f>
        <v>55234596.960000008</v>
      </c>
      <c r="D131" s="34">
        <f>SUM(D132:D137)</f>
        <v>56030641.890000001</v>
      </c>
      <c r="E131" s="34">
        <f>SUM(E132:E134,E135:E137)</f>
        <v>52838369.139999993</v>
      </c>
      <c r="F131" s="26">
        <f t="shared" si="669"/>
        <v>1.0144120709448912</v>
      </c>
      <c r="G131" s="26">
        <f t="shared" si="683"/>
        <v>1.0604158077162034</v>
      </c>
      <c r="H131" s="25">
        <f>SUM(H132:H137)</f>
        <v>51117591.030000001</v>
      </c>
      <c r="I131" s="25">
        <f>SUM(I132:I137)</f>
        <v>51743769.539999999</v>
      </c>
      <c r="J131" s="25">
        <f>SUM(J132:J134,J135:J137)</f>
        <v>48987841.089999996</v>
      </c>
      <c r="K131" s="26">
        <f t="shared" si="670"/>
        <v>1.0122497656361096</v>
      </c>
      <c r="L131" s="26">
        <f t="shared" si="684"/>
        <v>1.0562573975231291</v>
      </c>
      <c r="M131" s="25">
        <f>SUM(M132:M137)</f>
        <v>42484631.219999999</v>
      </c>
      <c r="N131" s="25">
        <f>SUM(N132:N137)</f>
        <v>42885129.810000002</v>
      </c>
      <c r="O131" s="25">
        <f>SUM(O132:O137)</f>
        <v>40587990.54999999</v>
      </c>
      <c r="P131" s="26">
        <f t="shared" si="671"/>
        <v>1.0094269051772178</v>
      </c>
      <c r="Q131" s="26">
        <f t="shared" si="685"/>
        <v>1.0565965259396173</v>
      </c>
      <c r="R131" s="25">
        <f>SUM(R132:R137)</f>
        <v>2058090.2</v>
      </c>
      <c r="S131" s="25">
        <f>SUM(S132:S137)</f>
        <v>2025929.34</v>
      </c>
      <c r="T131" s="25">
        <f>SUM(T132:T137)</f>
        <v>2177771.79</v>
      </c>
      <c r="U131" s="26">
        <f t="shared" si="672"/>
        <v>0.98437344485679013</v>
      </c>
      <c r="V131" s="26">
        <f t="shared" ref="V131:V143" si="707">IF(T131=0," ",IF(S131/T131*100&gt;200,"св.200",S131/T131))</f>
        <v>0.93027623431562589</v>
      </c>
      <c r="W131" s="25">
        <f>SUM(W132:W137)</f>
        <v>3978</v>
      </c>
      <c r="X131" s="25">
        <f>SUM(X132:X137)</f>
        <v>3876</v>
      </c>
      <c r="Y131" s="25">
        <f>SUM(Y132:Y137)</f>
        <v>887.83999999999992</v>
      </c>
      <c r="Z131" s="26">
        <f t="shared" si="673"/>
        <v>0.97435897435897434</v>
      </c>
      <c r="AA131" s="26" t="str">
        <f t="shared" si="704"/>
        <v>св.200</v>
      </c>
      <c r="AB131" s="25">
        <f>SUM(AB132:AB137)</f>
        <v>1983630.11</v>
      </c>
      <c r="AC131" s="25">
        <f>SUM(AC132:AC137)</f>
        <v>2042718.34</v>
      </c>
      <c r="AD131" s="25">
        <f>SUM(AD132:AD137)</f>
        <v>1475844.39</v>
      </c>
      <c r="AE131" s="26">
        <f t="shared" si="674"/>
        <v>1.0297879275486497</v>
      </c>
      <c r="AF131" s="26">
        <f t="shared" ref="AF131:AF143" si="708">IF(AD131=0," ",IF(AC131/AD131*100&gt;200,"св.200",AC131/AD131))</f>
        <v>1.3841014363309672</v>
      </c>
      <c r="AG131" s="25">
        <f>SUM(AG132:AG137)</f>
        <v>4587261.5</v>
      </c>
      <c r="AH131" s="25">
        <f>SUM(AH132:AH137)</f>
        <v>4786116.0500000007</v>
      </c>
      <c r="AI131" s="25">
        <f>SUM(AI132:AI137)</f>
        <v>4745346.5199999996</v>
      </c>
      <c r="AJ131" s="26">
        <f t="shared" si="675"/>
        <v>1.0433492945627802</v>
      </c>
      <c r="AK131" s="26">
        <f t="shared" si="686"/>
        <v>1.0085914758444239</v>
      </c>
      <c r="AL131" s="25">
        <f>SUM(AL132:AL137)</f>
        <v>0</v>
      </c>
      <c r="AM131" s="25">
        <f>SUM(AM132:AM137)</f>
        <v>0</v>
      </c>
      <c r="AN131" s="25">
        <f>SUM(AN132:AN137)</f>
        <v>0</v>
      </c>
      <c r="AO131" s="26" t="str">
        <f t="shared" si="648"/>
        <v xml:space="preserve"> </v>
      </c>
      <c r="AP131" s="26" t="str">
        <f t="shared" si="687"/>
        <v xml:space="preserve"> </v>
      </c>
      <c r="AQ131" s="25">
        <f>SUM(AQ132:AQ137)</f>
        <v>4117005.9299999997</v>
      </c>
      <c r="AR131" s="25">
        <f>SUM(AR132:AR137)</f>
        <v>4286872.3500000006</v>
      </c>
      <c r="AS131" s="25">
        <f>SUM(AS132:AS134,AS135:AS137)</f>
        <v>3850528.05</v>
      </c>
      <c r="AT131" s="26">
        <f t="shared" si="676"/>
        <v>1.0412596976754904</v>
      </c>
      <c r="AU131" s="26">
        <f t="shared" si="688"/>
        <v>1.1133206392302482</v>
      </c>
      <c r="AV131" s="25">
        <f>SUM(AV132:AV137)</f>
        <v>1194910.6299999999</v>
      </c>
      <c r="AW131" s="25">
        <f>SUM(AW132:AW137)</f>
        <v>1337266.53</v>
      </c>
      <c r="AX131" s="25">
        <f>SUM(AX132:AX137)</f>
        <v>1539770.54</v>
      </c>
      <c r="AY131" s="26">
        <f t="shared" si="677"/>
        <v>1.1191351858674152</v>
      </c>
      <c r="AZ131" s="26">
        <f t="shared" si="689"/>
        <v>0.86848429377016134</v>
      </c>
      <c r="BA131" s="25">
        <f>SUM(BA132:BA137)</f>
        <v>553153.24</v>
      </c>
      <c r="BB131" s="25">
        <f>SUM(BB132:BB137)</f>
        <v>562957.09</v>
      </c>
      <c r="BC131" s="27">
        <f>SUM(BC132:BC137)</f>
        <v>305179.61000000004</v>
      </c>
      <c r="BD131" s="26">
        <f t="shared" si="690"/>
        <v>1.0177235696929119</v>
      </c>
      <c r="BE131" s="26">
        <f t="shared" si="691"/>
        <v>1.8446746491353072</v>
      </c>
      <c r="BF131" s="25">
        <f>SUM(BF132:BF137)</f>
        <v>1964654.5299999998</v>
      </c>
      <c r="BG131" s="25">
        <f>SUM(BG132:BG137)</f>
        <v>1945457.5299999998</v>
      </c>
      <c r="BH131" s="27">
        <f>SUM(BH132:BH137)</f>
        <v>1472783.39</v>
      </c>
      <c r="BI131" s="26">
        <f t="shared" si="678"/>
        <v>0.9902288164627091</v>
      </c>
      <c r="BJ131" s="26">
        <f t="shared" si="692"/>
        <v>1.3209393473673001</v>
      </c>
      <c r="BK131" s="25">
        <f>SUM(BK132:BK137)</f>
        <v>0</v>
      </c>
      <c r="BL131" s="25">
        <f>SUM(BL132:BL137)</f>
        <v>0</v>
      </c>
      <c r="BM131" s="27">
        <f>SUM(BM132:BM137)</f>
        <v>0</v>
      </c>
      <c r="BN131" s="26" t="str">
        <f>IF(BL131&lt;=0," ",IF(BK131&lt;=0," ",IF(BL131/BK131*100&gt;200,"СВ.200",BL131/BK131)))</f>
        <v xml:space="preserve"> </v>
      </c>
      <c r="BO131" s="26" t="str">
        <f t="shared" si="693"/>
        <v xml:space="preserve"> </v>
      </c>
      <c r="BP131" s="25">
        <f>SUM(BP132:BP137)</f>
        <v>0</v>
      </c>
      <c r="BQ131" s="25">
        <f>SUM(BQ132:BQ137)</f>
        <v>0</v>
      </c>
      <c r="BR131" s="25">
        <f>SUM(BR132:BR137)</f>
        <v>0</v>
      </c>
      <c r="BS131" s="26" t="str">
        <f t="shared" si="679"/>
        <v xml:space="preserve"> </v>
      </c>
      <c r="BT131" s="26" t="str">
        <f t="shared" si="694"/>
        <v xml:space="preserve"> </v>
      </c>
      <c r="BU131" s="25">
        <f>SUM(BU132:BU137)</f>
        <v>95392.34</v>
      </c>
      <c r="BV131" s="25">
        <f>SUM(BV132:BV137)</f>
        <v>95392.34</v>
      </c>
      <c r="BW131" s="25">
        <f>SUM(BW132:BW137)</f>
        <v>110611.57</v>
      </c>
      <c r="BX131" s="26">
        <f t="shared" si="654"/>
        <v>1</v>
      </c>
      <c r="BY131" s="26">
        <f t="shared" si="695"/>
        <v>0.86240833576451348</v>
      </c>
      <c r="BZ131" s="25">
        <f>SUM(BZ132:BZ137)</f>
        <v>44770.5</v>
      </c>
      <c r="CA131" s="25">
        <f>SUM(CA132:CA137)</f>
        <v>44770.5</v>
      </c>
      <c r="CB131" s="25">
        <f>SUM(CB132:CB137)</f>
        <v>0</v>
      </c>
      <c r="CC131" s="26">
        <f t="shared" si="606"/>
        <v>1</v>
      </c>
      <c r="CD131" s="26" t="str">
        <f t="shared" si="696"/>
        <v xml:space="preserve"> </v>
      </c>
      <c r="CE131" s="25">
        <f>SUM(CE132:CE137)</f>
        <v>161197.29999999999</v>
      </c>
      <c r="CF131" s="25">
        <f>SUM(CF132:CF137)</f>
        <v>163100.97</v>
      </c>
      <c r="CG131" s="48">
        <f>SUM(CG132:CG137)</f>
        <v>357760.71</v>
      </c>
      <c r="CH131" s="26">
        <f t="shared" si="697"/>
        <v>1.0118095650485461</v>
      </c>
      <c r="CI131" s="26">
        <f t="shared" si="698"/>
        <v>0.45589402480781077</v>
      </c>
      <c r="CJ131" s="25">
        <f>SUM(CJ132:CJ137)</f>
        <v>161197.29999999999</v>
      </c>
      <c r="CK131" s="25">
        <f>SUM(CK132:CK137)</f>
        <v>163100.97</v>
      </c>
      <c r="CL131" s="27">
        <f>SUM(CL132:CL137)</f>
        <v>122773.92</v>
      </c>
      <c r="CM131" s="26">
        <f t="shared" si="699"/>
        <v>1.0118095650485461</v>
      </c>
      <c r="CN131" s="26">
        <f t="shared" si="700"/>
        <v>1.3284659315268259</v>
      </c>
      <c r="CO131" s="25">
        <f>SUM(CO132:CO137)</f>
        <v>0</v>
      </c>
      <c r="CP131" s="25">
        <f>SUM(CP132:CP137)</f>
        <v>0</v>
      </c>
      <c r="CQ131" s="27">
        <f>SUM(CQ132:CQ137)</f>
        <v>234986.79</v>
      </c>
      <c r="CR131" s="26" t="str">
        <f t="shared" si="701"/>
        <v xml:space="preserve"> </v>
      </c>
      <c r="CS131" s="26">
        <f t="shared" si="702"/>
        <v>0</v>
      </c>
      <c r="CT131" s="25">
        <f>SUM(CT132:CT137)</f>
        <v>0</v>
      </c>
      <c r="CU131" s="25">
        <f>SUM(CU132:CU137)</f>
        <v>0</v>
      </c>
      <c r="CV131" s="27">
        <f>SUM(CV132:CV137)</f>
        <v>0</v>
      </c>
      <c r="CW131" s="64" t="str">
        <f t="shared" si="408"/>
        <v xml:space="preserve"> </v>
      </c>
      <c r="CX131" s="64" t="str">
        <f t="shared" si="409"/>
        <v xml:space="preserve"> </v>
      </c>
      <c r="CY131" s="25">
        <f>SUM(CY132:CY137)</f>
        <v>0</v>
      </c>
      <c r="CZ131" s="25">
        <f>SUM(CZ132:CZ137)</f>
        <v>0</v>
      </c>
      <c r="DA131" s="25">
        <f>SUM(DA132:DA137)</f>
        <v>0</v>
      </c>
      <c r="DB131" s="26" t="str">
        <f t="shared" si="680"/>
        <v xml:space="preserve"> </v>
      </c>
      <c r="DC131" s="26" t="str">
        <f t="shared" si="703"/>
        <v xml:space="preserve"> </v>
      </c>
      <c r="DD131" s="25">
        <f>SUM(DD132:DD137)</f>
        <v>102927.39</v>
      </c>
      <c r="DE131" s="25">
        <f>SUM(DE132:DE137)</f>
        <v>137927.39000000001</v>
      </c>
      <c r="DF131" s="25">
        <f>SUM(DF132:DF137)</f>
        <v>54005.869999999995</v>
      </c>
      <c r="DG131" s="26">
        <f t="shared" si="681"/>
        <v>1.3400455408419472</v>
      </c>
      <c r="DH131" s="26" t="str">
        <f t="shared" si="706"/>
        <v>св.200</v>
      </c>
      <c r="DI131" s="25">
        <f>SUM(DI132:DI137)</f>
        <v>0</v>
      </c>
      <c r="DJ131" s="25">
        <f>SUM(DJ132:DJ137)</f>
        <v>0</v>
      </c>
      <c r="DK131" s="26" t="str">
        <f t="shared" ref="DK131:DK142" si="709">IF(DI131=0," ",IF(DI131/DJ131*100&gt;200,"св.200",DI131/DJ131))</f>
        <v xml:space="preserve"> </v>
      </c>
      <c r="DL131" s="25">
        <f>SUM(DL132:DL137)</f>
        <v>0</v>
      </c>
      <c r="DM131" s="25">
        <f>SUM(DM132:DM137)</f>
        <v>0</v>
      </c>
      <c r="DN131" s="25">
        <f>SUM(DN132:DN137)</f>
        <v>10416.36</v>
      </c>
      <c r="DO131" s="26" t="str">
        <f t="shared" si="682"/>
        <v xml:space="preserve"> </v>
      </c>
      <c r="DP131" s="26" t="str">
        <f t="shared" si="658"/>
        <v xml:space="preserve"> </v>
      </c>
    </row>
    <row r="132" spans="1:120" s="19" customFormat="1" ht="15.75" customHeight="1" outlineLevel="1" x14ac:dyDescent="0.3">
      <c r="A132" s="18">
        <v>107</v>
      </c>
      <c r="B132" s="8" t="s">
        <v>107</v>
      </c>
      <c r="C132" s="28">
        <f t="shared" ref="C132:E137" si="710">H132+AQ132</f>
        <v>50046696.770000003</v>
      </c>
      <c r="D132" s="28">
        <f t="shared" si="710"/>
        <v>50682130.509999998</v>
      </c>
      <c r="E132" s="28">
        <f t="shared" si="710"/>
        <v>47762612.509999998</v>
      </c>
      <c r="F132" s="29">
        <f t="shared" si="669"/>
        <v>1.0126968167933292</v>
      </c>
      <c r="G132" s="29">
        <f t="shared" si="683"/>
        <v>1.0611255927298522</v>
      </c>
      <c r="H132" s="17">
        <f t="shared" ref="H132:J133" si="711">W132++AG132+M132+AB132+AL132+R132</f>
        <v>46255843.770000003</v>
      </c>
      <c r="I132" s="24">
        <f t="shared" si="711"/>
        <v>46721303.460000001</v>
      </c>
      <c r="J132" s="17">
        <f t="shared" si="711"/>
        <v>44074529.839999996</v>
      </c>
      <c r="K132" s="29">
        <f t="shared" si="670"/>
        <v>1.0100627218544411</v>
      </c>
      <c r="L132" s="29">
        <f t="shared" si="684"/>
        <v>1.0600522258458198</v>
      </c>
      <c r="M132" s="43">
        <v>40041869.969999999</v>
      </c>
      <c r="N132" s="43">
        <v>40397932.369999997</v>
      </c>
      <c r="O132" s="43">
        <v>38225435.799999997</v>
      </c>
      <c r="P132" s="29">
        <f t="shared" si="671"/>
        <v>1.0088922520418444</v>
      </c>
      <c r="Q132" s="29">
        <f t="shared" si="685"/>
        <v>1.0568337946849518</v>
      </c>
      <c r="R132" s="43">
        <v>2058090.2</v>
      </c>
      <c r="S132" s="43">
        <v>2025929.34</v>
      </c>
      <c r="T132" s="43">
        <v>2177771.79</v>
      </c>
      <c r="U132" s="29">
        <f t="shared" si="672"/>
        <v>0.98437344485679013</v>
      </c>
      <c r="V132" s="29">
        <f t="shared" si="707"/>
        <v>0.93027623431562589</v>
      </c>
      <c r="W132" s="43">
        <v>0</v>
      </c>
      <c r="X132" s="43">
        <v>0</v>
      </c>
      <c r="Y132" s="43">
        <v>325</v>
      </c>
      <c r="Z132" s="29" t="str">
        <f t="shared" si="673"/>
        <v xml:space="preserve"> </v>
      </c>
      <c r="AA132" s="29">
        <f t="shared" si="704"/>
        <v>0</v>
      </c>
      <c r="AB132" s="43">
        <v>1589175</v>
      </c>
      <c r="AC132" s="43">
        <v>1564865.87</v>
      </c>
      <c r="AD132" s="43">
        <v>959838.41</v>
      </c>
      <c r="AE132" s="29">
        <f t="shared" si="674"/>
        <v>0.98470330202778178</v>
      </c>
      <c r="AF132" s="29">
        <f t="shared" si="708"/>
        <v>1.630343038678771</v>
      </c>
      <c r="AG132" s="43">
        <v>2566708.6</v>
      </c>
      <c r="AH132" s="43">
        <v>2732575.88</v>
      </c>
      <c r="AI132" s="43">
        <v>2711158.84</v>
      </c>
      <c r="AJ132" s="29">
        <f t="shared" si="675"/>
        <v>1.064622559802854</v>
      </c>
      <c r="AK132" s="29">
        <f t="shared" si="686"/>
        <v>1.0078995887972393</v>
      </c>
      <c r="AL132" s="43"/>
      <c r="AM132" s="43"/>
      <c r="AN132" s="9"/>
      <c r="AO132" s="29" t="str">
        <f t="shared" si="648"/>
        <v xml:space="preserve"> </v>
      </c>
      <c r="AP132" s="29" t="str">
        <f t="shared" si="687"/>
        <v xml:space="preserve"> </v>
      </c>
      <c r="AQ132" s="9">
        <f>AV132+BA132+BF132+BK132+BP132+BU132+BZ132+CE132+CY132+DD132+DL132+CT132</f>
        <v>3790852.9999999995</v>
      </c>
      <c r="AR132" s="9">
        <f t="shared" ref="AR132" si="712">AW132+BB132+BG132+BL132+BQ132+BV132+CA132+CF132+CZ132+DE132+DM132+CU132+DI132</f>
        <v>3960827.0500000003</v>
      </c>
      <c r="AS132" s="9">
        <f t="shared" ref="AS132" si="713">AX132+BC132+BH132+BM132+BR132+BW132+CB132+CG132+DA132+DF132+DN132+CV132+DJ132</f>
        <v>3688082.67</v>
      </c>
      <c r="AT132" s="29">
        <f t="shared" si="676"/>
        <v>1.0448379428060124</v>
      </c>
      <c r="AU132" s="29">
        <f t="shared" si="688"/>
        <v>1.0739528921676802</v>
      </c>
      <c r="AV132" s="43">
        <v>1194910.6299999999</v>
      </c>
      <c r="AW132" s="43">
        <v>1337266.53</v>
      </c>
      <c r="AX132" s="43">
        <v>1539770.54</v>
      </c>
      <c r="AY132" s="29">
        <f t="shared" si="677"/>
        <v>1.1191351858674152</v>
      </c>
      <c r="AZ132" s="29">
        <f t="shared" si="689"/>
        <v>0.86848429377016134</v>
      </c>
      <c r="BA132" s="43">
        <v>382381.55</v>
      </c>
      <c r="BB132" s="43">
        <v>392293.03</v>
      </c>
      <c r="BC132" s="43">
        <v>298564.2</v>
      </c>
      <c r="BD132" s="29">
        <f t="shared" si="690"/>
        <v>1.0259203928641432</v>
      </c>
      <c r="BE132" s="29">
        <f t="shared" si="691"/>
        <v>1.3139319114615886</v>
      </c>
      <c r="BF132" s="43">
        <v>1949436.13</v>
      </c>
      <c r="BG132" s="43">
        <v>1930239.13</v>
      </c>
      <c r="BH132" s="43">
        <v>1457564.99</v>
      </c>
      <c r="BI132" s="29">
        <f t="shared" si="678"/>
        <v>0.99015253708260753</v>
      </c>
      <c r="BJ132" s="29">
        <f t="shared" si="692"/>
        <v>1.3242902671530274</v>
      </c>
      <c r="BK132" s="43"/>
      <c r="BL132" s="43"/>
      <c r="BM132" s="30"/>
      <c r="BN132" s="29" t="str">
        <f>IF(BL132&lt;=0," ",IF(BK132&lt;=0," ",IF(BL132/BK132*100&gt;200,"СВ.200",BL132/BK132)))</f>
        <v xml:space="preserve"> </v>
      </c>
      <c r="BO132" s="29" t="str">
        <f>IF(BM132=0," ",IF(BL132/BM132*100&gt;200,"св.200",BL132/BM132))</f>
        <v xml:space="preserve"> </v>
      </c>
      <c r="BP132" s="43"/>
      <c r="BQ132" s="43"/>
      <c r="BR132" s="30"/>
      <c r="BS132" s="29" t="str">
        <f t="shared" si="679"/>
        <v xml:space="preserve"> </v>
      </c>
      <c r="BT132" s="29" t="str">
        <f t="shared" si="694"/>
        <v xml:space="preserve"> </v>
      </c>
      <c r="BU132" s="43">
        <v>0</v>
      </c>
      <c r="BV132" s="43">
        <v>0</v>
      </c>
      <c r="BW132" s="9"/>
      <c r="BX132" s="29" t="str">
        <f t="shared" si="654"/>
        <v xml:space="preserve"> </v>
      </c>
      <c r="BY132" s="29" t="str">
        <f t="shared" si="695"/>
        <v xml:space="preserve"> </v>
      </c>
      <c r="BZ132" s="43">
        <v>0</v>
      </c>
      <c r="CA132" s="43">
        <v>0</v>
      </c>
      <c r="CB132" s="30"/>
      <c r="CC132" s="29" t="str">
        <f t="shared" si="606"/>
        <v xml:space="preserve"> </v>
      </c>
      <c r="CD132" s="29" t="str">
        <f t="shared" si="696"/>
        <v xml:space="preserve"> </v>
      </c>
      <c r="CE132" s="43">
        <v>161197.29999999999</v>
      </c>
      <c r="CF132" s="43">
        <v>163100.97</v>
      </c>
      <c r="CG132" s="43">
        <v>357760.71</v>
      </c>
      <c r="CH132" s="47">
        <f t="shared" si="697"/>
        <v>1.0118095650485461</v>
      </c>
      <c r="CI132" s="29">
        <f t="shared" si="698"/>
        <v>0.45589402480781077</v>
      </c>
      <c r="CJ132" s="43">
        <v>161197.29999999999</v>
      </c>
      <c r="CK132" s="43">
        <v>163100.97</v>
      </c>
      <c r="CL132" s="43">
        <v>122773.92</v>
      </c>
      <c r="CM132" s="29">
        <f t="shared" si="699"/>
        <v>1.0118095650485461</v>
      </c>
      <c r="CN132" s="29">
        <f t="shared" si="700"/>
        <v>1.3284659315268259</v>
      </c>
      <c r="CO132" s="43"/>
      <c r="CP132" s="43"/>
      <c r="CQ132" s="30">
        <v>234986.79</v>
      </c>
      <c r="CR132" s="29" t="str">
        <f t="shared" si="701"/>
        <v xml:space="preserve"> </v>
      </c>
      <c r="CS132" s="29">
        <f t="shared" si="702"/>
        <v>0</v>
      </c>
      <c r="CT132" s="43"/>
      <c r="CU132" s="43"/>
      <c r="CV132" s="30"/>
      <c r="CW132" s="29" t="str">
        <f t="shared" si="408"/>
        <v xml:space="preserve"> </v>
      </c>
      <c r="CX132" s="29" t="str">
        <f t="shared" si="409"/>
        <v xml:space="preserve"> </v>
      </c>
      <c r="CY132" s="43"/>
      <c r="CZ132" s="43"/>
      <c r="DA132" s="30"/>
      <c r="DB132" s="29" t="str">
        <f t="shared" si="680"/>
        <v xml:space="preserve"> </v>
      </c>
      <c r="DC132" s="29" t="str">
        <f t="shared" si="703"/>
        <v xml:space="preserve"> </v>
      </c>
      <c r="DD132" s="43">
        <v>102927.39</v>
      </c>
      <c r="DE132" s="43">
        <v>137927.39000000001</v>
      </c>
      <c r="DF132" s="37">
        <v>24005.87</v>
      </c>
      <c r="DG132" s="29">
        <f t="shared" si="681"/>
        <v>1.3400455408419472</v>
      </c>
      <c r="DH132" s="29" t="str">
        <f t="shared" si="706"/>
        <v>св.200</v>
      </c>
      <c r="DI132" s="43"/>
      <c r="DJ132" s="9"/>
      <c r="DK132" s="29" t="str">
        <f t="shared" si="709"/>
        <v xml:space="preserve"> </v>
      </c>
      <c r="DL132" s="43"/>
      <c r="DM132" s="43"/>
      <c r="DN132" s="30">
        <v>10416.36</v>
      </c>
      <c r="DO132" s="29" t="str">
        <f t="shared" si="682"/>
        <v xml:space="preserve"> </v>
      </c>
      <c r="DP132" s="29">
        <f t="shared" ref="DP132:DP143" si="714">IF(DN132=0," ",IF(DM132/DN132*100&gt;200,"св.200",DM132/DN132))</f>
        <v>0</v>
      </c>
    </row>
    <row r="133" spans="1:120" s="19" customFormat="1" ht="15.75" customHeight="1" outlineLevel="1" x14ac:dyDescent="0.3">
      <c r="A133" s="18">
        <v>108</v>
      </c>
      <c r="B133" s="8" t="s">
        <v>81</v>
      </c>
      <c r="C133" s="28">
        <f t="shared" si="710"/>
        <v>2718450.9499999997</v>
      </c>
      <c r="D133" s="28">
        <f t="shared" si="710"/>
        <v>2682422.21</v>
      </c>
      <c r="E133" s="28">
        <f t="shared" si="710"/>
        <v>330963.76</v>
      </c>
      <c r="F133" s="29">
        <f t="shared" ref="F133:F137" si="715">IF(D133&lt;=0," ",IF(D133/C133*100&gt;200,"СВ.200",D133/C133))</f>
        <v>0.98674659184121027</v>
      </c>
      <c r="G133" s="29" t="str">
        <f t="shared" ref="G133:G137" si="716">IF(E133=0," ",IF(D133/E133*100&gt;200,"св.200",D133/E133))</f>
        <v>св.200</v>
      </c>
      <c r="H133" s="17">
        <f t="shared" si="711"/>
        <v>2477802.11</v>
      </c>
      <c r="I133" s="24">
        <f t="shared" si="711"/>
        <v>2441773.37</v>
      </c>
      <c r="J133" s="17">
        <f t="shared" si="711"/>
        <v>300866.25</v>
      </c>
      <c r="K133" s="29">
        <f t="shared" ref="K133:K137" si="717">IF(I133&lt;=0," ",IF(I133/H133*100&gt;200,"СВ.200",I133/H133))</f>
        <v>0.98545939570614061</v>
      </c>
      <c r="L133" s="29" t="str">
        <f t="shared" ref="L133:L137" si="718">IF(J133=0," ",IF(I133/J133*100&gt;200,"св.200",I133/J133))</f>
        <v>св.200</v>
      </c>
      <c r="M133" s="43">
        <v>2002878.23</v>
      </c>
      <c r="N133" s="43">
        <v>1958940.67</v>
      </c>
      <c r="O133" s="43">
        <v>34243.54</v>
      </c>
      <c r="P133" s="29">
        <f t="shared" ref="P133:P137" si="719">IF(N133&lt;=0," ",IF(M133&lt;=0," ",IF(N133/M133*100&gt;200,"СВ.200",N133/M133)))</f>
        <v>0.97806279016772779</v>
      </c>
      <c r="Q133" s="29" t="str">
        <f t="shared" ref="Q133:Q136" si="720">IF(O133=0," ",IF(N133/O133*100&gt;200,"св.200",N133/O133))</f>
        <v>св.200</v>
      </c>
      <c r="R133" s="43"/>
      <c r="S133" s="43"/>
      <c r="T133" s="30"/>
      <c r="U133" s="29" t="str">
        <f t="shared" ref="U133:U137" si="721">IF(S133&lt;=0," ",IF(R133&lt;=0," ",IF(S133/R133*100&gt;200,"СВ.200",S133/R133)))</f>
        <v xml:space="preserve"> </v>
      </c>
      <c r="V133" s="29" t="str">
        <f t="shared" ref="V133:V137" si="722">IF(S133=0," ",IF(S133/T133*100&gt;200,"св.200",S133/T133))</f>
        <v xml:space="preserve"> </v>
      </c>
      <c r="W133" s="43">
        <v>0</v>
      </c>
      <c r="X133" s="43">
        <v>0</v>
      </c>
      <c r="Y133" s="43">
        <v>487.8</v>
      </c>
      <c r="Z133" s="29" t="str">
        <f t="shared" ref="Z133:Z137" si="723">IF(X133&lt;=0," ",IF(W133&lt;=0," ",IF(X133/W133*100&gt;200,"СВ.200",X133/W133)))</f>
        <v xml:space="preserve"> </v>
      </c>
      <c r="AA133" s="29">
        <f t="shared" ref="AA133:AA137" si="724">IF(Y133=0," ",IF(X133/Y133*100&gt;200,"св.200",X133/Y133))</f>
        <v>0</v>
      </c>
      <c r="AB133" s="43">
        <v>79455.11</v>
      </c>
      <c r="AC133" s="43">
        <v>86413.31</v>
      </c>
      <c r="AD133" s="43">
        <v>18762.53</v>
      </c>
      <c r="AE133" s="29">
        <f t="shared" ref="AE133:AE137" si="725">IF(AC133&lt;=0," ",IF(AB133&lt;=0," ",IF(AC133/AB133*100&gt;200,"СВ.200",AC133/AB133)))</f>
        <v>1.0875739773061794</v>
      </c>
      <c r="AF133" s="29" t="str">
        <f t="shared" ref="AF133:AF137" si="726">IF(AD133=0," ",IF(AC133/AD133*100&gt;200,"св.200",AC133/AD133))</f>
        <v>св.200</v>
      </c>
      <c r="AG133" s="43">
        <v>395468.77</v>
      </c>
      <c r="AH133" s="43">
        <v>396419.39</v>
      </c>
      <c r="AI133" s="43">
        <v>247372.38</v>
      </c>
      <c r="AJ133" s="29">
        <f t="shared" ref="AJ133:AJ137" si="727">IF(AH133&lt;=0," ",IF(AG133&lt;=0," ",IF(AH133/AG133*100&gt;200,"СВ.200",AH133/AG133)))</f>
        <v>1.0024037802024164</v>
      </c>
      <c r="AK133" s="29">
        <f t="shared" ref="AK133:AK137" si="728">IF(AI133=0," ",IF(AH133/AI133*100&gt;200,"св.200",AH133/AI133))</f>
        <v>1.6025208230603594</v>
      </c>
      <c r="AL133" s="43"/>
      <c r="AM133" s="43"/>
      <c r="AN133" s="9"/>
      <c r="AO133" s="29" t="str">
        <f t="shared" ref="AO133:AO137" si="729">IF(AM133&lt;=0," ",IF(AL133&lt;=0," ",IF(AM133/AL133*100&gt;200,"СВ.200",AM133/AL133)))</f>
        <v xml:space="preserve"> </v>
      </c>
      <c r="AP133" s="29" t="str">
        <f t="shared" ref="AP133:AP137" si="730">IF(AN133=0," ",IF(AM133/AN133*100&gt;200,"св.200",AM133/AN133))</f>
        <v xml:space="preserve"> </v>
      </c>
      <c r="AQ133" s="9">
        <f t="shared" ref="AQ133:AQ137" si="731">AV133+BA133+BF133+BK133+BP133+BU133+BZ133+CE133+CY133+DD133+DL133+CT133</f>
        <v>240648.84</v>
      </c>
      <c r="AR133" s="9">
        <f t="shared" ref="AR133:AR137" si="732">AW133+BB133+BG133+BL133+BQ133+BV133+CA133+CF133+CZ133+DE133+DM133+CU133+DI133</f>
        <v>240648.84</v>
      </c>
      <c r="AS133" s="9">
        <f t="shared" ref="AS133:AS137" si="733">AX133+BC133+BH133+BM133+BR133+BW133+CB133+CG133+DA133+DF133+DN133+CV133+DJ133</f>
        <v>30097.51</v>
      </c>
      <c r="AT133" s="29">
        <f t="shared" ref="AT133:AT137" si="734">IF(AR133&lt;=0," ",IF(AQ133&lt;=0," ",IF(AR133/AQ133*100&gt;200,"СВ.200",AR133/AQ133)))</f>
        <v>1</v>
      </c>
      <c r="AU133" s="29" t="str">
        <f t="shared" ref="AU133:AU136" si="735">IF(AS133=0," ",IF(AR133/AS133*100&gt;200,"св.200",AR133/AS133))</f>
        <v>св.200</v>
      </c>
      <c r="AV133" s="43"/>
      <c r="AW133" s="43"/>
      <c r="AX133" s="9"/>
      <c r="AY133" s="29" t="str">
        <f t="shared" ref="AY133:AY137" si="736">IF(AW133&lt;=0," ",IF(AV133&lt;=0," ",IF(AW133/AV133*100&gt;200,"СВ.200",AW133/AV133)))</f>
        <v xml:space="preserve"> </v>
      </c>
      <c r="AZ133" s="29" t="str">
        <f t="shared" ref="AZ133:AZ137" si="737">IF(AX133=0," ",IF(AW133/AX133*100&gt;200,"св.200",AW133/AX133))</f>
        <v xml:space="preserve"> </v>
      </c>
      <c r="BA133" s="43">
        <v>98767.6</v>
      </c>
      <c r="BB133" s="43">
        <v>98767.6</v>
      </c>
      <c r="BC133" s="9">
        <v>97.51</v>
      </c>
      <c r="BD133" s="29">
        <f t="shared" ref="BD133:BD137" si="738">IF(BB133&lt;=0," ",IF(BA133&lt;=0," ",IF(BB133/BA133*100&gt;200,"СВ.200",BB133/BA133)))</f>
        <v>1</v>
      </c>
      <c r="BE133" s="29" t="str">
        <f t="shared" ref="BE133:BE137" si="739">IF(BC133=0," ",IF(BB133/BC133*100&gt;200,"св.200",BB133/BC133))</f>
        <v>св.200</v>
      </c>
      <c r="BF133" s="43">
        <v>15218.4</v>
      </c>
      <c r="BG133" s="43">
        <v>15218.4</v>
      </c>
      <c r="BH133" s="43"/>
      <c r="BI133" s="29">
        <f t="shared" ref="BI133:BI137" si="740">IF(BG133&lt;=0," ",IF(BF133&lt;=0," ",IF(BG133/BF133*100&gt;200,"СВ.200",BG133/BF133)))</f>
        <v>1</v>
      </c>
      <c r="BJ133" s="29" t="str">
        <f t="shared" ref="BJ133:BJ137" si="741">IF(BH133=0," ",IF(BG133/BH133*100&gt;200,"св.200",BG133/BH133))</f>
        <v xml:space="preserve"> </v>
      </c>
      <c r="BK133" s="43"/>
      <c r="BL133" s="43"/>
      <c r="BM133" s="30"/>
      <c r="BN133" s="29" t="str">
        <f t="shared" ref="BN133:BN137" si="742">IF(BL133&lt;=0," ",IF(BK133&lt;=0," ",IF(BL133/BK133*100&gt;200,"СВ.200",BL133/BK133)))</f>
        <v xml:space="preserve"> </v>
      </c>
      <c r="BO133" s="29" t="str">
        <f t="shared" ref="BO133:BO137" si="743">IF(BM133=0," ",IF(BL133/BM133*100&gt;200,"св.200",BL133/BM133))</f>
        <v xml:space="preserve"> </v>
      </c>
      <c r="BP133" s="43"/>
      <c r="BQ133" s="43"/>
      <c r="BR133" s="30"/>
      <c r="BS133" s="29" t="str">
        <f t="shared" ref="BS133:BS137" si="744">IF(BQ133&lt;=0," ",IF(BP133&lt;=0," ",IF(BQ133/BP133*100&gt;200,"СВ.200",BQ133/BP133)))</f>
        <v xml:space="preserve"> </v>
      </c>
      <c r="BT133" s="29" t="str">
        <f t="shared" ref="BT133:BT137" si="745">IF(BR133=0," ",IF(BQ133/BR133*100&gt;200,"св.200",BQ133/BR133))</f>
        <v xml:space="preserve"> </v>
      </c>
      <c r="BU133" s="43">
        <v>95392.34</v>
      </c>
      <c r="BV133" s="43">
        <v>95392.34</v>
      </c>
      <c r="BW133" s="9"/>
      <c r="BX133" s="29">
        <f t="shared" ref="BX133:BX137" si="746">IF(BV133&lt;=0," ",IF(BU133&lt;=0," ",IF(BV133/BU133*100&gt;200,"СВ.200",BV133/BU133)))</f>
        <v>1</v>
      </c>
      <c r="BY133" s="29" t="str">
        <f t="shared" ref="BY133:BY137" si="747">IF(BW133=0," ",IF(BV133/BW133*100&gt;200,"св.200",BV133/BW133))</f>
        <v xml:space="preserve"> </v>
      </c>
      <c r="BZ133" s="43">
        <v>31270.5</v>
      </c>
      <c r="CA133" s="43">
        <v>31270.5</v>
      </c>
      <c r="CB133" s="30"/>
      <c r="CC133" s="29">
        <f t="shared" ref="CC133:CC137" si="748">IF(CA133&lt;=0," ",IF(BZ133&lt;=0," ",IF(CA133/BZ133*100&gt;200,"СВ.200",CA133/BZ133)))</f>
        <v>1</v>
      </c>
      <c r="CD133" s="29" t="str">
        <f t="shared" ref="CD133:CD137" si="749">IF(CB133=0," ",IF(CA133/CB133*100&gt;200,"св.200",CA133/CB133))</f>
        <v xml:space="preserve"> </v>
      </c>
      <c r="CE133" s="43"/>
      <c r="CF133" s="43"/>
      <c r="CG133" s="33"/>
      <c r="CH133" s="47" t="str">
        <f t="shared" ref="CH133:CH137" si="750">IF(CF133&lt;=0," ",IF(CE133&lt;=0," ",IF(CF133/CE133*100&gt;200,"СВ.200",CF133/CE133)))</f>
        <v xml:space="preserve"> </v>
      </c>
      <c r="CI133" s="29" t="str">
        <f t="shared" ref="CI133:CI137" si="751">IF(CG133=0," ",IF(CF133/CG133*100&gt;200,"св.200",CF133/CG133))</f>
        <v xml:space="preserve"> </v>
      </c>
      <c r="CJ133" s="43"/>
      <c r="CK133" s="43"/>
      <c r="CL133" s="30"/>
      <c r="CM133" s="29" t="str">
        <f t="shared" ref="CM133:CM137" si="752">IF(CK133&lt;=0," ",IF(CJ133&lt;=0," ",IF(CK133/CJ133*100&gt;200,"СВ.200",CK133/CJ133)))</f>
        <v xml:space="preserve"> </v>
      </c>
      <c r="CN133" s="29" t="str">
        <f t="shared" ref="CN133:CN137" si="753">IF(CL133=0," ",IF(CK133/CL133*100&gt;200,"св.200",CK133/CL133))</f>
        <v xml:space="preserve"> </v>
      </c>
      <c r="CO133" s="43"/>
      <c r="CP133" s="43"/>
      <c r="CQ133" s="30"/>
      <c r="CR133" s="29" t="str">
        <f t="shared" ref="CR133:CR137" si="754">IF(CP133&lt;=0," ",IF(CO133&lt;=0," ",IF(CP133/CO133*100&gt;200,"СВ.200",CP133/CO133)))</f>
        <v xml:space="preserve"> </v>
      </c>
      <c r="CS133" s="29" t="str">
        <f t="shared" ref="CS133:CS137" si="755">IF(CQ133=0," ",IF(CP133/CQ133*100&gt;200,"св.200",CP133/CQ133))</f>
        <v xml:space="preserve"> </v>
      </c>
      <c r="CT133" s="43"/>
      <c r="CU133" s="43"/>
      <c r="CV133" s="30"/>
      <c r="CW133" s="29" t="str">
        <f t="shared" si="408"/>
        <v xml:space="preserve"> </v>
      </c>
      <c r="CX133" s="29" t="str">
        <f t="shared" si="409"/>
        <v xml:space="preserve"> </v>
      </c>
      <c r="CY133" s="43"/>
      <c r="CZ133" s="43"/>
      <c r="DA133" s="30"/>
      <c r="DB133" s="29" t="str">
        <f t="shared" ref="DB133:DB137" si="756">IF(CZ133&lt;=0," ",IF(CY133&lt;=0," ",IF(CZ133/CY133*100&gt;200,"СВ.200",CZ133/CY133)))</f>
        <v xml:space="preserve"> </v>
      </c>
      <c r="DC133" s="29" t="str">
        <f t="shared" ref="DC133:DC137" si="757">IF(DA133=0," ",IF(CZ133/DA133*100&gt;200,"св.200",CZ133/DA133))</f>
        <v xml:space="preserve"> </v>
      </c>
      <c r="DD133" s="43"/>
      <c r="DE133" s="43"/>
      <c r="DF133" s="37">
        <v>30000</v>
      </c>
      <c r="DG133" s="29" t="str">
        <f t="shared" ref="DG133:DG137" si="758">IF(DE133&lt;=0," ",IF(DD133&lt;=0," ",IF(DE133/DD133*100&gt;200,"СВ.200",DE133/DD133)))</f>
        <v xml:space="preserve"> </v>
      </c>
      <c r="DH133" s="29">
        <f t="shared" ref="DH133:DH137" si="759">IF(DF133=0," ",IF(DE133/DF133*100&gt;200,"св.200",DE133/DF133))</f>
        <v>0</v>
      </c>
      <c r="DI133" s="43"/>
      <c r="DJ133" s="9"/>
      <c r="DK133" s="29" t="str">
        <f t="shared" si="709"/>
        <v xml:space="preserve"> </v>
      </c>
      <c r="DL133" s="43"/>
      <c r="DM133" s="43"/>
      <c r="DN133" s="30"/>
      <c r="DO133" s="29" t="str">
        <f t="shared" ref="DO133:DO137" si="760">IF(DM133&lt;=0," ",IF(DL133&lt;=0," ",IF(DM133/DL133*100&gt;200,"СВ.200",DM133/DL133)))</f>
        <v xml:space="preserve"> </v>
      </c>
      <c r="DP133" s="29" t="str">
        <f t="shared" ref="DP133:DP136" si="761">IF(DN133=0," ",IF(DM133/DN133*100&gt;200,"св.200",DM133/DN133))</f>
        <v xml:space="preserve"> </v>
      </c>
    </row>
    <row r="134" spans="1:120" s="19" customFormat="1" ht="15.75" customHeight="1" outlineLevel="1" x14ac:dyDescent="0.3">
      <c r="A134" s="18">
        <v>109</v>
      </c>
      <c r="B134" s="8" t="s">
        <v>33</v>
      </c>
      <c r="C134" s="28">
        <f t="shared" si="710"/>
        <v>450000</v>
      </c>
      <c r="D134" s="28">
        <f t="shared" si="710"/>
        <v>475671.45999999996</v>
      </c>
      <c r="E134" s="28">
        <f t="shared" si="710"/>
        <v>438094.42000000004</v>
      </c>
      <c r="F134" s="29">
        <f>IF(D134&lt;=0," ",IF(D134/C134*100&gt;200,"СВ.200",D134/C134))</f>
        <v>1.0570476888888889</v>
      </c>
      <c r="G134" s="29">
        <f t="shared" si="716"/>
        <v>1.0857738384341895</v>
      </c>
      <c r="H134" s="17">
        <f t="shared" ref="H134:I137" si="762">W134++AG134+M134+AB134+AL134+R134</f>
        <v>450000</v>
      </c>
      <c r="I134" s="24">
        <f t="shared" si="762"/>
        <v>475671.45999999996</v>
      </c>
      <c r="J134" s="17">
        <f>O134+T134+AD134+AI134</f>
        <v>438094.42000000004</v>
      </c>
      <c r="K134" s="29">
        <f t="shared" si="717"/>
        <v>1.0570476888888889</v>
      </c>
      <c r="L134" s="29">
        <f t="shared" si="718"/>
        <v>1.0857738384341895</v>
      </c>
      <c r="M134" s="43">
        <v>80000</v>
      </c>
      <c r="N134" s="43">
        <v>105727.59</v>
      </c>
      <c r="O134" s="43">
        <v>89682.6</v>
      </c>
      <c r="P134" s="29">
        <f t="shared" si="719"/>
        <v>1.3215948749999999</v>
      </c>
      <c r="Q134" s="29">
        <f t="shared" si="720"/>
        <v>1.1789086177251773</v>
      </c>
      <c r="R134" s="43"/>
      <c r="S134" s="43"/>
      <c r="T134" s="28"/>
      <c r="U134" s="29" t="str">
        <f t="shared" si="721"/>
        <v xml:space="preserve"> </v>
      </c>
      <c r="V134" s="29" t="str">
        <f t="shared" si="722"/>
        <v xml:space="preserve"> </v>
      </c>
      <c r="W134" s="43">
        <v>0</v>
      </c>
      <c r="X134" s="43">
        <v>0</v>
      </c>
      <c r="Y134" s="43">
        <v>0</v>
      </c>
      <c r="Z134" s="29" t="str">
        <f t="shared" si="723"/>
        <v xml:space="preserve"> </v>
      </c>
      <c r="AA134" s="29" t="str">
        <f t="shared" si="724"/>
        <v xml:space="preserve"> </v>
      </c>
      <c r="AB134" s="43">
        <v>50000</v>
      </c>
      <c r="AC134" s="43">
        <v>63074.14</v>
      </c>
      <c r="AD134" s="43">
        <v>56295.42</v>
      </c>
      <c r="AE134" s="29">
        <f t="shared" si="725"/>
        <v>1.2614828</v>
      </c>
      <c r="AF134" s="29">
        <f t="shared" si="726"/>
        <v>1.1204133480130356</v>
      </c>
      <c r="AG134" s="43">
        <v>320000</v>
      </c>
      <c r="AH134" s="43">
        <v>306869.73</v>
      </c>
      <c r="AI134" s="43">
        <v>292116.40000000002</v>
      </c>
      <c r="AJ134" s="29">
        <f t="shared" si="727"/>
        <v>0.95896790624999995</v>
      </c>
      <c r="AK134" s="29">
        <f t="shared" si="728"/>
        <v>1.0505049699366416</v>
      </c>
      <c r="AL134" s="43"/>
      <c r="AM134" s="43"/>
      <c r="AN134" s="28"/>
      <c r="AO134" s="29" t="str">
        <f t="shared" si="729"/>
        <v xml:space="preserve"> </v>
      </c>
      <c r="AP134" s="29" t="str">
        <f t="shared" si="730"/>
        <v xml:space="preserve"> </v>
      </c>
      <c r="AQ134" s="9">
        <f t="shared" si="731"/>
        <v>0</v>
      </c>
      <c r="AR134" s="9">
        <f t="shared" si="732"/>
        <v>0</v>
      </c>
      <c r="AS134" s="9">
        <f t="shared" si="733"/>
        <v>0</v>
      </c>
      <c r="AT134" s="29" t="str">
        <f t="shared" si="734"/>
        <v xml:space="preserve"> </v>
      </c>
      <c r="AU134" s="29" t="str">
        <f>IF(AR134=0," ",IF(AR134/AS134*100&gt;200,"св.200",AR134/AS134))</f>
        <v xml:space="preserve"> </v>
      </c>
      <c r="AV134" s="43"/>
      <c r="AW134" s="43"/>
      <c r="AX134" s="28"/>
      <c r="AY134" s="29" t="str">
        <f t="shared" si="736"/>
        <v xml:space="preserve"> </v>
      </c>
      <c r="AZ134" s="29" t="str">
        <f t="shared" si="737"/>
        <v xml:space="preserve"> </v>
      </c>
      <c r="BA134" s="43">
        <v>0</v>
      </c>
      <c r="BB134" s="43">
        <v>0</v>
      </c>
      <c r="BC134" s="28">
        <v>0</v>
      </c>
      <c r="BD134" s="29" t="str">
        <f t="shared" si="738"/>
        <v xml:space="preserve"> </v>
      </c>
      <c r="BE134" s="29" t="str">
        <f t="shared" si="739"/>
        <v xml:space="preserve"> </v>
      </c>
      <c r="BF134" s="43">
        <v>0</v>
      </c>
      <c r="BG134" s="43">
        <v>0</v>
      </c>
      <c r="BH134" s="43"/>
      <c r="BI134" s="29" t="str">
        <f t="shared" si="740"/>
        <v xml:space="preserve"> </v>
      </c>
      <c r="BJ134" s="29" t="str">
        <f t="shared" si="741"/>
        <v xml:space="preserve"> </v>
      </c>
      <c r="BK134" s="43"/>
      <c r="BL134" s="43"/>
      <c r="BM134" s="28"/>
      <c r="BN134" s="29" t="str">
        <f t="shared" si="742"/>
        <v xml:space="preserve"> </v>
      </c>
      <c r="BO134" s="29" t="str">
        <f t="shared" si="743"/>
        <v xml:space="preserve"> </v>
      </c>
      <c r="BP134" s="43"/>
      <c r="BQ134" s="43"/>
      <c r="BR134" s="28"/>
      <c r="BS134" s="29" t="str">
        <f t="shared" si="744"/>
        <v xml:space="preserve"> </v>
      </c>
      <c r="BT134" s="29" t="str">
        <f t="shared" si="745"/>
        <v xml:space="preserve"> </v>
      </c>
      <c r="BU134" s="43">
        <v>0</v>
      </c>
      <c r="BV134" s="43">
        <v>0</v>
      </c>
      <c r="BW134" s="28"/>
      <c r="BX134" s="29" t="str">
        <f t="shared" si="746"/>
        <v xml:space="preserve"> </v>
      </c>
      <c r="BY134" s="29" t="str">
        <f t="shared" ref="BY134" si="763">IF(BV134=0," ",IF(BV134/BW134*100&gt;200,"св.200",BV134/BW134))</f>
        <v xml:space="preserve"> </v>
      </c>
      <c r="BZ134" s="43">
        <v>0</v>
      </c>
      <c r="CA134" s="43">
        <v>0</v>
      </c>
      <c r="CB134" s="28"/>
      <c r="CC134" s="29" t="str">
        <f t="shared" si="748"/>
        <v xml:space="preserve"> </v>
      </c>
      <c r="CD134" s="29" t="str">
        <f t="shared" si="749"/>
        <v xml:space="preserve"> </v>
      </c>
      <c r="CE134" s="43"/>
      <c r="CF134" s="43"/>
      <c r="CG134" s="28"/>
      <c r="CH134" s="47" t="str">
        <f t="shared" si="750"/>
        <v xml:space="preserve"> </v>
      </c>
      <c r="CI134" s="29" t="str">
        <f t="shared" si="751"/>
        <v xml:space="preserve"> </v>
      </c>
      <c r="CJ134" s="43"/>
      <c r="CK134" s="43"/>
      <c r="CL134" s="28"/>
      <c r="CM134" s="29" t="str">
        <f t="shared" si="752"/>
        <v xml:space="preserve"> </v>
      </c>
      <c r="CN134" s="29" t="str">
        <f t="shared" si="753"/>
        <v xml:space="preserve"> </v>
      </c>
      <c r="CO134" s="43"/>
      <c r="CP134" s="43"/>
      <c r="CQ134" s="28"/>
      <c r="CR134" s="29" t="str">
        <f t="shared" si="754"/>
        <v xml:space="preserve"> </v>
      </c>
      <c r="CS134" s="29" t="str">
        <f t="shared" si="755"/>
        <v xml:space="preserve"> </v>
      </c>
      <c r="CT134" s="43"/>
      <c r="CU134" s="43"/>
      <c r="CV134" s="54"/>
      <c r="CW134" s="29" t="str">
        <f t="shared" ref="CW134:CW146" si="764">IF(CU134&lt;=0," ",IF(CT134&lt;=0," ",IF(CU134/CT134*100&gt;200,"СВ.200",CU134/CT134)))</f>
        <v xml:space="preserve"> </v>
      </c>
      <c r="CX134" s="29" t="str">
        <f t="shared" ref="CX134:CX146" si="765">IF(CV134=0," ",IF(CU134/CV134*100&gt;200,"св.200",CU134/CV134))</f>
        <v xml:space="preserve"> </v>
      </c>
      <c r="CY134" s="43"/>
      <c r="CZ134" s="43"/>
      <c r="DA134" s="28"/>
      <c r="DB134" s="29" t="str">
        <f t="shared" si="756"/>
        <v xml:space="preserve"> </v>
      </c>
      <c r="DC134" s="29" t="str">
        <f t="shared" si="757"/>
        <v xml:space="preserve"> </v>
      </c>
      <c r="DD134" s="43"/>
      <c r="DE134" s="43"/>
      <c r="DF134" s="28"/>
      <c r="DG134" s="29" t="str">
        <f t="shared" si="758"/>
        <v xml:space="preserve"> </v>
      </c>
      <c r="DH134" s="29" t="str">
        <f t="shared" si="759"/>
        <v xml:space="preserve"> </v>
      </c>
      <c r="DI134" s="43"/>
      <c r="DJ134" s="28"/>
      <c r="DK134" s="29" t="str">
        <f t="shared" si="709"/>
        <v xml:space="preserve"> </v>
      </c>
      <c r="DL134" s="43"/>
      <c r="DM134" s="43"/>
      <c r="DN134" s="66"/>
      <c r="DO134" s="29" t="str">
        <f t="shared" si="760"/>
        <v xml:space="preserve"> </v>
      </c>
      <c r="DP134" s="29" t="str">
        <f t="shared" si="761"/>
        <v xml:space="preserve"> </v>
      </c>
    </row>
    <row r="135" spans="1:120" s="19" customFormat="1" ht="15.75" customHeight="1" outlineLevel="1" x14ac:dyDescent="0.3">
      <c r="A135" s="18">
        <v>110</v>
      </c>
      <c r="B135" s="8" t="s">
        <v>166</v>
      </c>
      <c r="C135" s="28">
        <f t="shared" si="710"/>
        <v>302000</v>
      </c>
      <c r="D135" s="28">
        <f t="shared" si="710"/>
        <v>337104.32</v>
      </c>
      <c r="E135" s="28">
        <f t="shared" si="710"/>
        <v>2511284.0499999998</v>
      </c>
      <c r="F135" s="29">
        <f t="shared" si="715"/>
        <v>1.1162394701986755</v>
      </c>
      <c r="G135" s="29">
        <f t="shared" si="716"/>
        <v>0.13423583843492337</v>
      </c>
      <c r="H135" s="17">
        <f t="shared" si="762"/>
        <v>296000</v>
      </c>
      <c r="I135" s="24">
        <f t="shared" si="762"/>
        <v>331207.67</v>
      </c>
      <c r="J135" s="17">
        <f>Y135++AI135+O135+AD135+AN135+T135</f>
        <v>2397443.15</v>
      </c>
      <c r="K135" s="29">
        <f t="shared" si="717"/>
        <v>1.118944831081081</v>
      </c>
      <c r="L135" s="29">
        <f t="shared" si="718"/>
        <v>0.1381503749108712</v>
      </c>
      <c r="M135" s="52">
        <v>35000</v>
      </c>
      <c r="N135" s="52">
        <v>43074</v>
      </c>
      <c r="O135" s="52">
        <v>1924273.69</v>
      </c>
      <c r="P135" s="29">
        <f t="shared" si="719"/>
        <v>1.2306857142857144</v>
      </c>
      <c r="Q135" s="29">
        <f>IF(O135=0," ",IF(N135/O135*100&gt;200,"св.200",N135/O135))</f>
        <v>2.2384549673908394E-2</v>
      </c>
      <c r="R135" s="52"/>
      <c r="S135" s="52"/>
      <c r="T135" s="30"/>
      <c r="U135" s="29" t="str">
        <f t="shared" si="721"/>
        <v xml:space="preserve"> </v>
      </c>
      <c r="V135" s="29" t="str">
        <f t="shared" si="722"/>
        <v xml:space="preserve"> </v>
      </c>
      <c r="W135" s="52">
        <v>1000</v>
      </c>
      <c r="X135" s="52">
        <v>897.9</v>
      </c>
      <c r="Y135" s="52">
        <v>0</v>
      </c>
      <c r="Z135" s="29">
        <f t="shared" si="723"/>
        <v>0.89790000000000003</v>
      </c>
      <c r="AA135" s="29" t="str">
        <f t="shared" si="724"/>
        <v xml:space="preserve"> </v>
      </c>
      <c r="AB135" s="52">
        <v>23000</v>
      </c>
      <c r="AC135" s="52">
        <v>26406.799999999999</v>
      </c>
      <c r="AD135" s="52">
        <v>61317.13</v>
      </c>
      <c r="AE135" s="29">
        <f t="shared" si="725"/>
        <v>1.1481217391304348</v>
      </c>
      <c r="AF135" s="29">
        <f t="shared" si="726"/>
        <v>0.43065942584070716</v>
      </c>
      <c r="AG135" s="52">
        <v>237000</v>
      </c>
      <c r="AH135" s="52">
        <v>260828.97</v>
      </c>
      <c r="AI135" s="52">
        <v>411852.33</v>
      </c>
      <c r="AJ135" s="29">
        <f t="shared" si="727"/>
        <v>1.1005441772151898</v>
      </c>
      <c r="AK135" s="29">
        <f t="shared" si="728"/>
        <v>0.63330701564806002</v>
      </c>
      <c r="AL135" s="52"/>
      <c r="AM135" s="52"/>
      <c r="AN135" s="9"/>
      <c r="AO135" s="29" t="str">
        <f t="shared" si="729"/>
        <v xml:space="preserve"> </v>
      </c>
      <c r="AP135" s="29" t="str">
        <f t="shared" si="730"/>
        <v xml:space="preserve"> </v>
      </c>
      <c r="AQ135" s="9">
        <f t="shared" si="731"/>
        <v>6000</v>
      </c>
      <c r="AR135" s="9">
        <f t="shared" si="732"/>
        <v>5896.65</v>
      </c>
      <c r="AS135" s="9">
        <f t="shared" si="733"/>
        <v>113840.9</v>
      </c>
      <c r="AT135" s="29">
        <f t="shared" si="734"/>
        <v>0.98277499999999995</v>
      </c>
      <c r="AU135" s="29">
        <f t="shared" si="735"/>
        <v>5.1797289023540749E-2</v>
      </c>
      <c r="AV135" s="52"/>
      <c r="AW135" s="52"/>
      <c r="AX135" s="9"/>
      <c r="AY135" s="29" t="str">
        <f t="shared" si="736"/>
        <v xml:space="preserve"> </v>
      </c>
      <c r="AZ135" s="29" t="str">
        <f t="shared" si="737"/>
        <v xml:space="preserve"> </v>
      </c>
      <c r="BA135" s="52">
        <v>6000</v>
      </c>
      <c r="BB135" s="52">
        <v>5896.65</v>
      </c>
      <c r="BC135" s="9">
        <v>0</v>
      </c>
      <c r="BD135" s="29">
        <f t="shared" si="738"/>
        <v>0.98277499999999995</v>
      </c>
      <c r="BE135" s="29" t="str">
        <f t="shared" si="739"/>
        <v xml:space="preserve"> </v>
      </c>
      <c r="BF135" s="52">
        <v>0</v>
      </c>
      <c r="BG135" s="52">
        <v>0</v>
      </c>
      <c r="BH135" s="52">
        <v>15218.4</v>
      </c>
      <c r="BI135" s="29" t="str">
        <f t="shared" si="740"/>
        <v xml:space="preserve"> </v>
      </c>
      <c r="BJ135" s="29">
        <f t="shared" si="741"/>
        <v>0</v>
      </c>
      <c r="BK135" s="52"/>
      <c r="BL135" s="52"/>
      <c r="BM135" s="30"/>
      <c r="BN135" s="29" t="str">
        <f t="shared" si="742"/>
        <v xml:space="preserve"> </v>
      </c>
      <c r="BO135" s="29" t="str">
        <f t="shared" si="743"/>
        <v xml:space="preserve"> </v>
      </c>
      <c r="BP135" s="52"/>
      <c r="BQ135" s="52"/>
      <c r="BR135" s="30"/>
      <c r="BS135" s="29" t="str">
        <f t="shared" si="744"/>
        <v xml:space="preserve"> </v>
      </c>
      <c r="BT135" s="29" t="str">
        <f t="shared" si="745"/>
        <v xml:space="preserve"> </v>
      </c>
      <c r="BU135" s="52">
        <v>0</v>
      </c>
      <c r="BV135" s="52">
        <v>0</v>
      </c>
      <c r="BW135" s="9">
        <v>98622.5</v>
      </c>
      <c r="BX135" s="29" t="str">
        <f t="shared" si="746"/>
        <v xml:space="preserve"> </v>
      </c>
      <c r="BY135" s="29">
        <f t="shared" si="747"/>
        <v>0</v>
      </c>
      <c r="BZ135" s="52">
        <v>0</v>
      </c>
      <c r="CA135" s="52">
        <v>0</v>
      </c>
      <c r="CB135" s="30"/>
      <c r="CC135" s="29" t="str">
        <f t="shared" si="748"/>
        <v xml:space="preserve"> </v>
      </c>
      <c r="CD135" s="29" t="str">
        <f t="shared" si="749"/>
        <v xml:space="preserve"> </v>
      </c>
      <c r="CE135" s="52"/>
      <c r="CF135" s="52"/>
      <c r="CG135" s="33"/>
      <c r="CH135" s="47" t="str">
        <f t="shared" si="750"/>
        <v xml:space="preserve"> </v>
      </c>
      <c r="CI135" s="29" t="str">
        <f t="shared" si="751"/>
        <v xml:space="preserve"> </v>
      </c>
      <c r="CJ135" s="52"/>
      <c r="CK135" s="52"/>
      <c r="CL135" s="30"/>
      <c r="CM135" s="29" t="str">
        <f t="shared" si="752"/>
        <v xml:space="preserve"> </v>
      </c>
      <c r="CN135" s="29" t="str">
        <f t="shared" si="753"/>
        <v xml:space="preserve"> </v>
      </c>
      <c r="CO135" s="52"/>
      <c r="CP135" s="52"/>
      <c r="CQ135" s="30"/>
      <c r="CR135" s="29" t="str">
        <f t="shared" si="754"/>
        <v xml:space="preserve"> </v>
      </c>
      <c r="CS135" s="29" t="str">
        <f t="shared" si="755"/>
        <v xml:space="preserve"> </v>
      </c>
      <c r="CT135" s="52"/>
      <c r="CU135" s="52"/>
      <c r="CV135" s="30"/>
      <c r="CW135" s="29" t="str">
        <f t="shared" si="764"/>
        <v xml:space="preserve"> </v>
      </c>
      <c r="CX135" s="29" t="str">
        <f t="shared" si="765"/>
        <v xml:space="preserve"> </v>
      </c>
      <c r="CY135" s="52"/>
      <c r="CZ135" s="52"/>
      <c r="DA135" s="30"/>
      <c r="DB135" s="29" t="str">
        <f t="shared" si="756"/>
        <v xml:space="preserve"> </v>
      </c>
      <c r="DC135" s="29" t="str">
        <f t="shared" si="757"/>
        <v xml:space="preserve"> </v>
      </c>
      <c r="DD135" s="52"/>
      <c r="DE135" s="52"/>
      <c r="DF135" s="37"/>
      <c r="DG135" s="29" t="str">
        <f t="shared" si="758"/>
        <v xml:space="preserve"> </v>
      </c>
      <c r="DH135" s="29" t="str">
        <f t="shared" si="759"/>
        <v xml:space="preserve"> </v>
      </c>
      <c r="DI135" s="52"/>
      <c r="DJ135" s="9"/>
      <c r="DK135" s="29" t="str">
        <f t="shared" si="709"/>
        <v xml:space="preserve"> </v>
      </c>
      <c r="DL135" s="52"/>
      <c r="DM135" s="52"/>
      <c r="DN135" s="30"/>
      <c r="DO135" s="29" t="str">
        <f t="shared" si="760"/>
        <v xml:space="preserve"> </v>
      </c>
      <c r="DP135" s="29" t="str">
        <f t="shared" si="761"/>
        <v xml:space="preserve"> </v>
      </c>
    </row>
    <row r="136" spans="1:120" s="19" customFormat="1" ht="15.75" customHeight="1" outlineLevel="1" x14ac:dyDescent="0.3">
      <c r="A136" s="18">
        <v>111</v>
      </c>
      <c r="B136" s="8" t="s">
        <v>47</v>
      </c>
      <c r="C136" s="28">
        <f t="shared" si="710"/>
        <v>771749.24</v>
      </c>
      <c r="D136" s="28">
        <f t="shared" si="710"/>
        <v>879637.53999999992</v>
      </c>
      <c r="E136" s="28">
        <f t="shared" si="710"/>
        <v>778080.25</v>
      </c>
      <c r="F136" s="29">
        <f t="shared" si="715"/>
        <v>1.1397970926411278</v>
      </c>
      <c r="G136" s="29">
        <f t="shared" si="716"/>
        <v>1.1305228991482561</v>
      </c>
      <c r="H136" s="17">
        <f t="shared" si="762"/>
        <v>725778</v>
      </c>
      <c r="I136" s="24">
        <f t="shared" si="762"/>
        <v>833670.58</v>
      </c>
      <c r="J136" s="17">
        <f>Y136++AI136+O136+AD136+AN136+T136</f>
        <v>771572.75</v>
      </c>
      <c r="K136" s="29">
        <f t="shared" si="717"/>
        <v>1.1486578264979097</v>
      </c>
      <c r="L136" s="29">
        <f t="shared" si="718"/>
        <v>1.0804821450731639</v>
      </c>
      <c r="M136" s="43">
        <v>304800</v>
      </c>
      <c r="N136" s="43">
        <v>355132.48</v>
      </c>
      <c r="O136" s="43">
        <v>298945.05</v>
      </c>
      <c r="P136" s="29">
        <f t="shared" si="719"/>
        <v>1.1651328083989501</v>
      </c>
      <c r="Q136" s="29">
        <f t="shared" si="720"/>
        <v>1.1879523678348245</v>
      </c>
      <c r="R136" s="43"/>
      <c r="S136" s="43"/>
      <c r="T136" s="30"/>
      <c r="U136" s="29" t="str">
        <f t="shared" si="721"/>
        <v xml:space="preserve"> </v>
      </c>
      <c r="V136" s="29" t="str">
        <f t="shared" si="722"/>
        <v xml:space="preserve"> </v>
      </c>
      <c r="W136" s="43">
        <v>2978</v>
      </c>
      <c r="X136" s="43">
        <v>2978.1</v>
      </c>
      <c r="Y136" s="43">
        <v>75.040000000000006</v>
      </c>
      <c r="Z136" s="29">
        <f t="shared" si="723"/>
        <v>1.0000335795836131</v>
      </c>
      <c r="AA136" s="29" t="str">
        <f t="shared" si="724"/>
        <v>св.200</v>
      </c>
      <c r="AB136" s="43">
        <v>42000</v>
      </c>
      <c r="AC136" s="43">
        <v>92799.63</v>
      </c>
      <c r="AD136" s="43">
        <v>98701.65</v>
      </c>
      <c r="AE136" s="29" t="str">
        <f t="shared" si="725"/>
        <v>СВ.200</v>
      </c>
      <c r="AF136" s="29">
        <f t="shared" si="726"/>
        <v>0.94020343124962968</v>
      </c>
      <c r="AG136" s="43">
        <v>376000</v>
      </c>
      <c r="AH136" s="43">
        <v>382760.37</v>
      </c>
      <c r="AI136" s="43">
        <v>373851.01</v>
      </c>
      <c r="AJ136" s="29">
        <f t="shared" si="727"/>
        <v>1.0179797074468084</v>
      </c>
      <c r="AK136" s="29">
        <f t="shared" si="728"/>
        <v>1.023831311837301</v>
      </c>
      <c r="AL136" s="43"/>
      <c r="AM136" s="43"/>
      <c r="AN136" s="9">
        <v>0</v>
      </c>
      <c r="AO136" s="29" t="str">
        <f t="shared" si="729"/>
        <v xml:space="preserve"> </v>
      </c>
      <c r="AP136" s="29" t="str">
        <f>IF(AM136=0," ",IF(AM136/AN136*100&gt;200,"св.200",AM136/AN136))</f>
        <v xml:space="preserve"> </v>
      </c>
      <c r="AQ136" s="9">
        <f t="shared" si="731"/>
        <v>45971.240000000005</v>
      </c>
      <c r="AR136" s="9">
        <f>AW136+BB136+BG136+BL136+BQ136+BV136+CA136+CF136+CZ136+DE136+DM136+CU136+DI136</f>
        <v>45966.96</v>
      </c>
      <c r="AS136" s="9">
        <f t="shared" si="733"/>
        <v>6507.5</v>
      </c>
      <c r="AT136" s="29">
        <f t="shared" si="734"/>
        <v>0.9999068983129451</v>
      </c>
      <c r="AU136" s="29" t="str">
        <f t="shared" si="735"/>
        <v>св.200</v>
      </c>
      <c r="AV136" s="43"/>
      <c r="AW136" s="43"/>
      <c r="AX136" s="9"/>
      <c r="AY136" s="29" t="str">
        <f t="shared" si="736"/>
        <v xml:space="preserve"> </v>
      </c>
      <c r="AZ136" s="29" t="str">
        <f t="shared" si="737"/>
        <v xml:space="preserve"> </v>
      </c>
      <c r="BA136" s="43">
        <v>32471.24</v>
      </c>
      <c r="BB136" s="43">
        <v>32466.959999999999</v>
      </c>
      <c r="BC136" s="9">
        <v>6507.5</v>
      </c>
      <c r="BD136" s="29">
        <f t="shared" si="738"/>
        <v>0.99986819105152736</v>
      </c>
      <c r="BE136" s="29" t="str">
        <f t="shared" si="739"/>
        <v>св.200</v>
      </c>
      <c r="BF136" s="43">
        <v>0</v>
      </c>
      <c r="BG136" s="43">
        <v>0</v>
      </c>
      <c r="BH136" s="9"/>
      <c r="BI136" s="29" t="str">
        <f t="shared" si="740"/>
        <v xml:space="preserve"> </v>
      </c>
      <c r="BJ136" s="29" t="str">
        <f t="shared" si="741"/>
        <v xml:space="preserve"> </v>
      </c>
      <c r="BK136" s="43"/>
      <c r="BL136" s="43"/>
      <c r="BM136" s="30"/>
      <c r="BN136" s="29" t="str">
        <f t="shared" si="742"/>
        <v xml:space="preserve"> </v>
      </c>
      <c r="BO136" s="29" t="str">
        <f t="shared" si="743"/>
        <v xml:space="preserve"> </v>
      </c>
      <c r="BP136" s="43"/>
      <c r="BQ136" s="43"/>
      <c r="BR136" s="30"/>
      <c r="BS136" s="29" t="str">
        <f t="shared" si="744"/>
        <v xml:space="preserve"> </v>
      </c>
      <c r="BT136" s="29" t="str">
        <f t="shared" si="745"/>
        <v xml:space="preserve"> </v>
      </c>
      <c r="BU136" s="43">
        <v>0</v>
      </c>
      <c r="BV136" s="43">
        <v>0</v>
      </c>
      <c r="BW136" s="43">
        <v>0</v>
      </c>
      <c r="BX136" s="29" t="str">
        <f t="shared" si="746"/>
        <v xml:space="preserve"> </v>
      </c>
      <c r="BY136" s="29" t="str">
        <f t="shared" si="747"/>
        <v xml:space="preserve"> </v>
      </c>
      <c r="BZ136" s="43">
        <v>13500</v>
      </c>
      <c r="CA136" s="43">
        <v>13500</v>
      </c>
      <c r="CB136" s="43"/>
      <c r="CC136" s="29">
        <f t="shared" si="748"/>
        <v>1</v>
      </c>
      <c r="CD136" s="29" t="str">
        <f t="shared" si="749"/>
        <v xml:space="preserve"> </v>
      </c>
      <c r="CE136" s="43"/>
      <c r="CF136" s="43"/>
      <c r="CG136" s="33"/>
      <c r="CH136" s="47" t="str">
        <f t="shared" si="750"/>
        <v xml:space="preserve"> </v>
      </c>
      <c r="CI136" s="29" t="str">
        <f t="shared" si="751"/>
        <v xml:space="preserve"> </v>
      </c>
      <c r="CJ136" s="43"/>
      <c r="CK136" s="43"/>
      <c r="CL136" s="30"/>
      <c r="CM136" s="29" t="str">
        <f t="shared" si="752"/>
        <v xml:space="preserve"> </v>
      </c>
      <c r="CN136" s="29" t="str">
        <f t="shared" si="753"/>
        <v xml:space="preserve"> </v>
      </c>
      <c r="CO136" s="43"/>
      <c r="CP136" s="43"/>
      <c r="CQ136" s="30"/>
      <c r="CR136" s="29" t="str">
        <f t="shared" si="754"/>
        <v xml:space="preserve"> </v>
      </c>
      <c r="CS136" s="29" t="str">
        <f t="shared" si="755"/>
        <v xml:space="preserve"> </v>
      </c>
      <c r="CT136" s="43"/>
      <c r="CU136" s="43"/>
      <c r="CV136" s="30"/>
      <c r="CW136" s="29" t="str">
        <f t="shared" si="764"/>
        <v xml:space="preserve"> </v>
      </c>
      <c r="CX136" s="29" t="str">
        <f t="shared" si="765"/>
        <v xml:space="preserve"> </v>
      </c>
      <c r="CY136" s="43"/>
      <c r="CZ136" s="43"/>
      <c r="DA136" s="30"/>
      <c r="DB136" s="29" t="str">
        <f t="shared" si="756"/>
        <v xml:space="preserve"> </v>
      </c>
      <c r="DC136" s="29" t="str">
        <f t="shared" si="757"/>
        <v xml:space="preserve"> </v>
      </c>
      <c r="DD136" s="43"/>
      <c r="DE136" s="43"/>
      <c r="DF136" s="37"/>
      <c r="DG136" s="29" t="str">
        <f t="shared" si="758"/>
        <v xml:space="preserve"> </v>
      </c>
      <c r="DH136" s="29" t="str">
        <f t="shared" si="759"/>
        <v xml:space="preserve"> </v>
      </c>
      <c r="DI136" s="43"/>
      <c r="DJ136" s="9"/>
      <c r="DK136" s="29" t="str">
        <f t="shared" si="709"/>
        <v xml:space="preserve"> </v>
      </c>
      <c r="DL136" s="43"/>
      <c r="DM136" s="43"/>
      <c r="DN136" s="30"/>
      <c r="DO136" s="29" t="str">
        <f t="shared" si="760"/>
        <v xml:space="preserve"> </v>
      </c>
      <c r="DP136" s="29" t="str">
        <f t="shared" si="761"/>
        <v xml:space="preserve"> </v>
      </c>
    </row>
    <row r="137" spans="1:120" s="19" customFormat="1" ht="15.75" customHeight="1" outlineLevel="1" x14ac:dyDescent="0.3">
      <c r="A137" s="18">
        <f t="shared" ref="A137" si="766">A136+1</f>
        <v>112</v>
      </c>
      <c r="B137" s="8" t="s">
        <v>68</v>
      </c>
      <c r="C137" s="28">
        <f t="shared" si="710"/>
        <v>945700</v>
      </c>
      <c r="D137" s="28">
        <f t="shared" si="710"/>
        <v>973675.84999999986</v>
      </c>
      <c r="E137" s="28">
        <f t="shared" si="710"/>
        <v>1017334.15</v>
      </c>
      <c r="F137" s="29">
        <f t="shared" si="715"/>
        <v>1.029582161361954</v>
      </c>
      <c r="G137" s="29">
        <f t="shared" si="716"/>
        <v>0.9570855849083606</v>
      </c>
      <c r="H137" s="17">
        <f t="shared" si="762"/>
        <v>912167.15</v>
      </c>
      <c r="I137" s="24">
        <f t="shared" si="762"/>
        <v>940142.99999999988</v>
      </c>
      <c r="J137" s="17">
        <f>Y137++AI137+O137+AD137+AN137+T137</f>
        <v>1005334.68</v>
      </c>
      <c r="K137" s="29">
        <f t="shared" si="717"/>
        <v>1.0306696530345341</v>
      </c>
      <c r="L137" s="29">
        <f t="shared" si="718"/>
        <v>0.93515425131857566</v>
      </c>
      <c r="M137" s="43">
        <v>20083.02</v>
      </c>
      <c r="N137" s="43">
        <v>24322.7</v>
      </c>
      <c r="O137" s="43">
        <v>15409.87</v>
      </c>
      <c r="P137" s="29">
        <f t="shared" si="719"/>
        <v>1.2111076919706298</v>
      </c>
      <c r="Q137" s="29">
        <f>IF(O137=0," ",IF(N137/O137*100&gt;200,"св.200",N137/O137))</f>
        <v>1.5783845029192329</v>
      </c>
      <c r="R137" s="43"/>
      <c r="S137" s="43"/>
      <c r="T137" s="30"/>
      <c r="U137" s="29" t="str">
        <f t="shared" si="721"/>
        <v xml:space="preserve"> </v>
      </c>
      <c r="V137" s="29" t="str">
        <f t="shared" si="722"/>
        <v xml:space="preserve"> </v>
      </c>
      <c r="W137" s="43">
        <v>0</v>
      </c>
      <c r="X137" s="43">
        <v>0</v>
      </c>
      <c r="Y137" s="9">
        <v>0</v>
      </c>
      <c r="Z137" s="29" t="str">
        <f t="shared" si="723"/>
        <v xml:space="preserve"> </v>
      </c>
      <c r="AA137" s="29" t="str">
        <f t="shared" si="724"/>
        <v xml:space="preserve"> </v>
      </c>
      <c r="AB137" s="43">
        <v>200000</v>
      </c>
      <c r="AC137" s="43">
        <v>209158.59</v>
      </c>
      <c r="AD137" s="43">
        <v>280929.25</v>
      </c>
      <c r="AE137" s="29">
        <f t="shared" si="725"/>
        <v>1.0457929500000001</v>
      </c>
      <c r="AF137" s="29">
        <f t="shared" si="726"/>
        <v>0.74452407501176898</v>
      </c>
      <c r="AG137" s="43">
        <v>692084.13</v>
      </c>
      <c r="AH137" s="43">
        <v>706661.71</v>
      </c>
      <c r="AI137" s="43">
        <v>708995.56</v>
      </c>
      <c r="AJ137" s="29">
        <f t="shared" si="727"/>
        <v>1.0210633062775185</v>
      </c>
      <c r="AK137" s="29">
        <f t="shared" si="728"/>
        <v>0.99670823044364332</v>
      </c>
      <c r="AL137" s="43"/>
      <c r="AM137" s="43"/>
      <c r="AN137" s="9"/>
      <c r="AO137" s="29" t="str">
        <f t="shared" si="729"/>
        <v xml:space="preserve"> </v>
      </c>
      <c r="AP137" s="29" t="str">
        <f t="shared" si="730"/>
        <v xml:space="preserve"> </v>
      </c>
      <c r="AQ137" s="9">
        <f t="shared" si="731"/>
        <v>33532.85</v>
      </c>
      <c r="AR137" s="9">
        <f t="shared" si="732"/>
        <v>33532.85</v>
      </c>
      <c r="AS137" s="9">
        <f t="shared" si="733"/>
        <v>11999.47</v>
      </c>
      <c r="AT137" s="29">
        <f t="shared" si="734"/>
        <v>1</v>
      </c>
      <c r="AU137" s="29" t="str">
        <f>IF(AR137=0," ",IF(AR137/AS137*100&gt;200,"св.200",AR137/AS137))</f>
        <v>св.200</v>
      </c>
      <c r="AV137" s="43"/>
      <c r="AW137" s="43"/>
      <c r="AX137" s="9"/>
      <c r="AY137" s="29" t="str">
        <f t="shared" si="736"/>
        <v xml:space="preserve"> </v>
      </c>
      <c r="AZ137" s="29" t="str">
        <f t="shared" si="737"/>
        <v xml:space="preserve"> </v>
      </c>
      <c r="BA137" s="43">
        <v>33532.85</v>
      </c>
      <c r="BB137" s="43">
        <v>33532.85</v>
      </c>
      <c r="BC137" s="43">
        <v>10.4</v>
      </c>
      <c r="BD137" s="29">
        <f t="shared" si="738"/>
        <v>1</v>
      </c>
      <c r="BE137" s="29" t="str">
        <f t="shared" si="739"/>
        <v>св.200</v>
      </c>
      <c r="BF137" s="43">
        <v>0</v>
      </c>
      <c r="BG137" s="43">
        <v>0</v>
      </c>
      <c r="BH137" s="9"/>
      <c r="BI137" s="29" t="str">
        <f t="shared" si="740"/>
        <v xml:space="preserve"> </v>
      </c>
      <c r="BJ137" s="29" t="str">
        <f t="shared" si="741"/>
        <v xml:space="preserve"> </v>
      </c>
      <c r="BK137" s="43"/>
      <c r="BL137" s="43"/>
      <c r="BM137" s="30"/>
      <c r="BN137" s="29" t="str">
        <f t="shared" si="742"/>
        <v xml:space="preserve"> </v>
      </c>
      <c r="BO137" s="29" t="str">
        <f t="shared" si="743"/>
        <v xml:space="preserve"> </v>
      </c>
      <c r="BP137" s="43"/>
      <c r="BQ137" s="43"/>
      <c r="BR137" s="30"/>
      <c r="BS137" s="29" t="str">
        <f t="shared" si="744"/>
        <v xml:space="preserve"> </v>
      </c>
      <c r="BT137" s="29" t="str">
        <f t="shared" si="745"/>
        <v xml:space="preserve"> </v>
      </c>
      <c r="BU137" s="43">
        <v>0</v>
      </c>
      <c r="BV137" s="43">
        <v>0</v>
      </c>
      <c r="BW137" s="30">
        <v>11989.07</v>
      </c>
      <c r="BX137" s="29" t="str">
        <f t="shared" si="746"/>
        <v xml:space="preserve"> </v>
      </c>
      <c r="BY137" s="29">
        <f t="shared" si="747"/>
        <v>0</v>
      </c>
      <c r="BZ137" s="43">
        <v>0</v>
      </c>
      <c r="CA137" s="43">
        <v>0</v>
      </c>
      <c r="CB137" s="30"/>
      <c r="CC137" s="29" t="str">
        <f t="shared" si="748"/>
        <v xml:space="preserve"> </v>
      </c>
      <c r="CD137" s="29" t="str">
        <f t="shared" si="749"/>
        <v xml:space="preserve"> </v>
      </c>
      <c r="CE137" s="43"/>
      <c r="CF137" s="43"/>
      <c r="CG137" s="33"/>
      <c r="CH137" s="47" t="str">
        <f t="shared" si="750"/>
        <v xml:space="preserve"> </v>
      </c>
      <c r="CI137" s="29" t="str">
        <f t="shared" si="751"/>
        <v xml:space="preserve"> </v>
      </c>
      <c r="CJ137" s="43"/>
      <c r="CK137" s="43"/>
      <c r="CL137" s="30"/>
      <c r="CM137" s="29" t="str">
        <f t="shared" si="752"/>
        <v xml:space="preserve"> </v>
      </c>
      <c r="CN137" s="29" t="str">
        <f t="shared" si="753"/>
        <v xml:space="preserve"> </v>
      </c>
      <c r="CO137" s="43"/>
      <c r="CP137" s="43"/>
      <c r="CQ137" s="30"/>
      <c r="CR137" s="29" t="str">
        <f t="shared" si="754"/>
        <v xml:space="preserve"> </v>
      </c>
      <c r="CS137" s="29" t="str">
        <f t="shared" si="755"/>
        <v xml:space="preserve"> </v>
      </c>
      <c r="CT137" s="43"/>
      <c r="CU137" s="43"/>
      <c r="CV137" s="30"/>
      <c r="CW137" s="29" t="str">
        <f t="shared" si="764"/>
        <v xml:space="preserve"> </v>
      </c>
      <c r="CX137" s="29" t="str">
        <f t="shared" si="765"/>
        <v xml:space="preserve"> </v>
      </c>
      <c r="CY137" s="43"/>
      <c r="CZ137" s="43"/>
      <c r="DA137" s="30"/>
      <c r="DB137" s="29" t="str">
        <f t="shared" si="756"/>
        <v xml:space="preserve"> </v>
      </c>
      <c r="DC137" s="29" t="str">
        <f t="shared" si="757"/>
        <v xml:space="preserve"> </v>
      </c>
      <c r="DD137" s="43"/>
      <c r="DE137" s="43"/>
      <c r="DF137" s="37"/>
      <c r="DG137" s="29" t="str">
        <f t="shared" si="758"/>
        <v xml:space="preserve"> </v>
      </c>
      <c r="DH137" s="29" t="str">
        <f t="shared" si="759"/>
        <v xml:space="preserve"> </v>
      </c>
      <c r="DI137" s="43"/>
      <c r="DJ137" s="9"/>
      <c r="DK137" s="29" t="str">
        <f t="shared" si="709"/>
        <v xml:space="preserve"> </v>
      </c>
      <c r="DL137" s="43"/>
      <c r="DM137" s="43"/>
      <c r="DN137" s="30"/>
      <c r="DO137" s="29" t="str">
        <f t="shared" si="760"/>
        <v xml:space="preserve"> </v>
      </c>
      <c r="DP137" s="29" t="str">
        <f>IF(DM137=0," ",IF(DM137/DN137*100&gt;200,"св.200",DM137/DN137))</f>
        <v xml:space="preserve"> </v>
      </c>
    </row>
    <row r="138" spans="1:120" s="21" customFormat="1" ht="32.1" customHeight="1" x14ac:dyDescent="0.3">
      <c r="A138" s="20"/>
      <c r="B138" s="7" t="s">
        <v>156</v>
      </c>
      <c r="C138" s="34">
        <f>SUM(C139:C142)</f>
        <v>33318132.220000003</v>
      </c>
      <c r="D138" s="34">
        <f>SUM(D139:D142)</f>
        <v>32970899.430000003</v>
      </c>
      <c r="E138" s="34">
        <f>SUM(E139:E140,E141,E142)</f>
        <v>32472080.400000002</v>
      </c>
      <c r="F138" s="26">
        <f t="shared" si="669"/>
        <v>0.9895782636401339</v>
      </c>
      <c r="G138" s="26">
        <f t="shared" si="683"/>
        <v>1.015361474345204</v>
      </c>
      <c r="H138" s="25">
        <f>SUM(H139:H142)</f>
        <v>31079791.990000002</v>
      </c>
      <c r="I138" s="25">
        <f>SUM(I139:I142)</f>
        <v>30772467.280000001</v>
      </c>
      <c r="J138" s="25">
        <f>SUM(J139:J140,J141,J142)</f>
        <v>30352073.940000001</v>
      </c>
      <c r="K138" s="26">
        <f t="shared" si="670"/>
        <v>0.99011175138820484</v>
      </c>
      <c r="L138" s="26">
        <f t="shared" si="684"/>
        <v>1.0138505639130635</v>
      </c>
      <c r="M138" s="25">
        <f>SUM(M139:M142)</f>
        <v>22447650</v>
      </c>
      <c r="N138" s="25">
        <f>SUM(N139:N142)</f>
        <v>23066339.190000001</v>
      </c>
      <c r="O138" s="25">
        <f>SUM(O139:O142)</f>
        <v>21962988.139999997</v>
      </c>
      <c r="P138" s="26">
        <f t="shared" si="671"/>
        <v>1.0275614235788602</v>
      </c>
      <c r="Q138" s="26">
        <f t="shared" si="685"/>
        <v>1.0502368367622315</v>
      </c>
      <c r="R138" s="25">
        <f>SUM(R139:R142)</f>
        <v>2547941.9900000002</v>
      </c>
      <c r="S138" s="25">
        <f>SUM(S139:S142)</f>
        <v>2502366.14</v>
      </c>
      <c r="T138" s="25">
        <f>SUM(T139:T142)</f>
        <v>2705093.9</v>
      </c>
      <c r="U138" s="26">
        <f t="shared" si="672"/>
        <v>0.98211268145865438</v>
      </c>
      <c r="V138" s="26">
        <f t="shared" si="707"/>
        <v>0.92505703406451079</v>
      </c>
      <c r="W138" s="25">
        <f>SUM(W139:W142)</f>
        <v>87200</v>
      </c>
      <c r="X138" s="25">
        <f>SUM(X139:X142)</f>
        <v>81291.3</v>
      </c>
      <c r="Y138" s="25">
        <f>SUM(Y139:Y142)</f>
        <v>45134.22</v>
      </c>
      <c r="Z138" s="26">
        <f t="shared" si="673"/>
        <v>0.93223967889908255</v>
      </c>
      <c r="AA138" s="26">
        <f t="shared" si="704"/>
        <v>1.8011012486756168</v>
      </c>
      <c r="AB138" s="25">
        <f>SUM(AB139:AB142)</f>
        <v>1912000</v>
      </c>
      <c r="AC138" s="25">
        <f>SUM(AC139:AC142)</f>
        <v>1941811.37</v>
      </c>
      <c r="AD138" s="25">
        <f>SUM(AD139:AD142)</f>
        <v>1532630.22</v>
      </c>
      <c r="AE138" s="26">
        <f t="shared" si="674"/>
        <v>1.0155917207112972</v>
      </c>
      <c r="AF138" s="26">
        <f t="shared" si="708"/>
        <v>1.2669796958590573</v>
      </c>
      <c r="AG138" s="25">
        <f>SUM(AG139:AG142)</f>
        <v>4085000</v>
      </c>
      <c r="AH138" s="25">
        <f>SUM(AH139:AH142)</f>
        <v>3180659.2800000003</v>
      </c>
      <c r="AI138" s="25">
        <f>SUM(AI139:AI142)</f>
        <v>4106227.46</v>
      </c>
      <c r="AJ138" s="26">
        <f t="shared" si="675"/>
        <v>0.77861916279069776</v>
      </c>
      <c r="AK138" s="26">
        <f t="shared" si="686"/>
        <v>0.77459403089180068</v>
      </c>
      <c r="AL138" s="25">
        <f>SUM(AL139:AL142)</f>
        <v>0</v>
      </c>
      <c r="AM138" s="25">
        <f>SUM(AM139:AM142)</f>
        <v>0</v>
      </c>
      <c r="AN138" s="25">
        <f>SUM(AN139:AN142)</f>
        <v>0</v>
      </c>
      <c r="AO138" s="26" t="str">
        <f t="shared" si="648"/>
        <v xml:space="preserve"> </v>
      </c>
      <c r="AP138" s="26" t="str">
        <f t="shared" si="687"/>
        <v xml:space="preserve"> </v>
      </c>
      <c r="AQ138" s="25">
        <f>SUM(AQ139:AQ142)</f>
        <v>2238340.23</v>
      </c>
      <c r="AR138" s="25">
        <f>SUM(AR139:AR142)</f>
        <v>2198432.15</v>
      </c>
      <c r="AS138" s="25">
        <f>SUM(AS139:AS140,AS141,AS142)</f>
        <v>2120006.46</v>
      </c>
      <c r="AT138" s="26">
        <f t="shared" si="676"/>
        <v>0.98217068188958923</v>
      </c>
      <c r="AU138" s="26">
        <f t="shared" si="688"/>
        <v>1.0369931372756289</v>
      </c>
      <c r="AV138" s="25">
        <f>SUM(AV139:AV142)</f>
        <v>450000</v>
      </c>
      <c r="AW138" s="25">
        <f>SUM(AW139:AW142)</f>
        <v>515067.93</v>
      </c>
      <c r="AX138" s="25">
        <f>SUM(AX139:AX142)</f>
        <v>451863.02</v>
      </c>
      <c r="AY138" s="26">
        <f t="shared" si="677"/>
        <v>1.1445954</v>
      </c>
      <c r="AZ138" s="26">
        <f t="shared" si="689"/>
        <v>1.1398762616157436</v>
      </c>
      <c r="BA138" s="25">
        <f>SUM(BA139:BA142)</f>
        <v>542794.23999999999</v>
      </c>
      <c r="BB138" s="25">
        <f>SUM(BB139:BB142)</f>
        <v>542794.23999999999</v>
      </c>
      <c r="BC138" s="27">
        <f>SUM(BC139:BC142)</f>
        <v>399753.93000000005</v>
      </c>
      <c r="BD138" s="26">
        <f t="shared" si="690"/>
        <v>1</v>
      </c>
      <c r="BE138" s="26">
        <f t="shared" si="691"/>
        <v>1.3578208974706012</v>
      </c>
      <c r="BF138" s="25">
        <f>SUM(BF139:BF142)</f>
        <v>58414.67</v>
      </c>
      <c r="BG138" s="25">
        <f>SUM(BG139:BG142)</f>
        <v>40279.4</v>
      </c>
      <c r="BH138" s="27">
        <f>SUM(BH139:BH142)</f>
        <v>52565.52</v>
      </c>
      <c r="BI138" s="26">
        <f t="shared" si="678"/>
        <v>0.68954254128286618</v>
      </c>
      <c r="BJ138" s="26">
        <f t="shared" si="692"/>
        <v>0.76627036125581949</v>
      </c>
      <c r="BK138" s="25">
        <f>SUM(BK139:BK142)</f>
        <v>0</v>
      </c>
      <c r="BL138" s="25">
        <f>SUM(BL139:BL142)</f>
        <v>0</v>
      </c>
      <c r="BM138" s="25">
        <f>SUM(BM139:BM142)</f>
        <v>0</v>
      </c>
      <c r="BN138" s="26" t="str">
        <f t="shared" si="636"/>
        <v xml:space="preserve"> </v>
      </c>
      <c r="BO138" s="26" t="str">
        <f t="shared" si="693"/>
        <v xml:space="preserve"> </v>
      </c>
      <c r="BP138" s="25">
        <f>SUM(BP139:BP142)</f>
        <v>730000</v>
      </c>
      <c r="BQ138" s="25">
        <f>SUM(BQ139:BQ142)</f>
        <v>859751.97</v>
      </c>
      <c r="BR138" s="25">
        <f>SUM(BR139:BR142)</f>
        <v>744478.63</v>
      </c>
      <c r="BS138" s="26">
        <f t="shared" si="679"/>
        <v>1.1777424246575343</v>
      </c>
      <c r="BT138" s="26">
        <f t="shared" si="694"/>
        <v>1.1548376747899398</v>
      </c>
      <c r="BU138" s="25">
        <f>SUM(BU139:BU142)</f>
        <v>136131.32</v>
      </c>
      <c r="BV138" s="25">
        <f>SUM(BV139:BV142)</f>
        <v>135392.69</v>
      </c>
      <c r="BW138" s="25">
        <f>SUM(BW139:BW142)</f>
        <v>224803.25</v>
      </c>
      <c r="BX138" s="26">
        <f t="shared" si="654"/>
        <v>0.99457413620906632</v>
      </c>
      <c r="BY138" s="26">
        <f t="shared" si="695"/>
        <v>0.60227194224282787</v>
      </c>
      <c r="BZ138" s="25">
        <f>SUM(BZ139:BZ142)</f>
        <v>1000</v>
      </c>
      <c r="CA138" s="25">
        <f>SUM(CA139:CA142)</f>
        <v>0</v>
      </c>
      <c r="CB138" s="25">
        <f>SUM(CB139:CB142)</f>
        <v>59898</v>
      </c>
      <c r="CC138" s="26" t="str">
        <f t="shared" ref="CC138:CC143" si="767">IF(CA138&lt;=0," ",IF(BZ138&lt;=0," ",IF(CA138/BZ138*100&gt;200,"СВ.200",CA138/BZ138)))</f>
        <v xml:space="preserve"> </v>
      </c>
      <c r="CD138" s="26">
        <f t="shared" si="696"/>
        <v>0</v>
      </c>
      <c r="CE138" s="25">
        <f>SUM(CE139:CE142)</f>
        <v>320000</v>
      </c>
      <c r="CF138" s="25">
        <f>SUM(CF139:CF142)</f>
        <v>105145.92</v>
      </c>
      <c r="CG138" s="48">
        <f>SUM(CG139:CG142)</f>
        <v>171291.11</v>
      </c>
      <c r="CH138" s="26">
        <f t="shared" si="697"/>
        <v>0.32858100000000001</v>
      </c>
      <c r="CI138" s="26">
        <f t="shared" si="698"/>
        <v>0.61384341545804688</v>
      </c>
      <c r="CJ138" s="25">
        <f>SUM(CJ139:CJ142)</f>
        <v>320000</v>
      </c>
      <c r="CK138" s="25">
        <f>SUM(CK139:CK142)</f>
        <v>105145.92</v>
      </c>
      <c r="CL138" s="27">
        <f>SUM(CL139:CL142)</f>
        <v>171291.11</v>
      </c>
      <c r="CM138" s="26">
        <f t="shared" si="699"/>
        <v>0.32858100000000001</v>
      </c>
      <c r="CN138" s="26">
        <f t="shared" si="700"/>
        <v>0.61384341545804688</v>
      </c>
      <c r="CO138" s="25">
        <f>SUM(CO139:CO142)</f>
        <v>0</v>
      </c>
      <c r="CP138" s="25">
        <f>SUM(CP139:CP142)</f>
        <v>0</v>
      </c>
      <c r="CQ138" s="27">
        <f>SUM(CQ139:CQ142)</f>
        <v>0</v>
      </c>
      <c r="CR138" s="26" t="str">
        <f t="shared" si="701"/>
        <v xml:space="preserve"> </v>
      </c>
      <c r="CS138" s="26" t="str">
        <f t="shared" si="702"/>
        <v xml:space="preserve"> </v>
      </c>
      <c r="CT138" s="25">
        <f>SUM(CT139:CT142)</f>
        <v>0</v>
      </c>
      <c r="CU138" s="25">
        <f>SUM(CU139:CU142)</f>
        <v>0</v>
      </c>
      <c r="CV138" s="27">
        <f t="shared" ref="CV138" si="768">SUM(CV139:CV142)</f>
        <v>0</v>
      </c>
      <c r="CW138" s="64" t="str">
        <f t="shared" si="764"/>
        <v xml:space="preserve"> </v>
      </c>
      <c r="CX138" s="64" t="str">
        <f t="shared" si="765"/>
        <v xml:space="preserve"> </v>
      </c>
      <c r="CY138" s="25">
        <f>SUM(CY139:CY142)</f>
        <v>0</v>
      </c>
      <c r="CZ138" s="25">
        <f>SUM(CZ139:CZ142)</f>
        <v>0</v>
      </c>
      <c r="DA138" s="25">
        <f>SUM(DA139:DA142)</f>
        <v>0</v>
      </c>
      <c r="DB138" s="26" t="str">
        <f t="shared" si="680"/>
        <v xml:space="preserve"> </v>
      </c>
      <c r="DC138" s="26" t="str">
        <f t="shared" si="703"/>
        <v xml:space="preserve"> </v>
      </c>
      <c r="DD138" s="25">
        <f>SUM(DD139:DD142)</f>
        <v>0</v>
      </c>
      <c r="DE138" s="25">
        <f>SUM(DE139:DE142)</f>
        <v>0</v>
      </c>
      <c r="DF138" s="25">
        <f>SUM(DF139:DF142)</f>
        <v>0</v>
      </c>
      <c r="DG138" s="26" t="str">
        <f t="shared" si="681"/>
        <v xml:space="preserve"> </v>
      </c>
      <c r="DH138" s="26" t="str">
        <f t="shared" si="706"/>
        <v xml:space="preserve"> </v>
      </c>
      <c r="DI138" s="25">
        <f>SUM(DI139:DI142)</f>
        <v>0</v>
      </c>
      <c r="DJ138" s="25">
        <f>SUM(DJ139:DJ142)</f>
        <v>0</v>
      </c>
      <c r="DK138" s="26" t="str">
        <f t="shared" si="709"/>
        <v xml:space="preserve"> </v>
      </c>
      <c r="DL138" s="25">
        <f>SUM(DL139:DL142)</f>
        <v>0</v>
      </c>
      <c r="DM138" s="25">
        <f>SUM(DM139:DM142)</f>
        <v>0</v>
      </c>
      <c r="DN138" s="25">
        <f>SUM(DN139:DN142)</f>
        <v>15353</v>
      </c>
      <c r="DO138" s="26" t="str">
        <f t="shared" si="682"/>
        <v xml:space="preserve"> </v>
      </c>
      <c r="DP138" s="26">
        <f t="shared" si="714"/>
        <v>0</v>
      </c>
    </row>
    <row r="139" spans="1:120" s="19" customFormat="1" ht="15.75" customHeight="1" outlineLevel="1" x14ac:dyDescent="0.3">
      <c r="A139" s="18">
        <v>113</v>
      </c>
      <c r="B139" s="8" t="s">
        <v>75</v>
      </c>
      <c r="C139" s="28">
        <f t="shared" ref="C139:E142" si="769">H139+AQ139</f>
        <v>29900941.990000002</v>
      </c>
      <c r="D139" s="28">
        <f t="shared" si="769"/>
        <v>29544968.250000004</v>
      </c>
      <c r="E139" s="28">
        <f t="shared" si="769"/>
        <v>28910248.670000002</v>
      </c>
      <c r="F139" s="29">
        <f t="shared" si="669"/>
        <v>0.98809489881224977</v>
      </c>
      <c r="G139" s="29">
        <f t="shared" si="683"/>
        <v>1.0219548294878089</v>
      </c>
      <c r="H139" s="17">
        <f>W139++AG139+M139+AB139+AL139+R139</f>
        <v>28400941.990000002</v>
      </c>
      <c r="I139" s="24">
        <f>X139++AH139+N139+AC139+AM139+S139</f>
        <v>28065002.430000003</v>
      </c>
      <c r="J139" s="17">
        <f>Y139++AI139+O139+AD139+AN139+T139</f>
        <v>27540262.91</v>
      </c>
      <c r="K139" s="29">
        <f t="shared" si="670"/>
        <v>0.98817153458789209</v>
      </c>
      <c r="L139" s="29">
        <f t="shared" si="684"/>
        <v>1.0190535406911263</v>
      </c>
      <c r="M139" s="43">
        <v>21852000</v>
      </c>
      <c r="N139" s="43">
        <v>22486244.52</v>
      </c>
      <c r="O139" s="43">
        <v>21410277.550000001</v>
      </c>
      <c r="P139" s="29">
        <f t="shared" si="671"/>
        <v>1.0290245524437123</v>
      </c>
      <c r="Q139" s="29">
        <f t="shared" si="685"/>
        <v>1.0502546950868463</v>
      </c>
      <c r="R139" s="43">
        <v>2547941.9900000002</v>
      </c>
      <c r="S139" s="43">
        <v>2502366.14</v>
      </c>
      <c r="T139" s="43">
        <v>2705093.9</v>
      </c>
      <c r="U139" s="29">
        <f t="shared" si="672"/>
        <v>0.98211268145865438</v>
      </c>
      <c r="V139" s="29">
        <f t="shared" si="707"/>
        <v>0.92505703406451079</v>
      </c>
      <c r="W139" s="43">
        <v>0</v>
      </c>
      <c r="X139" s="43">
        <v>0</v>
      </c>
      <c r="Y139" s="9">
        <v>0.14000000000000001</v>
      </c>
      <c r="Z139" s="29" t="str">
        <f t="shared" si="673"/>
        <v xml:space="preserve"> </v>
      </c>
      <c r="AA139" s="29">
        <f t="shared" si="704"/>
        <v>0</v>
      </c>
      <c r="AB139" s="43">
        <v>1700000</v>
      </c>
      <c r="AC139" s="43">
        <v>1715026.94</v>
      </c>
      <c r="AD139" s="9">
        <v>1334282.55</v>
      </c>
      <c r="AE139" s="29">
        <f t="shared" si="674"/>
        <v>1.0088393764705883</v>
      </c>
      <c r="AF139" s="29">
        <f t="shared" si="708"/>
        <v>1.285355144605616</v>
      </c>
      <c r="AG139" s="43">
        <v>2301000</v>
      </c>
      <c r="AH139" s="43">
        <v>1361364.83</v>
      </c>
      <c r="AI139" s="9">
        <v>2090608.77</v>
      </c>
      <c r="AJ139" s="29">
        <f t="shared" si="675"/>
        <v>0.59164051716644939</v>
      </c>
      <c r="AK139" s="29">
        <f t="shared" si="686"/>
        <v>0.65118105765910472</v>
      </c>
      <c r="AL139" s="43"/>
      <c r="AM139" s="43"/>
      <c r="AN139" s="30"/>
      <c r="AO139" s="29" t="str">
        <f t="shared" si="648"/>
        <v xml:space="preserve"> </v>
      </c>
      <c r="AP139" s="29" t="str">
        <f t="shared" si="687"/>
        <v xml:space="preserve"> </v>
      </c>
      <c r="AQ139" s="9">
        <f>AV139+BA139+BF139+BK139+BP139+BU139+BZ139+CE139+CY139+DD139+DL139+CT139</f>
        <v>1500000</v>
      </c>
      <c r="AR139" s="9">
        <f t="shared" ref="AR139" si="770">AW139+BB139+BG139+BL139+BQ139+BV139+CA139+CF139+CZ139+DE139+DM139+CU139+DI139</f>
        <v>1479965.8199999998</v>
      </c>
      <c r="AS139" s="9">
        <f t="shared" ref="AS139" si="771">AX139+BC139+BH139+BM139+BR139+BW139+CB139+CG139+DA139+DF139+DN139+CV139+DJ139</f>
        <v>1369985.7599999998</v>
      </c>
      <c r="AT139" s="29">
        <f t="shared" si="676"/>
        <v>0.98664387999999992</v>
      </c>
      <c r="AU139" s="29">
        <f t="shared" si="688"/>
        <v>1.0802782504834212</v>
      </c>
      <c r="AV139" s="43">
        <v>450000</v>
      </c>
      <c r="AW139" s="43">
        <v>515067.93</v>
      </c>
      <c r="AX139" s="9">
        <v>451863.02</v>
      </c>
      <c r="AY139" s="29">
        <f t="shared" si="677"/>
        <v>1.1445954</v>
      </c>
      <c r="AZ139" s="29">
        <f t="shared" si="689"/>
        <v>1.1398762616157436</v>
      </c>
      <c r="BA139" s="43">
        <v>0</v>
      </c>
      <c r="BB139" s="43">
        <v>0</v>
      </c>
      <c r="BC139" s="30"/>
      <c r="BD139" s="29" t="str">
        <f t="shared" si="690"/>
        <v xml:space="preserve"> </v>
      </c>
      <c r="BE139" s="29" t="str">
        <f t="shared" si="691"/>
        <v xml:space="preserve"> </v>
      </c>
      <c r="BF139" s="43">
        <v>0</v>
      </c>
      <c r="BG139" s="43">
        <v>0</v>
      </c>
      <c r="BH139" s="9"/>
      <c r="BI139" s="29" t="str">
        <f t="shared" si="678"/>
        <v xml:space="preserve"> </v>
      </c>
      <c r="BJ139" s="29" t="str">
        <f t="shared" si="692"/>
        <v xml:space="preserve"> </v>
      </c>
      <c r="BK139" s="43"/>
      <c r="BL139" s="43"/>
      <c r="BM139" s="30"/>
      <c r="BN139" s="29" t="str">
        <f t="shared" si="636"/>
        <v xml:space="preserve"> </v>
      </c>
      <c r="BO139" s="29" t="str">
        <f t="shared" si="693"/>
        <v xml:space="preserve"> </v>
      </c>
      <c r="BP139" s="43">
        <v>730000</v>
      </c>
      <c r="BQ139" s="43">
        <v>859751.97</v>
      </c>
      <c r="BR139" s="30">
        <v>744478.63</v>
      </c>
      <c r="BS139" s="29">
        <f t="shared" si="679"/>
        <v>1.1777424246575343</v>
      </c>
      <c r="BT139" s="29">
        <f t="shared" ref="BT139" si="772">IF(BR139=0," ",IF(BQ139/BR139*100&gt;200,"св.200",BQ139/BR139))</f>
        <v>1.1548376747899398</v>
      </c>
      <c r="BU139" s="43">
        <v>0</v>
      </c>
      <c r="BV139" s="43">
        <v>0</v>
      </c>
      <c r="BW139" s="9"/>
      <c r="BX139" s="29" t="str">
        <f t="shared" si="654"/>
        <v xml:space="preserve"> </v>
      </c>
      <c r="BY139" s="29" t="str">
        <f t="shared" si="695"/>
        <v xml:space="preserve"> </v>
      </c>
      <c r="BZ139" s="43"/>
      <c r="CA139" s="43"/>
      <c r="CB139" s="9"/>
      <c r="CC139" s="29" t="str">
        <f t="shared" si="767"/>
        <v xml:space="preserve"> </v>
      </c>
      <c r="CD139" s="29" t="str">
        <f t="shared" si="696"/>
        <v xml:space="preserve"> </v>
      </c>
      <c r="CE139" s="43">
        <v>320000</v>
      </c>
      <c r="CF139" s="43">
        <v>105145.92</v>
      </c>
      <c r="CG139" s="43">
        <v>171291.11</v>
      </c>
      <c r="CH139" s="47">
        <f t="shared" si="697"/>
        <v>0.32858100000000001</v>
      </c>
      <c r="CI139" s="29">
        <f t="shared" si="698"/>
        <v>0.61384341545804688</v>
      </c>
      <c r="CJ139" s="43">
        <v>320000</v>
      </c>
      <c r="CK139" s="43">
        <v>105145.92</v>
      </c>
      <c r="CL139" s="43">
        <v>171291.11</v>
      </c>
      <c r="CM139" s="29">
        <f t="shared" si="699"/>
        <v>0.32858100000000001</v>
      </c>
      <c r="CN139" s="29">
        <f t="shared" si="700"/>
        <v>0.61384341545804688</v>
      </c>
      <c r="CO139" s="43"/>
      <c r="CP139" s="43"/>
      <c r="CQ139" s="30"/>
      <c r="CR139" s="29" t="str">
        <f t="shared" si="701"/>
        <v xml:space="preserve"> </v>
      </c>
      <c r="CS139" s="29" t="str">
        <f t="shared" si="702"/>
        <v xml:space="preserve"> </v>
      </c>
      <c r="CT139" s="43"/>
      <c r="CU139" s="43"/>
      <c r="CV139" s="30"/>
      <c r="CW139" s="29" t="str">
        <f t="shared" si="764"/>
        <v xml:space="preserve"> </v>
      </c>
      <c r="CX139" s="29" t="str">
        <f t="shared" si="765"/>
        <v xml:space="preserve"> </v>
      </c>
      <c r="CY139" s="43"/>
      <c r="CZ139" s="43"/>
      <c r="DA139" s="30"/>
      <c r="DB139" s="29" t="str">
        <f t="shared" si="680"/>
        <v xml:space="preserve"> </v>
      </c>
      <c r="DC139" s="29" t="str">
        <f t="shared" si="703"/>
        <v xml:space="preserve"> </v>
      </c>
      <c r="DD139" s="43"/>
      <c r="DE139" s="43"/>
      <c r="DF139" s="37"/>
      <c r="DG139" s="29" t="str">
        <f t="shared" si="681"/>
        <v xml:space="preserve"> </v>
      </c>
      <c r="DH139" s="29" t="str">
        <f t="shared" si="706"/>
        <v xml:space="preserve"> </v>
      </c>
      <c r="DI139" s="43"/>
      <c r="DJ139" s="9"/>
      <c r="DK139" s="29" t="str">
        <f t="shared" si="709"/>
        <v xml:space="preserve"> </v>
      </c>
      <c r="DL139" s="43"/>
      <c r="DM139" s="43"/>
      <c r="DN139" s="9">
        <v>2353</v>
      </c>
      <c r="DO139" s="29" t="str">
        <f t="shared" si="682"/>
        <v xml:space="preserve"> </v>
      </c>
      <c r="DP139" s="29">
        <f t="shared" si="714"/>
        <v>0</v>
      </c>
    </row>
    <row r="140" spans="1:120" s="19" customFormat="1" ht="15.75" customHeight="1" outlineLevel="1" x14ac:dyDescent="0.3">
      <c r="A140" s="18">
        <v>114</v>
      </c>
      <c r="B140" s="8" t="s">
        <v>57</v>
      </c>
      <c r="C140" s="28">
        <f t="shared" si="769"/>
        <v>1670915.15</v>
      </c>
      <c r="D140" s="28">
        <f t="shared" si="769"/>
        <v>1544579.54</v>
      </c>
      <c r="E140" s="28">
        <f t="shared" si="769"/>
        <v>1559770.52</v>
      </c>
      <c r="F140" s="29">
        <f t="shared" ref="F140:F142" si="773">IF(D140&lt;=0," ",IF(D140/C140*100&gt;200,"СВ.200",D140/C140))</f>
        <v>0.92439136720975934</v>
      </c>
      <c r="G140" s="29">
        <f t="shared" ref="G140:G142" si="774">IF(E140=0," ",IF(D140/E140*100&gt;200,"св.200",D140/E140))</f>
        <v>0.99026075964046301</v>
      </c>
      <c r="H140" s="17">
        <f t="shared" ref="H140:I142" si="775">W140++AG140+M140+AB140+AL140+R140</f>
        <v>1273200</v>
      </c>
      <c r="I140" s="24">
        <f t="shared" si="775"/>
        <v>1166738.29</v>
      </c>
      <c r="J140" s="17">
        <f>O140+T140+Y140+AD140+AI140</f>
        <v>1225967.53</v>
      </c>
      <c r="K140" s="29">
        <f t="shared" ref="K140:K142" si="776">IF(I140&lt;=0," ",IF(I140/H140*100&gt;200,"СВ.200",I140/H140))</f>
        <v>0.9163825714734527</v>
      </c>
      <c r="L140" s="29">
        <f t="shared" ref="L140:L142" si="777">IF(J140=0," ",IF(I140/J140*100&gt;200,"св.200",I140/J140))</f>
        <v>0.95168775799469996</v>
      </c>
      <c r="M140" s="43">
        <v>310000</v>
      </c>
      <c r="N140" s="43">
        <v>271276.89</v>
      </c>
      <c r="O140" s="43">
        <v>263518.95</v>
      </c>
      <c r="P140" s="29">
        <f t="shared" ref="P140:P142" si="778">IF(N140&lt;=0," ",IF(M140&lt;=0," ",IF(N140/M140*100&gt;200,"СВ.200",N140/M140)))</f>
        <v>0.87508674193548397</v>
      </c>
      <c r="Q140" s="29">
        <f t="shared" ref="Q140:Q142" si="779">IF(O140=0," ",IF(N140/O140*100&gt;200,"св.200",N140/O140))</f>
        <v>1.0294397803269935</v>
      </c>
      <c r="R140" s="43"/>
      <c r="S140" s="43"/>
      <c r="T140" s="28"/>
      <c r="U140" s="29" t="str">
        <f t="shared" ref="U140:U142" si="780">IF(S140&lt;=0," ",IF(R140&lt;=0," ",IF(S140/R140*100&gt;200,"СВ.200",S140/R140)))</f>
        <v xml:space="preserve"> </v>
      </c>
      <c r="V140" s="29" t="str">
        <f t="shared" ref="V140:V142" si="781">IF(S140=0," ",IF(S140/T140*100&gt;200,"св.200",S140/T140))</f>
        <v xml:space="preserve"> </v>
      </c>
      <c r="W140" s="43">
        <v>67200</v>
      </c>
      <c r="X140" s="43">
        <v>66575.7</v>
      </c>
      <c r="Y140" s="43">
        <v>45026.400000000001</v>
      </c>
      <c r="Z140" s="29">
        <f t="shared" ref="Z140:Z142" si="782">IF(X140&lt;=0," ",IF(W140&lt;=0," ",IF(X140/W140*100&gt;200,"СВ.200",X140/W140)))</f>
        <v>0.99070982142857134</v>
      </c>
      <c r="AA140" s="29">
        <f t="shared" ref="AA140:AA141" si="783">IF(Y140=0," ",IF(X140/Y140*100&gt;200,"св.200",X140/Y140))</f>
        <v>1.4785925590320343</v>
      </c>
      <c r="AB140" s="43">
        <v>87000</v>
      </c>
      <c r="AC140" s="43">
        <v>83059.62</v>
      </c>
      <c r="AD140" s="28">
        <v>68040.55</v>
      </c>
      <c r="AE140" s="29">
        <f t="shared" ref="AE140:AE142" si="784">IF(AC140&lt;=0," ",IF(AB140&lt;=0," ",IF(AC140/AB140*100&gt;200,"СВ.200",AC140/AB140)))</f>
        <v>0.95470827586206897</v>
      </c>
      <c r="AF140" s="29">
        <f t="shared" ref="AF140:AF141" si="785">IF(AD140=0," ",IF(AC140/AD140*100&gt;200,"св.200",AC140/AD140))</f>
        <v>1.2207370457763789</v>
      </c>
      <c r="AG140" s="43">
        <v>809000</v>
      </c>
      <c r="AH140" s="43">
        <v>745826.08</v>
      </c>
      <c r="AI140" s="28">
        <f>849114.95+266.68</f>
        <v>849381.63</v>
      </c>
      <c r="AJ140" s="29">
        <f t="shared" ref="AJ140:AJ142" si="786">IF(AH140&lt;=0," ",IF(AG140&lt;=0," ",IF(AH140/AG140*100&gt;200,"СВ.200",AH140/AG140)))</f>
        <v>0.92191110012360933</v>
      </c>
      <c r="AK140" s="29">
        <f t="shared" ref="AK140:AK142" si="787">IF(AI140=0," ",IF(AH140/AI140*100&gt;200,"св.200",AH140/AI140))</f>
        <v>0.87808124600010473</v>
      </c>
      <c r="AL140" s="43"/>
      <c r="AM140" s="43"/>
      <c r="AN140" s="28"/>
      <c r="AO140" s="29" t="str">
        <f t="shared" ref="AO140:AO142" si="788">IF(AM140&lt;=0," ",IF(AL140&lt;=0," ",IF(AM140/AL140*100&gt;200,"СВ.200",AM140/AL140)))</f>
        <v xml:space="preserve"> </v>
      </c>
      <c r="AP140" s="29" t="str">
        <f t="shared" ref="AP140:AP142" si="789">IF(AN140=0," ",IF(AM140/AN140*100&gt;200,"св.200",AM140/AN140))</f>
        <v xml:space="preserve"> </v>
      </c>
      <c r="AQ140" s="9">
        <f t="shared" ref="AQ140:AQ142" si="790">AV140+BA140+BF140+BK140+BP140+BU140+BZ140+CE140+CY140+DD140+DL140+CT140</f>
        <v>397715.15</v>
      </c>
      <c r="AR140" s="9">
        <f t="shared" ref="AR140:AR142" si="791">AW140+BB140+BG140+BL140+BQ140+BV140+CA140+CF140+CZ140+DE140+DM140+CU140+DI140</f>
        <v>377841.25</v>
      </c>
      <c r="AS140" s="9">
        <f t="shared" ref="AS140:AS142" si="792">AX140+BC140+BH140+BM140+BR140+BW140+CB140+CG140+DA140+DF140+DN140+CV140+DJ140</f>
        <v>333802.99</v>
      </c>
      <c r="AT140" s="29">
        <f t="shared" ref="AT140:AT142" si="793">IF(AR140&lt;=0," ",IF(AQ140&lt;=0," ",IF(AR140/AQ140*100&gt;200,"СВ.200",AR140/AQ140)))</f>
        <v>0.95002981405158937</v>
      </c>
      <c r="AU140" s="29">
        <f t="shared" ref="AU140:AU142" si="794">IF(AS140=0," ",IF(AR140/AS140*100&gt;200,"св.200",AR140/AS140))</f>
        <v>1.1319288961432012</v>
      </c>
      <c r="AV140" s="43"/>
      <c r="AW140" s="43"/>
      <c r="AX140" s="9"/>
      <c r="AY140" s="29" t="str">
        <f t="shared" ref="AY140:AY142" si="795">IF(AW140&lt;=0," ",IF(AV140&lt;=0," ",IF(AW140/AV140*100&gt;200,"СВ.200",AW140/AV140)))</f>
        <v xml:space="preserve"> </v>
      </c>
      <c r="AZ140" s="29" t="str">
        <f t="shared" ref="AZ140:AZ142" si="796">IF(AX140=0," ",IF(AW140/AX140*100&gt;200,"св.200",AW140/AX140))</f>
        <v xml:space="preserve"> </v>
      </c>
      <c r="BA140" s="43">
        <v>239920.48</v>
      </c>
      <c r="BB140" s="43">
        <v>239920.48</v>
      </c>
      <c r="BC140" s="28">
        <v>122642.66</v>
      </c>
      <c r="BD140" s="29">
        <f t="shared" ref="BD140:BD142" si="797">IF(BB140&lt;=0," ",IF(BA140&lt;=0," ",IF(BB140/BA140*100&gt;200,"СВ.200",BB140/BA140)))</f>
        <v>1</v>
      </c>
      <c r="BE140" s="29">
        <f t="shared" ref="BE140:BE142" si="798">IF(BC140=0," ",IF(BB140/BC140*100&gt;200,"св.200",BB140/BC140))</f>
        <v>1.956256330382919</v>
      </c>
      <c r="BF140" s="43">
        <v>40794.67</v>
      </c>
      <c r="BG140" s="43">
        <v>22659.4</v>
      </c>
      <c r="BH140" s="28">
        <v>37845.519999999997</v>
      </c>
      <c r="BI140" s="29">
        <f t="shared" ref="BI140:BI142" si="799">IF(BG140&lt;=0," ",IF(BF140&lt;=0," ",IF(BG140/BF140*100&gt;200,"СВ.200",BG140/BF140)))</f>
        <v>0.55545001344538403</v>
      </c>
      <c r="BJ140" s="29">
        <f t="shared" ref="BJ140:BJ142" si="800">IF(BH140=0," ",IF(BG140/BH140*100&gt;200,"св.200",BG140/BH140))</f>
        <v>0.59873401131758797</v>
      </c>
      <c r="BK140" s="43"/>
      <c r="BL140" s="43"/>
      <c r="BM140" s="28"/>
      <c r="BN140" s="29" t="str">
        <f t="shared" ref="BN140:BN142" si="801">IF(BL140&lt;=0," ",IF(BK140&lt;=0," ",IF(BL140/BK140*100&gt;200,"СВ.200",BL140/BK140)))</f>
        <v xml:space="preserve"> </v>
      </c>
      <c r="BO140" s="29" t="str">
        <f t="shared" ref="BO140:BO142" si="802">IF(BM140=0," ",IF(BL140/BM140*100&gt;200,"св.200",BL140/BM140))</f>
        <v xml:space="preserve"> </v>
      </c>
      <c r="BP140" s="43">
        <v>0</v>
      </c>
      <c r="BQ140" s="43">
        <v>0</v>
      </c>
      <c r="BR140" s="28"/>
      <c r="BS140" s="29" t="str">
        <f t="shared" ref="BS140:BS142" si="803">IF(BQ140&lt;=0," ",IF(BP140&lt;=0," ",IF(BQ140/BP140*100&gt;200,"СВ.200",BQ140/BP140)))</f>
        <v xml:space="preserve"> </v>
      </c>
      <c r="BT140" s="29" t="str">
        <f t="shared" ref="BT140:BT142" si="804">IF(BR140=0," ",IF(BQ140/BR140*100&gt;200,"св.200",BQ140/BR140))</f>
        <v xml:space="preserve"> </v>
      </c>
      <c r="BU140" s="43">
        <v>116000</v>
      </c>
      <c r="BV140" s="43">
        <v>115261.37</v>
      </c>
      <c r="BW140" s="28">
        <v>173314.81</v>
      </c>
      <c r="BX140" s="29">
        <f t="shared" ref="BX140:BX142" si="805">IF(BV140&lt;=0," ",IF(BU140&lt;=0," ",IF(BV140/BU140*100&gt;200,"СВ.200",BV140/BU140)))</f>
        <v>0.99363249999999992</v>
      </c>
      <c r="BY140" s="29">
        <f>IF(BV140=0," ",IF(BV140/BW140*100&gt;200,"св.200",BV140/BW140))</f>
        <v>0.66504051211780457</v>
      </c>
      <c r="BZ140" s="43">
        <v>1000</v>
      </c>
      <c r="CA140" s="43">
        <v>0</v>
      </c>
      <c r="CB140" s="43">
        <v>0</v>
      </c>
      <c r="CC140" s="29" t="str">
        <f t="shared" ref="CC140:CC142" si="806">IF(CA140&lt;=0," ",IF(BZ140&lt;=0," ",IF(CA140/BZ140*100&gt;200,"СВ.200",CA140/BZ140)))</f>
        <v xml:space="preserve"> </v>
      </c>
      <c r="CD140" s="29" t="str">
        <f t="shared" ref="CD140:CD142" si="807">IF(CB140=0," ",IF(CA140/CB140*100&gt;200,"св.200",CA140/CB140))</f>
        <v xml:space="preserve"> </v>
      </c>
      <c r="CE140" s="43"/>
      <c r="CF140" s="43"/>
      <c r="CG140" s="28"/>
      <c r="CH140" s="47" t="str">
        <f t="shared" ref="CH140:CH142" si="808">IF(CF140&lt;=0," ",IF(CE140&lt;=0," ",IF(CF140/CE140*100&gt;200,"СВ.200",CF140/CE140)))</f>
        <v xml:space="preserve"> </v>
      </c>
      <c r="CI140" s="29" t="str">
        <f t="shared" ref="CI140:CI142" si="809">IF(CG140=0," ",IF(CF140/CG140*100&gt;200,"св.200",CF140/CG140))</f>
        <v xml:space="preserve"> </v>
      </c>
      <c r="CJ140" s="43"/>
      <c r="CK140" s="43"/>
      <c r="CL140" s="28"/>
      <c r="CM140" s="29" t="str">
        <f t="shared" ref="CM140:CM142" si="810">IF(CK140&lt;=0," ",IF(CJ140&lt;=0," ",IF(CK140/CJ140*100&gt;200,"СВ.200",CK140/CJ140)))</f>
        <v xml:space="preserve"> </v>
      </c>
      <c r="CN140" s="29" t="str">
        <f t="shared" ref="CN140:CN142" si="811">IF(CL140=0," ",IF(CK140/CL140*100&gt;200,"св.200",CK140/CL140))</f>
        <v xml:space="preserve"> </v>
      </c>
      <c r="CO140" s="43"/>
      <c r="CP140" s="43"/>
      <c r="CQ140" s="28"/>
      <c r="CR140" s="29" t="str">
        <f t="shared" ref="CR140:CR142" si="812">IF(CP140&lt;=0," ",IF(CO140&lt;=0," ",IF(CP140/CO140*100&gt;200,"СВ.200",CP140/CO140)))</f>
        <v xml:space="preserve"> </v>
      </c>
      <c r="CS140" s="29" t="str">
        <f t="shared" ref="CS140:CS142" si="813">IF(CQ140=0," ",IF(CP140/CQ140*100&gt;200,"св.200",CP140/CQ140))</f>
        <v xml:space="preserve"> </v>
      </c>
      <c r="CT140" s="43"/>
      <c r="CU140" s="43"/>
      <c r="CV140" s="54"/>
      <c r="CW140" s="29" t="str">
        <f t="shared" si="764"/>
        <v xml:space="preserve"> </v>
      </c>
      <c r="CX140" s="29" t="str">
        <f t="shared" si="765"/>
        <v xml:space="preserve"> </v>
      </c>
      <c r="CY140" s="43"/>
      <c r="CZ140" s="43"/>
      <c r="DA140" s="28"/>
      <c r="DB140" s="29" t="str">
        <f t="shared" ref="DB140:DB142" si="814">IF(CZ140&lt;=0," ",IF(CY140&lt;=0," ",IF(CZ140/CY140*100&gt;200,"СВ.200",CZ140/CY140)))</f>
        <v xml:space="preserve"> </v>
      </c>
      <c r="DC140" s="29" t="str">
        <f t="shared" ref="DC140:DC142" si="815">IF(DA140=0," ",IF(CZ140/DA140*100&gt;200,"св.200",CZ140/DA140))</f>
        <v xml:space="preserve"> </v>
      </c>
      <c r="DD140" s="43"/>
      <c r="DE140" s="43"/>
      <c r="DF140" s="28"/>
      <c r="DG140" s="29" t="str">
        <f t="shared" ref="DG140:DG142" si="816">IF(DE140&lt;=0," ",IF(DD140&lt;=0," ",IF(DE140/DD140*100&gt;200,"СВ.200",DE140/DD140)))</f>
        <v xml:space="preserve"> </v>
      </c>
      <c r="DH140" s="29" t="str">
        <f t="shared" ref="DH140:DH142" si="817">IF(DF140=0," ",IF(DE140/DF140*100&gt;200,"св.200",DE140/DF140))</f>
        <v xml:space="preserve"> </v>
      </c>
      <c r="DI140" s="43"/>
      <c r="DJ140" s="28"/>
      <c r="DK140" s="29" t="str">
        <f t="shared" si="709"/>
        <v xml:space="preserve"> </v>
      </c>
      <c r="DL140" s="43"/>
      <c r="DM140" s="43"/>
      <c r="DN140" s="66"/>
      <c r="DO140" s="29" t="str">
        <f t="shared" ref="DO140:DO142" si="818">IF(DM140&lt;=0," ",IF(DL140&lt;=0," ",IF(DM140/DL140*100&gt;200,"СВ.200",DM140/DL140)))</f>
        <v xml:space="preserve"> </v>
      </c>
      <c r="DP140" s="29" t="str">
        <f t="shared" ref="DP140:DP142" si="819">IF(DN140=0," ",IF(DM140/DN140*100&gt;200,"св.200",DM140/DN140))</f>
        <v xml:space="preserve"> </v>
      </c>
    </row>
    <row r="141" spans="1:120" s="19" customFormat="1" ht="15.75" customHeight="1" outlineLevel="1" x14ac:dyDescent="0.3">
      <c r="A141" s="18">
        <v>115</v>
      </c>
      <c r="B141" s="8" t="s">
        <v>111</v>
      </c>
      <c r="C141" s="28">
        <f t="shared" si="769"/>
        <v>471821.32</v>
      </c>
      <c r="D141" s="28">
        <f t="shared" si="769"/>
        <v>493629.8</v>
      </c>
      <c r="E141" s="28">
        <f t="shared" si="769"/>
        <v>485437.98</v>
      </c>
      <c r="F141" s="29">
        <f t="shared" si="773"/>
        <v>1.0462219045124963</v>
      </c>
      <c r="G141" s="29">
        <f t="shared" si="774"/>
        <v>1.0168751114200005</v>
      </c>
      <c r="H141" s="17">
        <f t="shared" si="775"/>
        <v>463650</v>
      </c>
      <c r="I141" s="24">
        <f t="shared" si="775"/>
        <v>485458.48</v>
      </c>
      <c r="J141" s="17">
        <f>O141+T141+Y141+AD141+AI141</f>
        <v>463809.54</v>
      </c>
      <c r="K141" s="29">
        <f t="shared" si="776"/>
        <v>1.0470365146123153</v>
      </c>
      <c r="L141" s="29">
        <f t="shared" si="777"/>
        <v>1.0466763577135563</v>
      </c>
      <c r="M141" s="43">
        <v>103650</v>
      </c>
      <c r="N141" s="43">
        <v>110765.59</v>
      </c>
      <c r="O141" s="43">
        <v>100639.58</v>
      </c>
      <c r="P141" s="29">
        <f t="shared" si="778"/>
        <v>1.0686501688374337</v>
      </c>
      <c r="Q141" s="29">
        <f t="shared" si="779"/>
        <v>1.1006165765000211</v>
      </c>
      <c r="R141" s="43"/>
      <c r="S141" s="43"/>
      <c r="T141" s="28"/>
      <c r="U141" s="29" t="str">
        <f t="shared" si="780"/>
        <v xml:space="preserve"> </v>
      </c>
      <c r="V141" s="29" t="str">
        <f t="shared" si="781"/>
        <v xml:space="preserve"> </v>
      </c>
      <c r="W141" s="43">
        <v>0</v>
      </c>
      <c r="X141" s="43">
        <v>0</v>
      </c>
      <c r="Y141" s="28">
        <v>0</v>
      </c>
      <c r="Z141" s="29" t="str">
        <f t="shared" si="782"/>
        <v xml:space="preserve"> </v>
      </c>
      <c r="AA141" s="29" t="str">
        <f t="shared" si="783"/>
        <v xml:space="preserve"> </v>
      </c>
      <c r="AB141" s="43">
        <v>55000</v>
      </c>
      <c r="AC141" s="43">
        <v>57350.03</v>
      </c>
      <c r="AD141" s="28">
        <v>55691.92</v>
      </c>
      <c r="AE141" s="29">
        <f t="shared" si="784"/>
        <v>1.0427278181818183</v>
      </c>
      <c r="AF141" s="29">
        <f t="shared" si="785"/>
        <v>1.0297729006290319</v>
      </c>
      <c r="AG141" s="43">
        <v>305000</v>
      </c>
      <c r="AH141" s="43">
        <v>317342.86</v>
      </c>
      <c r="AI141" s="28">
        <v>307478.03999999998</v>
      </c>
      <c r="AJ141" s="29">
        <f t="shared" si="786"/>
        <v>1.0404683934426229</v>
      </c>
      <c r="AK141" s="29">
        <f t="shared" si="787"/>
        <v>1.0320830066433362</v>
      </c>
      <c r="AL141" s="43"/>
      <c r="AM141" s="43"/>
      <c r="AN141" s="28"/>
      <c r="AO141" s="29" t="str">
        <f t="shared" si="788"/>
        <v xml:space="preserve"> </v>
      </c>
      <c r="AP141" s="29" t="str">
        <f t="shared" si="789"/>
        <v xml:space="preserve"> </v>
      </c>
      <c r="AQ141" s="9">
        <f t="shared" si="790"/>
        <v>8171.32</v>
      </c>
      <c r="AR141" s="9">
        <f t="shared" si="791"/>
        <v>8171.32</v>
      </c>
      <c r="AS141" s="9">
        <f t="shared" si="792"/>
        <v>21628.440000000002</v>
      </c>
      <c r="AT141" s="29">
        <f t="shared" si="793"/>
        <v>1</v>
      </c>
      <c r="AU141" s="29">
        <f t="shared" si="794"/>
        <v>0.3778044093795021</v>
      </c>
      <c r="AV141" s="43"/>
      <c r="AW141" s="43"/>
      <c r="AX141" s="9"/>
      <c r="AY141" s="29" t="str">
        <f t="shared" si="795"/>
        <v xml:space="preserve"> </v>
      </c>
      <c r="AZ141" s="29" t="str">
        <f t="shared" si="796"/>
        <v xml:space="preserve"> </v>
      </c>
      <c r="BA141" s="43">
        <v>0</v>
      </c>
      <c r="BB141" s="43">
        <v>0</v>
      </c>
      <c r="BC141" s="28">
        <v>0</v>
      </c>
      <c r="BD141" s="29" t="str">
        <f t="shared" si="797"/>
        <v xml:space="preserve"> </v>
      </c>
      <c r="BE141" s="29" t="str">
        <f t="shared" si="798"/>
        <v xml:space="preserve"> </v>
      </c>
      <c r="BF141" s="43">
        <v>7540</v>
      </c>
      <c r="BG141" s="43">
        <v>7540</v>
      </c>
      <c r="BH141" s="28">
        <v>4640</v>
      </c>
      <c r="BI141" s="29">
        <f t="shared" si="799"/>
        <v>1</v>
      </c>
      <c r="BJ141" s="29">
        <f>IF(BG141=0," ",IF(BG141/BH141*100&gt;200,"св.200",BG141/BH141))</f>
        <v>1.625</v>
      </c>
      <c r="BK141" s="43"/>
      <c r="BL141" s="43"/>
      <c r="BM141" s="28"/>
      <c r="BN141" s="29" t="str">
        <f t="shared" si="801"/>
        <v xml:space="preserve"> </v>
      </c>
      <c r="BO141" s="29" t="str">
        <f t="shared" si="802"/>
        <v xml:space="preserve"> </v>
      </c>
      <c r="BP141" s="43"/>
      <c r="BQ141" s="43"/>
      <c r="BR141" s="28"/>
      <c r="BS141" s="29" t="str">
        <f t="shared" si="803"/>
        <v xml:space="preserve"> </v>
      </c>
      <c r="BT141" s="29" t="str">
        <f t="shared" si="804"/>
        <v xml:space="preserve"> </v>
      </c>
      <c r="BU141" s="43">
        <v>631.32000000000005</v>
      </c>
      <c r="BV141" s="43">
        <v>631.32000000000005</v>
      </c>
      <c r="BW141" s="28">
        <v>3988.44</v>
      </c>
      <c r="BX141" s="29">
        <f t="shared" si="805"/>
        <v>1</v>
      </c>
      <c r="BY141" s="29">
        <f t="shared" ref="BY141:BY142" si="820">IF(BW141=0," ",IF(BV141/BW141*100&gt;200,"св.200",BV141/BW141))</f>
        <v>0.15828745073261727</v>
      </c>
      <c r="BZ141" s="43"/>
      <c r="CA141" s="43"/>
      <c r="CB141" s="28">
        <v>0</v>
      </c>
      <c r="CC141" s="29" t="str">
        <f t="shared" si="806"/>
        <v xml:space="preserve"> </v>
      </c>
      <c r="CD141" s="29" t="str">
        <f t="shared" si="807"/>
        <v xml:space="preserve"> </v>
      </c>
      <c r="CE141" s="43"/>
      <c r="CF141" s="43"/>
      <c r="CG141" s="28"/>
      <c r="CH141" s="47" t="str">
        <f t="shared" si="808"/>
        <v xml:space="preserve"> </v>
      </c>
      <c r="CI141" s="29" t="str">
        <f t="shared" si="809"/>
        <v xml:space="preserve"> </v>
      </c>
      <c r="CJ141" s="43"/>
      <c r="CK141" s="43"/>
      <c r="CL141" s="28"/>
      <c r="CM141" s="29" t="str">
        <f t="shared" si="810"/>
        <v xml:space="preserve"> </v>
      </c>
      <c r="CN141" s="29" t="str">
        <f t="shared" si="811"/>
        <v xml:space="preserve"> </v>
      </c>
      <c r="CO141" s="43"/>
      <c r="CP141" s="43"/>
      <c r="CQ141" s="28"/>
      <c r="CR141" s="29" t="str">
        <f t="shared" si="812"/>
        <v xml:space="preserve"> </v>
      </c>
      <c r="CS141" s="29" t="str">
        <f t="shared" si="813"/>
        <v xml:space="preserve"> </v>
      </c>
      <c r="CT141" s="43"/>
      <c r="CU141" s="43"/>
      <c r="CV141" s="54"/>
      <c r="CW141" s="29" t="str">
        <f t="shared" si="764"/>
        <v xml:space="preserve"> </v>
      </c>
      <c r="CX141" s="29" t="str">
        <f t="shared" si="765"/>
        <v xml:space="preserve"> </v>
      </c>
      <c r="CY141" s="43"/>
      <c r="CZ141" s="43"/>
      <c r="DA141" s="28"/>
      <c r="DB141" s="29" t="str">
        <f t="shared" si="814"/>
        <v xml:space="preserve"> </v>
      </c>
      <c r="DC141" s="29" t="str">
        <f t="shared" si="815"/>
        <v xml:space="preserve"> </v>
      </c>
      <c r="DD141" s="43"/>
      <c r="DE141" s="43"/>
      <c r="DF141" s="28"/>
      <c r="DG141" s="29" t="str">
        <f t="shared" si="816"/>
        <v xml:space="preserve"> </v>
      </c>
      <c r="DH141" s="29" t="str">
        <f t="shared" si="817"/>
        <v xml:space="preserve"> </v>
      </c>
      <c r="DI141" s="43"/>
      <c r="DJ141" s="28"/>
      <c r="DK141" s="29" t="str">
        <f t="shared" si="709"/>
        <v xml:space="preserve"> </v>
      </c>
      <c r="DL141" s="43"/>
      <c r="DM141" s="43"/>
      <c r="DN141" s="43">
        <v>13000</v>
      </c>
      <c r="DO141" s="29" t="str">
        <f t="shared" si="818"/>
        <v xml:space="preserve"> </v>
      </c>
      <c r="DP141" s="29">
        <f t="shared" si="819"/>
        <v>0</v>
      </c>
    </row>
    <row r="142" spans="1:120" s="19" customFormat="1" ht="15.75" customHeight="1" outlineLevel="1" x14ac:dyDescent="0.3">
      <c r="A142" s="18">
        <v>116</v>
      </c>
      <c r="B142" s="8" t="s">
        <v>2</v>
      </c>
      <c r="C142" s="28">
        <f t="shared" si="769"/>
        <v>1274453.76</v>
      </c>
      <c r="D142" s="28">
        <f t="shared" si="769"/>
        <v>1387721.84</v>
      </c>
      <c r="E142" s="28">
        <f t="shared" si="769"/>
        <v>1516623.23</v>
      </c>
      <c r="F142" s="29">
        <f t="shared" si="773"/>
        <v>1.0888757862819598</v>
      </c>
      <c r="G142" s="29">
        <f t="shared" si="774"/>
        <v>0.91500763838359522</v>
      </c>
      <c r="H142" s="17">
        <f t="shared" si="775"/>
        <v>942000</v>
      </c>
      <c r="I142" s="24">
        <f t="shared" si="775"/>
        <v>1055268.08</v>
      </c>
      <c r="J142" s="17">
        <f>O142+T142+Y142+AD142+AI142</f>
        <v>1122033.96</v>
      </c>
      <c r="K142" s="29">
        <f t="shared" si="776"/>
        <v>1.1202421231422506</v>
      </c>
      <c r="L142" s="29">
        <f t="shared" si="777"/>
        <v>0.94049566913286664</v>
      </c>
      <c r="M142" s="43">
        <v>182000</v>
      </c>
      <c r="N142" s="43">
        <v>198052.19</v>
      </c>
      <c r="O142" s="43">
        <v>188552.06</v>
      </c>
      <c r="P142" s="29">
        <f t="shared" si="778"/>
        <v>1.0881988461538461</v>
      </c>
      <c r="Q142" s="29">
        <f t="shared" si="779"/>
        <v>1.0503846523872504</v>
      </c>
      <c r="R142" s="43"/>
      <c r="S142" s="43"/>
      <c r="T142" s="28"/>
      <c r="U142" s="29" t="str">
        <f t="shared" si="780"/>
        <v xml:space="preserve"> </v>
      </c>
      <c r="V142" s="29" t="str">
        <f t="shared" si="781"/>
        <v xml:space="preserve"> </v>
      </c>
      <c r="W142" s="43">
        <v>20000</v>
      </c>
      <c r="X142" s="43">
        <v>14715.6</v>
      </c>
      <c r="Y142" s="28">
        <v>107.68</v>
      </c>
      <c r="Z142" s="29">
        <f t="shared" si="782"/>
        <v>0.73577999999999999</v>
      </c>
      <c r="AA142" s="29" t="str">
        <f>IF(X142=0," ",IF(X142/Y142*100&gt;200,"св.200",X142/Y142))</f>
        <v>св.200</v>
      </c>
      <c r="AB142" s="43">
        <v>70000</v>
      </c>
      <c r="AC142" s="43">
        <v>86374.78</v>
      </c>
      <c r="AD142" s="28">
        <v>74615.199999999997</v>
      </c>
      <c r="AE142" s="29">
        <f t="shared" si="784"/>
        <v>1.2339254285714285</v>
      </c>
      <c r="AF142" s="29">
        <f>IF(AD142&lt;=0," ",IF(AC142/AD142*100&gt;200,"св.200",AC142/AD142))</f>
        <v>1.157603008502289</v>
      </c>
      <c r="AG142" s="43">
        <v>670000</v>
      </c>
      <c r="AH142" s="43">
        <v>756125.51</v>
      </c>
      <c r="AI142" s="28">
        <v>858759.02</v>
      </c>
      <c r="AJ142" s="29">
        <f t="shared" si="786"/>
        <v>1.1285455373134328</v>
      </c>
      <c r="AK142" s="29">
        <f t="shared" si="787"/>
        <v>0.88048625096246436</v>
      </c>
      <c r="AL142" s="43"/>
      <c r="AM142" s="43"/>
      <c r="AN142" s="28"/>
      <c r="AO142" s="29" t="str">
        <f t="shared" si="788"/>
        <v xml:space="preserve"> </v>
      </c>
      <c r="AP142" s="29" t="str">
        <f t="shared" si="789"/>
        <v xml:space="preserve"> </v>
      </c>
      <c r="AQ142" s="9">
        <f>AV142+BA142+BF142+BK142+BP142+BU142+BZ142+CE142+CY142+DD142+DL142+CT142</f>
        <v>332453.76000000001</v>
      </c>
      <c r="AR142" s="9">
        <f t="shared" si="791"/>
        <v>332453.76000000001</v>
      </c>
      <c r="AS142" s="9">
        <f t="shared" si="792"/>
        <v>394589.27</v>
      </c>
      <c r="AT142" s="29">
        <f t="shared" si="793"/>
        <v>1</v>
      </c>
      <c r="AU142" s="29">
        <f t="shared" si="794"/>
        <v>0.84253117171685887</v>
      </c>
      <c r="AV142" s="43"/>
      <c r="AW142" s="43"/>
      <c r="AX142" s="9"/>
      <c r="AY142" s="29" t="str">
        <f t="shared" si="795"/>
        <v xml:space="preserve"> </v>
      </c>
      <c r="AZ142" s="29" t="str">
        <f t="shared" si="796"/>
        <v xml:space="preserve"> </v>
      </c>
      <c r="BA142" s="43">
        <v>302873.76</v>
      </c>
      <c r="BB142" s="43">
        <v>302873.76</v>
      </c>
      <c r="BC142" s="28">
        <v>277111.27</v>
      </c>
      <c r="BD142" s="29">
        <f t="shared" si="797"/>
        <v>1</v>
      </c>
      <c r="BE142" s="29">
        <f t="shared" si="798"/>
        <v>1.0929680341041343</v>
      </c>
      <c r="BF142" s="43">
        <v>10080</v>
      </c>
      <c r="BG142" s="43">
        <v>10080</v>
      </c>
      <c r="BH142" s="28">
        <v>10080</v>
      </c>
      <c r="BI142" s="29">
        <f t="shared" si="799"/>
        <v>1</v>
      </c>
      <c r="BJ142" s="29">
        <f t="shared" si="800"/>
        <v>1</v>
      </c>
      <c r="BK142" s="43"/>
      <c r="BL142" s="43"/>
      <c r="BM142" s="28"/>
      <c r="BN142" s="29" t="str">
        <f t="shared" si="801"/>
        <v xml:space="preserve"> </v>
      </c>
      <c r="BO142" s="29" t="str">
        <f t="shared" si="802"/>
        <v xml:space="preserve"> </v>
      </c>
      <c r="BP142" s="43"/>
      <c r="BQ142" s="43"/>
      <c r="BR142" s="28"/>
      <c r="BS142" s="29" t="str">
        <f t="shared" si="803"/>
        <v xml:space="preserve"> </v>
      </c>
      <c r="BT142" s="29" t="str">
        <f t="shared" si="804"/>
        <v xml:space="preserve"> </v>
      </c>
      <c r="BU142" s="43">
        <v>19500</v>
      </c>
      <c r="BV142" s="43">
        <v>19500</v>
      </c>
      <c r="BW142" s="28">
        <v>47500</v>
      </c>
      <c r="BX142" s="29">
        <f t="shared" si="805"/>
        <v>1</v>
      </c>
      <c r="BY142" s="29">
        <f t="shared" si="820"/>
        <v>0.41052631578947368</v>
      </c>
      <c r="BZ142" s="43"/>
      <c r="CA142" s="43"/>
      <c r="CB142" s="28">
        <v>59898</v>
      </c>
      <c r="CC142" s="29" t="str">
        <f t="shared" si="806"/>
        <v xml:space="preserve"> </v>
      </c>
      <c r="CD142" s="29">
        <f t="shared" si="807"/>
        <v>0</v>
      </c>
      <c r="CE142" s="43"/>
      <c r="CF142" s="43"/>
      <c r="CG142" s="28"/>
      <c r="CH142" s="47" t="str">
        <f t="shared" si="808"/>
        <v xml:space="preserve"> </v>
      </c>
      <c r="CI142" s="29" t="str">
        <f t="shared" si="809"/>
        <v xml:space="preserve"> </v>
      </c>
      <c r="CJ142" s="43"/>
      <c r="CK142" s="43"/>
      <c r="CL142" s="28"/>
      <c r="CM142" s="29" t="str">
        <f t="shared" si="810"/>
        <v xml:space="preserve"> </v>
      </c>
      <c r="CN142" s="29" t="str">
        <f t="shared" si="811"/>
        <v xml:space="preserve"> </v>
      </c>
      <c r="CO142" s="43"/>
      <c r="CP142" s="43"/>
      <c r="CQ142" s="28"/>
      <c r="CR142" s="29" t="str">
        <f t="shared" si="812"/>
        <v xml:space="preserve"> </v>
      </c>
      <c r="CS142" s="29" t="str">
        <f t="shared" si="813"/>
        <v xml:space="preserve"> </v>
      </c>
      <c r="CT142" s="43"/>
      <c r="CU142" s="43"/>
      <c r="CV142" s="54"/>
      <c r="CW142" s="29" t="str">
        <f t="shared" si="764"/>
        <v xml:space="preserve"> </v>
      </c>
      <c r="CX142" s="29" t="str">
        <f t="shared" si="765"/>
        <v xml:space="preserve"> </v>
      </c>
      <c r="CY142" s="43"/>
      <c r="CZ142" s="43"/>
      <c r="DA142" s="28"/>
      <c r="DB142" s="29" t="str">
        <f t="shared" si="814"/>
        <v xml:space="preserve"> </v>
      </c>
      <c r="DC142" s="29" t="str">
        <f t="shared" si="815"/>
        <v xml:space="preserve"> </v>
      </c>
      <c r="DD142" s="43"/>
      <c r="DE142" s="43"/>
      <c r="DF142" s="28"/>
      <c r="DG142" s="29" t="str">
        <f t="shared" si="816"/>
        <v xml:space="preserve"> </v>
      </c>
      <c r="DH142" s="29" t="str">
        <f t="shared" si="817"/>
        <v xml:space="preserve"> </v>
      </c>
      <c r="DI142" s="43"/>
      <c r="DJ142" s="28"/>
      <c r="DK142" s="29" t="str">
        <f t="shared" si="709"/>
        <v xml:space="preserve"> </v>
      </c>
      <c r="DL142" s="43"/>
      <c r="DM142" s="43"/>
      <c r="DN142" s="66"/>
      <c r="DO142" s="29" t="str">
        <f t="shared" si="818"/>
        <v xml:space="preserve"> </v>
      </c>
      <c r="DP142" s="29" t="str">
        <f t="shared" si="819"/>
        <v xml:space="preserve"> </v>
      </c>
    </row>
    <row r="143" spans="1:120" s="10" customFormat="1" ht="32.1" customHeight="1" x14ac:dyDescent="0.3">
      <c r="A143" s="57"/>
      <c r="B143" s="55" t="s">
        <v>157</v>
      </c>
      <c r="C143" s="42">
        <f>C138+C131+C122+C115+C108+C101+C96+C90+C84+C80+C75+C69+C63+C56+C48+C42+C30+C24+C18+C11+C6</f>
        <v>1146688785.6999998</v>
      </c>
      <c r="D143" s="42">
        <f>D138+D131+D122+D115+D108+D101+D96+D90+D84+D80+D75+D69+D63+D56+D48+D42+D30+D24+D18+D11+D6</f>
        <v>1187873397.7800002</v>
      </c>
      <c r="E143" s="42">
        <f>E138+E131+E122+E115+E108+E101+E96+E90+E84+E80+E75+E69+E63+E56+E48+E42+E30+E24+E18+E11+E6</f>
        <v>1154494227.5800002</v>
      </c>
      <c r="F143" s="26">
        <f t="shared" si="669"/>
        <v>1.0359161200437301</v>
      </c>
      <c r="G143" s="26">
        <f t="shared" si="683"/>
        <v>1.0289123751358793</v>
      </c>
      <c r="H143" s="61">
        <f>H138+H131+H122+H115+H101+H96+H90+H84+H80+H75+H69+H63+H56+H48+H42+H30+H24+H18+H11+H6+H108</f>
        <v>1059034191.7700001</v>
      </c>
      <c r="I143" s="61">
        <f>I138+I131+I122+I115+I101+I96+I90+I84+I80+I75+I69+I63+I56+I48+I42+I30+I24+I18+I11+I6+I108</f>
        <v>1104820578.8800001</v>
      </c>
      <c r="J143" s="61">
        <f>J138+J131+J122+J115+J101+J96+J90+J84+J80+J75+J69+J63+J56+J48+J42+J30+J24+J18+J11+J6+J108</f>
        <v>1070360660.4399998</v>
      </c>
      <c r="K143" s="26">
        <f t="shared" si="670"/>
        <v>1.0432340971290792</v>
      </c>
      <c r="L143" s="26">
        <f t="shared" si="684"/>
        <v>1.0321946795259036</v>
      </c>
      <c r="M143" s="61">
        <f>M6+M11+M18+M24+M30+M42+M48+M56+M63+M69+M75+M80+M84+M90+M96+M101+M108+M115+M122+M131+M138</f>
        <v>776600703.51999998</v>
      </c>
      <c r="N143" s="61">
        <f>N6+N11+N18+N24+N30+N42+N48+N56+N63+N69+N75+N80+N84+N90+N96+N101+N108+N115+N122+N131+N138</f>
        <v>816046737.13999987</v>
      </c>
      <c r="O143" s="61">
        <f>O6+O11+O18+O24+O30+O42+O48+O56+O63+O69+O75+O80+O84+O90+O96+O101+O108+O115+O122+O131+O138</f>
        <v>768913754.98999989</v>
      </c>
      <c r="P143" s="26">
        <f t="shared" si="671"/>
        <v>1.0507931984109824</v>
      </c>
      <c r="Q143" s="26">
        <f t="shared" si="685"/>
        <v>1.0612981388928502</v>
      </c>
      <c r="R143" s="61">
        <f>R6+R11+R18+R24+R30+R42+R48+R56+R63+R69+R75+R80+R84+R90+R96+R101+R108+R115+R122+R131+R138</f>
        <v>34137246.210000001</v>
      </c>
      <c r="S143" s="61">
        <f>S6+S11+S18+S24+S30+S42+S48+S56+S63+S69+S75+S80+S84+S90+S96+S101+S108+S115+S122+S131+S138</f>
        <v>32389116.940000005</v>
      </c>
      <c r="T143" s="61">
        <f>T138+T131+T122+T115+T101+T96+T90+T84+T80+T75+T69+T63+T56+T48+T42+T30+T24+T18+T11+T6+T108</f>
        <v>34307895.129999995</v>
      </c>
      <c r="U143" s="26">
        <f t="shared" si="672"/>
        <v>0.94879114562299094</v>
      </c>
      <c r="V143" s="26">
        <f t="shared" si="707"/>
        <v>0.94407181837506127</v>
      </c>
      <c r="W143" s="61">
        <f>W6+W11+W18+W24+W30+W42+W48+W56+W63+W69+W75+W80+W84+W90+W96+W101+W108+W115+W122+W131+W138</f>
        <v>3981491.16</v>
      </c>
      <c r="X143" s="61">
        <f>X6+X11+X18+X24+X30+X42+X48+X56+X63+X69+X75+X80+X84+X90+X96+X101+X108+X115+X122+X131+X138</f>
        <v>4228721.71</v>
      </c>
      <c r="Y143" s="61">
        <f>Y138+Y131+Y122+Y115+Y101+Y96+Y90+Y84+Y80+Y75+Y69+Y63+Y56+Y48+Y42+Y30+Y24+Y18+Y11+Y6+Y108</f>
        <v>5737970.6300000008</v>
      </c>
      <c r="Z143" s="26">
        <f t="shared" si="673"/>
        <v>1.0620949639380839</v>
      </c>
      <c r="AA143" s="26">
        <f t="shared" si="704"/>
        <v>0.7369716547329207</v>
      </c>
      <c r="AB143" s="61">
        <f>AB6+AB11+AB18+AB24+AB30+AB42+AB48+AB56+AB63+AB69+AB75+AB80+AB84+AB90+AB96+AB101+AB108+AB115+AB122+AB131+AB138</f>
        <v>42651537.849999994</v>
      </c>
      <c r="AC143" s="61">
        <f>AC6+AC11+AC18+AC24+AC30+AC42+AC48+AC56+AC63+AC69+AC75+AC80+AC84+AC90+AC96+AC101+AC108+AC115+AC122+AC131+AC138</f>
        <v>45888169.840000004</v>
      </c>
      <c r="AD143" s="61">
        <f>AD138+AD131+AD122+AD115+AD101+AD96+AD90+AD84+AD80+AD75+AD69+AD63+AD56+AD48+AD42+AD30+AD24+AD18+AD11+AD6+AD108</f>
        <v>48124231.190000005</v>
      </c>
      <c r="AE143" s="26">
        <f t="shared" si="674"/>
        <v>1.0758854698600278</v>
      </c>
      <c r="AF143" s="26">
        <f t="shared" si="708"/>
        <v>0.95353564525172829</v>
      </c>
      <c r="AG143" s="61">
        <f>AG6+AG11+AG18+AG24+AG30+AG42+AG48+AG56+AG63+AG69+AG75+AG80+AG84+AG90+AG96+AG101+AG108+AG115+AG122+AG131+AG138</f>
        <v>201309672.41000003</v>
      </c>
      <c r="AH143" s="61">
        <f>AH6+AH11+AH18+AH24+AH30+AH42+AH48+AH56+AH63+AH69+AH75+AH80+AH84+AH90+AH96+AH101+AH108+AH115+AH122+AH131+AH138</f>
        <v>205910791.01000005</v>
      </c>
      <c r="AI143" s="61">
        <f>AI138+AI131+AI122+AI115+AI101+AI96+AI90+AI84+AI80+AI75+AI69+AI63+AI56+AI48+AI42+AI30+AI24+AI18+AI11+AI6+AI108</f>
        <v>212872304.27999997</v>
      </c>
      <c r="AJ143" s="26">
        <f t="shared" si="675"/>
        <v>1.0228559241337847</v>
      </c>
      <c r="AK143" s="26">
        <f t="shared" si="686"/>
        <v>0.96729723345859431</v>
      </c>
      <c r="AL143" s="61">
        <f>AL6+AL11+AL18+AL24+AL30+AL42+AL48+AL56+AL63+AL69+AL75+AL80+AL84+AL90+AL96+AL101+AL108+AL115+AL122+AL131+AL138</f>
        <v>283827.62</v>
      </c>
      <c r="AM143" s="61">
        <f>AM6+AM11+AM18+AM24+AM30+AM42+AM48+AM56+AM63+AM69+AM75+AM80+AM84+AM90+AM96+AM101+AM108+AM115+AM122+AM131+AM138</f>
        <v>287330</v>
      </c>
      <c r="AN143" s="61">
        <f>AN138+AN131+AN122+AN115+AN101+AN96+AN90+AN84+AN80+AN75+AN69+AN63+AN56+AN48+AN42+AN30+AN24+AN18+AN11+AN6+AN108</f>
        <v>334362.53000000003</v>
      </c>
      <c r="AO143" s="26">
        <f t="shared" si="648"/>
        <v>1.0123398138630766</v>
      </c>
      <c r="AP143" s="26">
        <f t="shared" si="687"/>
        <v>0.85933672053504317</v>
      </c>
      <c r="AQ143" s="15">
        <f>AQ6+AQ11+AQ18+AQ24+AQ30+AQ42+AQ48+AQ56+AQ63+AQ69+AQ75+AQ80+AQ84+AQ90+AQ96+AQ101+AQ108+AQ115+AQ122+AQ131+AQ138</f>
        <v>87654593.930000022</v>
      </c>
      <c r="AR143" s="15">
        <f>AR6+AR11+AR18+AR24+AR30+AR42+AR48+AR56+AR63+AR69+AR75+AR80+AR84+AR90+AR96+AR101+AR108+AR115+AR122+AR131+AR138</f>
        <v>83052818.900000006</v>
      </c>
      <c r="AS143" s="15">
        <f>AS6+AS11+AS18+AS24+AS30+AS42+AS48+AS56+AS63+AS69+AS75+AS80+AS84+AS90+AS96+AS101+AS108+AS115+AS122+AS131+AS138</f>
        <v>84133567.140000001</v>
      </c>
      <c r="AT143" s="26">
        <f t="shared" si="676"/>
        <v>0.94750103989215961</v>
      </c>
      <c r="AU143" s="26">
        <f t="shared" si="688"/>
        <v>0.98715437515918458</v>
      </c>
      <c r="AV143" s="61">
        <f>AV6+AV11+AV18+AV24+AV30+AV42+AV48+AV56+AV63+AV69+AV75+AV80+AV84+AV90+AV96+AV101+AV108+AV115+AV122+AV131+AV138</f>
        <v>16639992.109999999</v>
      </c>
      <c r="AW143" s="61">
        <f>AW6+AW11+AW18+AW24+AW30+AW42+AW48+AW56+AW63+AW69+AW75+AW80+AW84+AW90+AW96+AW101+AW108+AW115+AW122+AW131+AW138</f>
        <v>16781501.890000001</v>
      </c>
      <c r="AX143" s="61">
        <f>AX138+AX131+AX122+AX115+AX101+AX96+AX90+AX84+AX80+AX75+AX69+AX63+AX56+AX48+AX42+AX30+AX24+AX18+AX11+AX6+AX108</f>
        <v>17109585.68</v>
      </c>
      <c r="AY143" s="26">
        <f t="shared" si="677"/>
        <v>1.0085041975419544</v>
      </c>
      <c r="AZ143" s="26">
        <f t="shared" si="689"/>
        <v>0.98082456255013184</v>
      </c>
      <c r="BA143" s="61">
        <f>BA6+BA11+BA18+BA24+BA30+BA42+BA48+BA56+BA63+BA69+BA75+BA80+BA84+BA90+BA96+BA101+BA108+BA115+BA122+BA131+BA138</f>
        <v>2658009.66</v>
      </c>
      <c r="BB143" s="61">
        <f>BB6+BB11+BB18+BB24+BB30+BB42+BB48+BB56+BB63+BB69+BB75+BB80+BB84+BB90+BB96+BB101+BB108+BB115+BB122+BB131+BB138</f>
        <v>2734041.3599999994</v>
      </c>
      <c r="BC143" s="61">
        <f>BC138+BC131+BC122+BC115+BC101+BC96+BC90+BC84+BC80+BC75+BC69+BC63+BC56+BC48+BC42+BC30+BC24+BC18+BC11+BC6+BC108</f>
        <v>2101763.6800000002</v>
      </c>
      <c r="BD143" s="26">
        <f t="shared" si="690"/>
        <v>1.0286047493145676</v>
      </c>
      <c r="BE143" s="26">
        <f t="shared" si="691"/>
        <v>1.3008319565213913</v>
      </c>
      <c r="BF143" s="61">
        <f>BF6+BF11+BF18+BF24+BF30+BF42+BF48+BF56+BF63+BF69+BF75+BF80+BF84+BF90+BF96+BF101+BF108+BF115+BF122+BF131+BF138</f>
        <v>8226528.7999999989</v>
      </c>
      <c r="BG143" s="61">
        <f>BG6+BG11+BG18+BG24+BG30+BG42+BG48+BG56+BG63+BG69+BG75+BG80+BG84+BG90+BG96+BG101+BG108+BG115+BG122+BG131+BG138</f>
        <v>6958454.7200000007</v>
      </c>
      <c r="BH143" s="61">
        <f>BH138+BH131+BH122+BH115+BH101+BH96+BH90+BH84+BH80+BH75+BH69+BH63+BH56+BH48+BH42+BH30+BH24+BH18+BH11+BH6+BH108</f>
        <v>7721081.2300000014</v>
      </c>
      <c r="BI143" s="26">
        <f t="shared" si="678"/>
        <v>0.84585551077144494</v>
      </c>
      <c r="BJ143" s="26">
        <f t="shared" si="692"/>
        <v>0.90122801622176429</v>
      </c>
      <c r="BK143" s="61">
        <f>BK6+BK11+BK18+BK24+BK30+BK42+BK48+BK56+BK63+BK69+BK75+BK80+BK84+BK90+BK96+BK101+BK108+BK115+BK122+BK131+BK138</f>
        <v>9713794.4600000009</v>
      </c>
      <c r="BL143" s="61">
        <f>BL6+BL11+BL18+BL24+BL30+BL42+BL48+BL56+BL63+BL69+BL75+BL80+BL84+BL90+BL96+BL101+BL108+BL115+BL122+BL131+BL138</f>
        <v>9752845.5500000007</v>
      </c>
      <c r="BM143" s="61">
        <f>BM138+BM131+BM122+BM115+BM101+BM96+BM90+BM84+BM80+BM75+BM69+BM63+BM56+BM48+BM42+BM30+BM24+BM18+BM11+BM6+BM108</f>
        <v>1523050.79</v>
      </c>
      <c r="BN143" s="26">
        <f t="shared" si="636"/>
        <v>1.0040201684481596</v>
      </c>
      <c r="BO143" s="26" t="str">
        <f t="shared" si="693"/>
        <v>св.200</v>
      </c>
      <c r="BP143" s="61">
        <f>BP6+BP11+BP18+BP24+BP30+BP42+BP48+BP56+BP63+BP69+BP75+BP80+BP84+BP90+BP96+BP101+BP108+BP115+BP122+BP131+BP138</f>
        <v>13144087.249999998</v>
      </c>
      <c r="BQ143" s="61">
        <f>BQ6+BQ11+BQ18+BQ24+BQ30+BQ42+BQ48+BQ56+BQ63+BQ69+BQ75+BQ80+BQ84+BQ90+BQ96+BQ101+BQ108+BQ115+BQ122+BQ131+BQ138</f>
        <v>13289964.880000003</v>
      </c>
      <c r="BR143" s="61">
        <f>BR138+BR131+BR122+BR115+BR101+BR96+BR90+BR84+BR80+BR75+BR69+BR63+BR56+BR48+BR42+BR30+BR24+BR18+BR11+BR6+BR108</f>
        <v>13430302.560000001</v>
      </c>
      <c r="BS143" s="26">
        <f t="shared" si="679"/>
        <v>1.0110983461403913</v>
      </c>
      <c r="BT143" s="26">
        <f t="shared" si="694"/>
        <v>0.98955066876765896</v>
      </c>
      <c r="BU143" s="61">
        <f>BU6+BU11+BU18+BU24+BU30+BU42+BU48+BU56+BU63+BU69+BU75+BU80+BU84+BU90+BU96+BU101+BU108+BU115+BU122+BU131+BU138</f>
        <v>9878508.25</v>
      </c>
      <c r="BV143" s="61">
        <f>BV6+BV11+BV18+BV24+BV30+BV42+BV48+BV56+BV63+BV69+BV75+BV80+BV84+BV90+BV96+BV101+BV108+BV115+BV122+BV131+BV138</f>
        <v>10008113.73</v>
      </c>
      <c r="BW143" s="61">
        <f>BW138+BW131+BW122+BW115+BW101+BW96+BW90+BW84+BW80+BW75+BW69+BW63+BW56+BW48+BW42+BW30+BW24+BW18+BW11+BW6+BW108</f>
        <v>17241661.209999993</v>
      </c>
      <c r="BX143" s="26">
        <f t="shared" si="654"/>
        <v>1.013119944501742</v>
      </c>
      <c r="BY143" s="26">
        <f t="shared" si="695"/>
        <v>0.58046110569643916</v>
      </c>
      <c r="BZ143" s="61">
        <f>BZ6+BZ11+BZ18+BZ24+BZ30+BZ42+BZ48+BZ56+BZ63+BZ69+BZ75+BZ80+BZ84+BZ90+BZ96+BZ101+BZ108+BZ115+BZ122+BZ131+BZ138</f>
        <v>7963310.0999999996</v>
      </c>
      <c r="CA143" s="61">
        <f>CA6+CA11+CA18+CA24+CA30+CA42+CA48+CA56+CA63+CA69+CA75+CA80+CA84+CA90+CA96+CA101+CA108+CA115+CA122+CA131+CA138</f>
        <v>5593099.1499999994</v>
      </c>
      <c r="CB143" s="61">
        <f>CB138+CB131+CB122+CB115+CB101+CB96+CB90+CB84+CB80+CB75+CB69+CB63+CB56+CB48+CB42+CB30+CB24+CB18+CB11+CB6+CB108</f>
        <v>4247724.6899999995</v>
      </c>
      <c r="CC143" s="26">
        <f t="shared" si="767"/>
        <v>0.70235857699425763</v>
      </c>
      <c r="CD143" s="26">
        <f t="shared" si="696"/>
        <v>1.3167282623488483</v>
      </c>
      <c r="CE143" s="61">
        <f>CE6+CE11+CE18+CE24+CE30+CE42+CE48+CE56+CE63+CE69+CE75+CE80+CE84+CE90+CE96+CE101+CE108+CE115+CE122+CE131+CE138</f>
        <v>14931441.530000001</v>
      </c>
      <c r="CF143" s="61">
        <f>CF6+CF11+CF18+CF24+CF30+CF42+CF48+CF56+CF63+CF69+CF75+CF80+CF84+CF90+CF96+CF101+CF108+CF115+CF122+CF131+CF138</f>
        <v>13535887.710000006</v>
      </c>
      <c r="CG143" s="61">
        <f>CG138+CG131+CG122+CG115+CG101+CG96+CG90+CG84+CG80+CG75+CG69+CG63+CG56+CG48+CG42+CG30+CG24+CG18+CG11+CG6+CG108</f>
        <v>8874428.5800000001</v>
      </c>
      <c r="CH143" s="26">
        <f t="shared" si="697"/>
        <v>0.9065358949304344</v>
      </c>
      <c r="CI143" s="26">
        <f t="shared" si="698"/>
        <v>1.5252686511563549</v>
      </c>
      <c r="CJ143" s="61">
        <f>CJ6+CJ11+CJ18+CJ24+CJ30+CJ42+CJ48+CJ56+CJ63+CJ69+CJ75+CJ80+CJ84+CJ90+CJ96+CJ101+CJ108+CJ115+CJ122+CJ131+CJ138</f>
        <v>8048030.5</v>
      </c>
      <c r="CK143" s="61">
        <f>CK6+CK11+CK18+CK24+CK30+CK42+CK48+CK56+CK63+CK69+CK75+CK80+CK84+CK90+CK96+CK101+CK108+CK115+CK122+CK131+CK138</f>
        <v>9357005.1000000015</v>
      </c>
      <c r="CL143" s="27">
        <f>CL6+CL11+CL18+CL24+CL30+CL42+CL48+CL56+CL63+CL69+CL75+CL80+CL84+CL90+CL96+CL101+CL108+CL115+CL122+CL131+CL138</f>
        <v>5949646.8700000001</v>
      </c>
      <c r="CM143" s="26">
        <f t="shared" si="699"/>
        <v>1.1626453329171655</v>
      </c>
      <c r="CN143" s="26">
        <f t="shared" si="700"/>
        <v>1.5726992381986531</v>
      </c>
      <c r="CO143" s="61">
        <f>CO6+CO11+CO18+CO24+CO30+CO42+CO48+CO56+CO63+CO69+CO75+CO80+CO84+CO90+CO96+CO101+CO108+CO115+CO122+CO131+CO138</f>
        <v>6883411.0300000003</v>
      </c>
      <c r="CP143" s="61">
        <f>CP6+CP11+CP18+CP24+CP30+CP42+CP48+CP56+CP63+CP69+CP75+CP80+CP84+CP90+CP96+CP101+CP108+CP115+CP122+CP131+CP138</f>
        <v>4178882.6100000003</v>
      </c>
      <c r="CQ143" s="27">
        <f>CQ6+CQ11+CQ18+CQ24+CQ30+CQ42+CQ48+CQ56+CQ63+CQ69+CQ75+CQ80+CQ84+CQ90+CQ96+CQ101+CQ108+CQ115+CQ122+CQ131+CQ138</f>
        <v>2924781.71</v>
      </c>
      <c r="CR143" s="26">
        <f t="shared" si="701"/>
        <v>0.60709473715679019</v>
      </c>
      <c r="CS143" s="26">
        <f t="shared" si="702"/>
        <v>1.4287844442243864</v>
      </c>
      <c r="CT143" s="61">
        <f>CT6+CT11+CT18+CT24+CT30+CT42+CT48+CT56+CT63+CT69+CT75+CT80+CT84+CT90+CT96+CT101+CT108+CT115+CT122+CT131+CT138</f>
        <v>230800</v>
      </c>
      <c r="CU143" s="61">
        <f>CU6+CU11+CU18+CU24+CU30+CU42+CU48+CU56+CU63+CU69+CU75+CU80+CU84+CU90+CU96+CU101+CU108+CU115+CU122+CU131+CU138</f>
        <v>265557.37</v>
      </c>
      <c r="CV143" s="27">
        <f>CV6+CV11+CV18+CV24+CV30+CV42+CV48+CV56+CV63+CV69+CV75+CV80+CV84+CV90+CV96+CV101+CV108+CV115+CV122+CV131+CV138</f>
        <v>437806.08999999997</v>
      </c>
      <c r="CW143" s="64">
        <f t="shared" si="764"/>
        <v>1.1505951906412477</v>
      </c>
      <c r="CX143" s="64">
        <f t="shared" si="765"/>
        <v>0.60656390138382954</v>
      </c>
      <c r="CY143" s="61">
        <f>CY6+CY11+CY18+CY24+CY30+CY42+CY48+CY56+CY63+CY69+CY75+CY80+CY84+CY90+CY96+CY101+CY108+CY115+CY122+CY131+CY138</f>
        <v>689715.96</v>
      </c>
      <c r="CZ143" s="61">
        <f>CZ6+CZ11+CZ18+CZ24+CZ30+CZ42+CZ48+CZ56+CZ63+CZ69+CZ75+CZ80+CZ84+CZ90+CZ96+CZ101+CZ108+CZ115+CZ122+CZ131+CZ138</f>
        <v>703761.51</v>
      </c>
      <c r="DA143" s="61">
        <f>DA138+DA131+DA122+DA115+DA101+DA96+DA90+DA84+DA80+DA75+DA69+DA63+DA56+DA48+DA42+DA30+DA24+DA18+DA11+DA6+DA108</f>
        <v>678801.52</v>
      </c>
      <c r="DB143" s="26">
        <f t="shared" si="680"/>
        <v>1.0203642525540515</v>
      </c>
      <c r="DC143" s="26">
        <f t="shared" si="703"/>
        <v>1.0367706748800445</v>
      </c>
      <c r="DD143" s="61">
        <f>DD6+DD11+DD18+DD24+DD30+DD42+DD48+DD56+DD63+DD69+DD75+DD80+DD84+DD90+DD96+DD101+DD108+DD115+DD122+DD131+DD138</f>
        <v>1618015.6699999997</v>
      </c>
      <c r="DE143" s="61">
        <f>DE6+DE11+DE18+DE24+DE30+DE42+DE48+DE56+DE63+DE69+DE75+DE80+DE84+DE90+DE96+DE101+DE108+DE115+DE122+DE131+DE138</f>
        <v>1732585.6599999997</v>
      </c>
      <c r="DF143" s="61">
        <f>DF138+DF131+DF122+DF115+DF101+DF96+DF90+DF84+DF80+DF75+DF69+DF63+DF56+DF48+DF42+DF30+DF24+DF18+DF11+DF6+DF108</f>
        <v>3081635.71</v>
      </c>
      <c r="DG143" s="26">
        <f t="shared" si="681"/>
        <v>1.0708089495820519</v>
      </c>
      <c r="DH143" s="26">
        <f>IF(DE143&lt;=0," ",IF(DE143/DF143*100&gt;200,"св.200",DE143/DF143))</f>
        <v>0.56222922598466374</v>
      </c>
      <c r="DI143" s="61">
        <f>DI6+DI11+DI18+DI24+DI30+DI42+DI48+DI56+DI63+DI69+DI75+DI80+DI84+DI90+DI96+DI101+DI108+DI115+DI122+DI131+DI138</f>
        <v>-23291.360000000001</v>
      </c>
      <c r="DJ143" s="61">
        <f>DJ6+DJ11+DJ18+DJ24+DJ30+DJ42+DJ48+DJ56+DJ63+DJ69+DJ75+DJ80+DJ84+DJ90+DJ96+DJ101+DJ108+DJ115+DJ122+DJ131+DJ138</f>
        <v>-205880.04</v>
      </c>
      <c r="DK143" s="26">
        <f t="shared" si="705"/>
        <v>0.11313073380012943</v>
      </c>
      <c r="DL143" s="61">
        <f>DL6+DL11+DL18+DL24+DL30+DL42+DL48+DL56+DL63+DL69+DL75+DL80+DL84+DL90+DL96+DL101+DL108+DL115+DL122+DL131+DL138</f>
        <v>1460594.4100000001</v>
      </c>
      <c r="DM143" s="61">
        <f>DM6+DM11+DM18+DM24+DM30+DM42+DM48+DM56+DM63+DM69+DM75+DM80+DM84+DM90+DM96+DM101+DM108+DM115+DM122+DM131+DM138</f>
        <v>1494758.7500000002</v>
      </c>
      <c r="DN143" s="61">
        <f>DN138+DN131+DN122+DN115+DN101+DN96+DN90+DN84+DN80+DN75+DN69+DN63+DN56+DN48+DN42+DN30+DN24+DN18+DN11+DN6+DN108</f>
        <v>7630302.5199999986</v>
      </c>
      <c r="DO143" s="26">
        <f t="shared" si="682"/>
        <v>1.0233907098138217</v>
      </c>
      <c r="DP143" s="26">
        <f t="shared" si="714"/>
        <v>0.19589770472167342</v>
      </c>
    </row>
    <row r="144" spans="1:120" s="40" customFormat="1" ht="15.6" x14ac:dyDescent="0.3">
      <c r="A144" s="58"/>
      <c r="C144" s="44"/>
      <c r="D144" s="44"/>
      <c r="E144" s="44"/>
      <c r="F144" s="50"/>
      <c r="G144" s="50"/>
      <c r="H144" s="44"/>
      <c r="I144" s="44"/>
      <c r="J144" s="44"/>
      <c r="K144" s="50"/>
      <c r="L144" s="50"/>
      <c r="M144" s="44"/>
      <c r="N144" s="44"/>
      <c r="O144" s="44"/>
      <c r="P144" s="50"/>
      <c r="Q144" s="50"/>
      <c r="R144" s="44"/>
      <c r="S144" s="44"/>
      <c r="T144" s="44"/>
      <c r="U144" s="50"/>
      <c r="V144" s="50"/>
      <c r="W144" s="44"/>
      <c r="X144" s="44"/>
      <c r="Y144" s="44"/>
      <c r="Z144" s="50"/>
      <c r="AA144" s="50"/>
      <c r="AB144" s="44"/>
      <c r="AC144" s="44"/>
      <c r="AD144" s="44"/>
      <c r="AE144" s="50"/>
      <c r="AF144" s="50"/>
      <c r="AG144" s="44"/>
      <c r="AH144" s="44"/>
      <c r="AI144" s="44"/>
      <c r="AJ144" s="50"/>
      <c r="AK144" s="50"/>
      <c r="AL144" s="44"/>
      <c r="AM144" s="44"/>
      <c r="AN144" s="44"/>
      <c r="AO144" s="50"/>
      <c r="AP144" s="50"/>
      <c r="AQ144" s="44"/>
      <c r="AR144" s="44"/>
      <c r="AS144" s="44"/>
      <c r="AT144" s="50"/>
      <c r="AU144" s="50"/>
      <c r="AV144" s="44"/>
      <c r="AW144" s="44"/>
      <c r="AX144" s="44"/>
      <c r="AY144" s="50"/>
      <c r="AZ144" s="50"/>
      <c r="BA144" s="44"/>
      <c r="BB144" s="44"/>
      <c r="BC144" s="44"/>
      <c r="BD144" s="50"/>
      <c r="BE144" s="50"/>
      <c r="BF144" s="44"/>
      <c r="BG144" s="44"/>
      <c r="BH144" s="44"/>
      <c r="BI144" s="50"/>
      <c r="BJ144" s="50"/>
      <c r="BK144" s="44"/>
      <c r="BL144" s="44"/>
      <c r="BM144" s="44"/>
      <c r="BN144" s="50"/>
      <c r="BO144" s="50"/>
      <c r="BP144" s="44"/>
      <c r="BQ144" s="44"/>
      <c r="BR144" s="44"/>
      <c r="BS144" s="50"/>
      <c r="BT144" s="50"/>
      <c r="BU144" s="44"/>
      <c r="BV144" s="44"/>
      <c r="BW144" s="44"/>
      <c r="BX144" s="50"/>
      <c r="BY144" s="50"/>
      <c r="BZ144" s="44"/>
      <c r="CA144" s="44"/>
      <c r="CB144" s="44"/>
      <c r="CC144" s="50"/>
      <c r="CD144" s="50"/>
      <c r="CE144" s="44"/>
      <c r="CF144" s="44"/>
      <c r="CG144" s="44"/>
      <c r="CH144" s="50"/>
      <c r="CI144" s="50"/>
      <c r="CJ144" s="44"/>
      <c r="CK144" s="44"/>
      <c r="CL144" s="44"/>
      <c r="CM144" s="50"/>
      <c r="CN144" s="50"/>
      <c r="CO144" s="44"/>
      <c r="CP144" s="44"/>
      <c r="CQ144" s="44"/>
      <c r="CR144" s="50"/>
      <c r="CS144" s="50"/>
      <c r="CT144" s="44"/>
      <c r="CU144" s="44"/>
      <c r="CV144" s="50"/>
      <c r="CW144" s="65" t="str">
        <f t="shared" si="764"/>
        <v xml:space="preserve"> </v>
      </c>
      <c r="CX144" s="65" t="str">
        <f t="shared" si="765"/>
        <v xml:space="preserve"> </v>
      </c>
      <c r="CY144" s="44"/>
      <c r="CZ144" s="44"/>
      <c r="DA144" s="44"/>
      <c r="DB144" s="50"/>
      <c r="DC144" s="50"/>
      <c r="DD144" s="44"/>
      <c r="DE144" s="44"/>
      <c r="DF144" s="44"/>
      <c r="DG144" s="50"/>
      <c r="DH144" s="50"/>
      <c r="DI144" s="44"/>
      <c r="DJ144" s="44"/>
      <c r="DK144" s="50"/>
      <c r="DL144" s="44"/>
      <c r="DM144" s="44"/>
      <c r="DN144" s="44"/>
      <c r="DO144" s="50"/>
      <c r="DP144" s="50"/>
    </row>
    <row r="145" spans="1:120" s="39" customFormat="1" ht="15.6" x14ac:dyDescent="0.3">
      <c r="A145" s="59"/>
      <c r="B145" s="56" t="s">
        <v>162</v>
      </c>
      <c r="C145" s="69">
        <f>C7+C12+C13+C14+C19+C20+C25+C43+C49+C57+C64+C70+C76+C81+C85+C86+C91+C97+C102+C109+C116+C123+C132+C139</f>
        <v>918189746.84000003</v>
      </c>
      <c r="D145" s="69">
        <f>D7+D12+D13+D14+D19+D20+D25+D43+D49+D57+D64+D70+D76+D81+D85+D86+D91+D97+D102+D109+D116+D123+D132+D139</f>
        <v>957420963.18999994</v>
      </c>
      <c r="E145" s="69">
        <f>E7+E12+E13+E14+E19+E20+E25+E43+E49+E57+E64+E70+E76+E81+E85+E86+E91+E97+E102+E109+E116+E123+E132+E139</f>
        <v>922125154.24000001</v>
      </c>
      <c r="F145" s="63">
        <f>IF(D145&lt;=0," ",IF(D145/C145*100&gt;200,"СВ.200",D145/C145))</f>
        <v>1.0427266983594798</v>
      </c>
      <c r="G145" s="63">
        <f t="shared" si="683"/>
        <v>1.0382765927029614</v>
      </c>
      <c r="H145" s="69">
        <f>H7+H12+H13+H14+H19+H20+H25+H43+H49+H57+H64+H70+H76+H81+H85+H86+H91+H97+H102+H109+H116+H123+H132+H139</f>
        <v>857966786.37</v>
      </c>
      <c r="I145" s="69">
        <f>I7+I12+I13+I14+I19+I20+I25+I43+I49+I57+I64+I70+I76+I81+I85+I86+I91+I97+I102+I109+I116+I123+I132+I139</f>
        <v>895971313.95000005</v>
      </c>
      <c r="J145" s="69">
        <f>J7+J12+J13+J14+J19+J20+J25+J43+J49+J57+J64+J70+J76+J81+J85+J86+J91+J97+J102+J109+J116+J123+J132+J139</f>
        <v>860568609.08999991</v>
      </c>
      <c r="K145" s="63">
        <f t="shared" ref="K145" si="821">IF(I145&lt;=0," ",IF(I145/H145*100&gt;200,"СВ.200",I145/H145))</f>
        <v>1.0442960359115936</v>
      </c>
      <c r="L145" s="63">
        <f t="shared" ref="L145" si="822">IF(J145=0," ",IF(I145/J145*100&gt;200,"св.200",I145/J145))</f>
        <v>1.0411387360473634</v>
      </c>
      <c r="M145" s="69">
        <f>M7+M12+M13+M14+M19+M20+M25+M43+M49+M57+M64+M70+M76+M81+M85+M86+M91+M97+M102+M109+M116+M123+M132+M139</f>
        <v>719955567.70000005</v>
      </c>
      <c r="N145" s="69">
        <f>N7+N12+N13+N14+N19+N20+N25+N43+N49+N57+N64+N70+N76+N81+N85+N86+N91+N97+N102+N109+N116+N123+N132+N139</f>
        <v>758165720.54000008</v>
      </c>
      <c r="O145" s="69">
        <f>O7+O12+O13+O14+O19+O20+O25+O43+O49+O57+O64+O70+O76+O81+O85+O86+O91+O97+O102+O109+O116+O123+O132+O139</f>
        <v>716493080.56999993</v>
      </c>
      <c r="P145" s="63">
        <f t="shared" ref="P145" si="823">IF(N145&lt;=0," ",IF(M145&lt;=0," ",IF(N145/M145*100&gt;200,"СВ.200",N145/M145)))</f>
        <v>1.0530729319339356</v>
      </c>
      <c r="Q145" s="63">
        <f t="shared" ref="Q145" si="824">IF(O145=0," ",IF(N145/O145*100&gt;200,"св.200",N145/O145))</f>
        <v>1.058161957316947</v>
      </c>
      <c r="R145" s="69">
        <f>R7+R12+R13+R14+R19+R20+R25+R43+R49+R57+R64+R70+R76+R81+R85+R86+R91+R97+R102+R109+R116+R123+R132+R139</f>
        <v>34137246.210000001</v>
      </c>
      <c r="S145" s="69">
        <f>S7+S12+S13+S14+S19+S20+S25+S43+S49+S57+S64+S70+S76+S81+S85+S86+S91+S97+S102+S109+S116+S123+S132+S139</f>
        <v>32389116.940000005</v>
      </c>
      <c r="T145" s="69">
        <f>T7+T12+T13+T14+T19+T20+T25+T43+T49+T57+T64+T70+T76+T81+T85+T86+T91+T97+T102+T109+T116+T123+T132+T139</f>
        <v>34307895.129999995</v>
      </c>
      <c r="U145" s="63">
        <f t="shared" ref="U145" si="825">IF(S145&lt;=0," ",IF(R145&lt;=0," ",IF(S145/R145*100&gt;200,"СВ.200",S145/R145)))</f>
        <v>0.94879114562299094</v>
      </c>
      <c r="V145" s="63">
        <f t="shared" ref="V145" si="826">IF(T145=0," ",IF(S145/T145*100&gt;200,"св.200",S145/T145))</f>
        <v>0.94407181837506127</v>
      </c>
      <c r="W145" s="69">
        <f>W7+W12+W13+W14+W19+W20+W25+W43+W49+W57+W64+W70+W76+W81+W85+W86+W91+W97+W102+W109+W116+W123+W132+W139</f>
        <v>1370838.4100000001</v>
      </c>
      <c r="X145" s="69">
        <f>X7+X12+X13+X14+X19+X20+X25+X43+X49+X57+X64+X70+X76+X81+X85+X86+X91+X97+X102+X109+X116+X123+X132+X139</f>
        <v>1583662.8</v>
      </c>
      <c r="Y145" s="69">
        <f>Y7+Y12+Y13+Y14+Y19+Y20+Y25+Y43+Y49+Y57+Y64+Y70+Y76+Y81+Y85+Y86+Y91+Y97+Y102+Y109+Y116+Y123+Y132+Y139</f>
        <v>807561.87</v>
      </c>
      <c r="Z145" s="63">
        <f t="shared" ref="Z145" si="827">IF(X145&lt;=0," ",IF(W145&lt;=0," ",IF(X145/W145*100&gt;200,"СВ.200",X145/W145)))</f>
        <v>1.1552512597017177</v>
      </c>
      <c r="AA145" s="63">
        <f t="shared" ref="AA145" si="828">IF(Y145=0," ",IF(X145/Y145*100&gt;200,"св.200",X145/Y145))</f>
        <v>1.9610420685166823</v>
      </c>
      <c r="AB145" s="69">
        <f>AB7+AB12+AB13+AB14+AB19+AB20+AB25+AB43+AB49+AB57+AB64+AB70+AB76+AB81+AB85+AB86+AB91+AB97+AB102+AB109+AB116+AB123+AB132+AB139</f>
        <v>30625268.68</v>
      </c>
      <c r="AC145" s="69">
        <f>AC7+AC12+AC13+AC14+AC19+AC20+AC25+AC43+AC49+AC57+AC64+AC70+AC76+AC81+AC85+AC86+AC91+AC97+AC102+AC109+AC116+AC123+AC132+AC139</f>
        <v>31871599.109999999</v>
      </c>
      <c r="AD145" s="69">
        <f>AD7+AD12+AD13+AD14+AD19+AD20+AD25+AD43+AD49+AD57+AD64+AD70+AD76+AD81+AD85+AD86+AD91+AD97+AD102+AD109+AD116+AD123+AD132+AD139</f>
        <v>28868929.219999999</v>
      </c>
      <c r="AE145" s="63">
        <f t="shared" ref="AE145" si="829">IF(AC145&lt;=0," ",IF(AB145&lt;=0," ",IF(AC145/AB145*100&gt;200,"СВ.200",AC145/AB145)))</f>
        <v>1.0406961468003029</v>
      </c>
      <c r="AF145" s="63">
        <f t="shared" ref="AF145" si="830">IF(AD145=0," ",IF(AC145/AD145*100&gt;200,"св.200",AC145/AD145))</f>
        <v>1.1040104351331392</v>
      </c>
      <c r="AG145" s="69">
        <f>AG7+AG12+AG13+AG14+AG19+AG20+AG25+AG43+AG49+AG57+AG64+AG70+AG76+AG81+AG85+AG86+AG91+AG97+AG102+AG109+AG116+AG123+AG132+AG139</f>
        <v>71797852.36999999</v>
      </c>
      <c r="AH145" s="69">
        <f>AH7+AH12+AH13+AH14+AH19+AH20+AH25+AH43+AH49+AH57+AH64+AH70+AH76+AH81+AH85+AH86+AH91+AH97+AH102+AH109+AH116+AH123+AH132+AH139</f>
        <v>71873877.319999978</v>
      </c>
      <c r="AI145" s="69">
        <f>AI7+AI12+AI13+AI14+AI19+AI20+AI25+AI43+AI49+AI57+AI64+AI70+AI76+AI81+AI85+AI86+AI91+AI97+AI102+AI109+AI116+AI123+AI132+AI139</f>
        <v>80010061.649999991</v>
      </c>
      <c r="AJ145" s="63">
        <f t="shared" ref="AJ145" si="831">IF(AH145&lt;=0," ",IF(AG145&lt;=0," ",IF(AH145/AG145*100&gt;200,"СВ.200",AH145/AG145)))</f>
        <v>1.0010588749870708</v>
      </c>
      <c r="AK145" s="63">
        <f t="shared" ref="AK145" si="832">IF(AI145=0," ",IF(AH145/AI145*100&gt;200,"св.200",AH145/AI145))</f>
        <v>0.89831048542880343</v>
      </c>
      <c r="AL145" s="69">
        <f>AL7+AL12+AL13+AL14+AL19+AL20+AL25+AL43+AL49+AL57+AL64+AL70+AL76+AL81+AL85+AL86+AL91+AL97+AL102+AL109+AL116+AL123+AL132+AL139</f>
        <v>10300</v>
      </c>
      <c r="AM145" s="69">
        <f>AM7+AM12+AM13+AM14+AM19+AM20+AM25+AM43+AM49+AM57+AM64+AM70+AM76+AM81+AM85+AM86+AM91+AM97+AM102+AM109+AM116+AM123+AM132+AM139</f>
        <v>17625</v>
      </c>
      <c r="AN145" s="69">
        <f>AN7+AN12+AN13+AN14+AN19+AN20+AN25+AN43+AN49+AN57+AN64+AN70+AN76+AN81+AN85+AN86+AN91+AN97+AN102+AN109+AN116+AN123+AN132+AN139</f>
        <v>11025</v>
      </c>
      <c r="AO145" s="63">
        <f t="shared" ref="AO145" si="833">IF(AM145&lt;=0," ",IF(AL145&lt;=0," ",IF(AM145/AL145*100&gt;200,"СВ.200",AM145/AL145)))</f>
        <v>1.7111650485436893</v>
      </c>
      <c r="AP145" s="63">
        <f t="shared" ref="AP145" si="834">IF(AN145=0," ",IF(AM145/AN145*100&gt;200,"св.200",AM145/AN145))</f>
        <v>1.5986394557823129</v>
      </c>
      <c r="AQ145" s="69">
        <f>AQ7+AQ12+AQ13+AQ14+AQ19+AQ20+AQ25+AQ43+AQ49+AQ57+AQ64+AQ70+AQ76+AQ81+AQ85+AQ86+AQ91+AQ97+AQ102+AQ109+AQ116+AQ123+AQ132+AQ139</f>
        <v>60222960.469999999</v>
      </c>
      <c r="AR145" s="69">
        <f>AR7+AR12+AR13+AR14+AR19+AR20+AR25+AR43+AR49+AR57+AR64+AR70+AR76+AR81+AR85+AR86+AR91+AR97+AR102+AR109+AR116+AR123+AR132+AR139</f>
        <v>61449649.24000001</v>
      </c>
      <c r="AS145" s="69">
        <f>AS7+AS12+AS13+AS14+AS19+AS20+AS25+AS43+AS49+AS57+AS64+AS70+AS76+AS81+AS85+AS86+AS91+AS97+AS102+AS109+AS116+AS123+AS132+AS139</f>
        <v>61556545.150000006</v>
      </c>
      <c r="AT145" s="63">
        <f t="shared" ref="AT145" si="835">IF(AR145&lt;=0," ",IF(AQ145&lt;=0," ",IF(AR145/AQ145*100&gt;200,"СВ.200",AR145/AQ145)))</f>
        <v>1.0203691210200649</v>
      </c>
      <c r="AU145" s="63">
        <f t="shared" ref="AU145" si="836">IF(AS145=0," ",IF(AR145/AS145*100&gt;200,"св.200",AR145/AS145))</f>
        <v>0.99826345176228592</v>
      </c>
      <c r="AV145" s="69">
        <f>AV7+AV12+AV13+AV14+AV19+AV20+AV25+AV43+AV49+AV57+AV64+AV70+AV76+AV81+AV85+AV86+AV91+AV97+AV102+AV109+AV116+AV123+AV132+AV139</f>
        <v>16639992.109999999</v>
      </c>
      <c r="AW145" s="69">
        <f>AW7+AW12+AW13+AW14+AW19+AW20+AW25+AW43+AW49+AW57+AW64+AW70+AW76+AW81+AW85+AW86+AW91+AW97+AW102+AW109+AW116+AW123+AW132+AW139</f>
        <v>16781501.890000001</v>
      </c>
      <c r="AX145" s="69">
        <f>AX7+AX12+AX13+AX14+AX19+AX20+AX25+AX43+AX49+AX57+AX64+AX70+AX76+AX81+AX85+AX86+AX91+AX97+AX102+AX109+AX116+AX123+AX132+AX139</f>
        <v>17109585.68</v>
      </c>
      <c r="AY145" s="63">
        <f t="shared" ref="AY145" si="837">IF(AW145&lt;=0," ",IF(AV145&lt;=0," ",IF(AW145/AV145*100&gt;200,"СВ.200",AW145/AV145)))</f>
        <v>1.0085041975419544</v>
      </c>
      <c r="AZ145" s="63">
        <f t="shared" ref="AZ145" si="838">IF(AX145=0," ",IF(AW145/AX145*100&gt;200,"св.200",AW145/AX145))</f>
        <v>0.98082456255013184</v>
      </c>
      <c r="BA145" s="69">
        <f>BA7+BA12+BA13+BA14+BA19+BA20+BA25+BA43+BA49+BA57+BA64+BA70+BA76+BA81+BA85+BA86+BA91+BA97+BA102+BA109+BA116+BA123+BA132+BA139</f>
        <v>663363.21</v>
      </c>
      <c r="BB145" s="69">
        <f>BB7+BB12+BB13+BB14+BB19+BB20+BB25+BB43+BB49+BB57+BB64+BB70+BB76+BB81+BB85+BB86+BB91+BB97+BB102+BB109+BB116+BB123+BB132+BB139</f>
        <v>802818.5</v>
      </c>
      <c r="BC145" s="69">
        <f>BC7+BC12+BC13+BC14+BC19+BC20+BC25+BC43+BC49+BC57+BC64+BC70+BC76+BC81+BC85+BC86+BC91+BC97+BC102+BC109+BC116+BC123+BC132+BC139</f>
        <v>593377.99</v>
      </c>
      <c r="BD145" s="63">
        <f t="shared" ref="BD145" si="839">IF(BB145&lt;=0," ",IF(BA145&lt;=0," ",IF(BB145/BA145*100&gt;200,"СВ.200",BB145/BA145)))</f>
        <v>1.210224636967733</v>
      </c>
      <c r="BE145" s="63">
        <f t="shared" ref="BE145" si="840">IF(BC145=0," ",IF(BB145/BC145*100&gt;200,"св.200",BB145/BC145))</f>
        <v>1.3529630581680321</v>
      </c>
      <c r="BF145" s="69">
        <f>BF7+BF12+BF13+BF14+BF19+BF20+BF25+BF43+BF49+BF57+BF64+BF70+BF76+BF81+BF85+BF86+BF91+BF97+BF102+BF109+BF116+BF123+BF132+BF139</f>
        <v>4092219.5999999996</v>
      </c>
      <c r="BG145" s="69">
        <f>BG7+BG12+BG13+BG14+BG19+BG20+BG25+BG43+BG49+BG57+BG64+BG70+BG76+BG81+BG85+BG86+BG91+BG97+BG102+BG109+BG116+BG123+BG132+BG139</f>
        <v>3451283.32</v>
      </c>
      <c r="BH145" s="69">
        <f>BH7+BH12+BH13+BH14+BH19+BH20+BH25+BH43+BH49+BH57+BH64+BH70+BH76+BH81+BH85+BH86+BH91+BH97+BH102+BH109+BH116+BH123+BH132+BH139</f>
        <v>3656427.91</v>
      </c>
      <c r="BI145" s="63">
        <f t="shared" ref="BI145" si="841">IF(BG145&lt;=0," ",IF(BF145&lt;=0," ",IF(BG145/BF145*100&gt;200,"СВ.200",BG145/BF145)))</f>
        <v>0.84337686081167296</v>
      </c>
      <c r="BJ145" s="63">
        <f t="shared" ref="BJ145" si="842">IF(BH145=0," ",IF(BG145/BH145*100&gt;200,"св.200",BG145/BH145))</f>
        <v>0.94389480797940839</v>
      </c>
      <c r="BK145" s="69">
        <f>BK7+BK12+BK13+BK14+BK19+BK20+BK25+BK43+BK49+BK57+BK64+BK70+BK76+BK81+BK85+BK86+BK91+BK97+BK102+BK109+BK116+BK123+BK132+BK139</f>
        <v>9224833.3300000001</v>
      </c>
      <c r="BL145" s="69">
        <f>BL7+BL12+BL13+BL14+BL19+BL20+BL25+BL43+BL49+BL57+BL64+BL70+BL76+BL81+BL85+BL86+BL91+BL97+BL102+BL109+BL116+BL123+BL132+BL139</f>
        <v>9265339.6600000001</v>
      </c>
      <c r="BM145" s="69">
        <f>BM7+BM12+BM13+BM14+BM19+BM20+BM25+BM43+BM49+BM57+BM64+BM70+BM76+BM81+BM85+BM86+BM91+BM97+BM102+BM109+BM116+BM123+BM132+BM139</f>
        <v>1051882.08</v>
      </c>
      <c r="BN145" s="63">
        <f t="shared" ref="BN145" si="843">IF(BL145&lt;=0," ",IF(BK145&lt;=0," ",IF(BL145/BK145*100&gt;200,"СВ.200",BL145/BK145)))</f>
        <v>1.0043910094145843</v>
      </c>
      <c r="BO145" s="63" t="str">
        <f t="shared" ref="BO145" si="844">IF(BM145=0," ",IF(BL145/BM145*100&gt;200,"св.200",BL145/BM145))</f>
        <v>св.200</v>
      </c>
      <c r="BP145" s="69">
        <f>BP7+BP12+BP13+BP14+BP19+BP20+BP25+BP43+BP49+BP57+BP64+BP70+BP76+BP81+BP85+BP86+BP91+BP97+BP102+BP109+BP116+BP123+BP132+BP139</f>
        <v>8681270.0399999991</v>
      </c>
      <c r="BQ145" s="69">
        <f>BQ7+BQ12+BQ13+BQ14+BQ19+BQ20+BQ25+BQ43+BQ49+BQ57+BQ64+BQ70+BQ76+BQ81+BQ85+BQ86+BQ91+BQ97+BQ102+BQ109+BQ116+BQ123+BQ132+BQ139</f>
        <v>9113674.1800000016</v>
      </c>
      <c r="BR145" s="69">
        <f>BR7+BR12+BR13+BR14+BR19+BR20+BR25+BR43+BR49+BR57+BR64+BR70+BR76+BR81+BR85+BR86+BR91+BR97+BR102+BR109+BR116+BR123+BR132+BR139</f>
        <v>9313756.3699999992</v>
      </c>
      <c r="BS145" s="63">
        <f t="shared" ref="BS145" si="845">IF(BQ145&lt;=0," ",IF(BP145&lt;=0," ",IF(BQ145/BP145*100&gt;200,"СВ.200",BQ145/BP145)))</f>
        <v>1.0498088572302955</v>
      </c>
      <c r="BT145" s="63">
        <f t="shared" ref="BT145" si="846">IF(BR145=0," ",IF(BQ145/BR145*100&gt;200,"св.200",BQ145/BR145))</f>
        <v>0.97851756240430865</v>
      </c>
      <c r="BU145" s="69">
        <f>BU7+BU12+BU13+BU14+BU19+BU20+BU25+BU43+BU49+BU57+BU64+BU70+BU76+BU81+BU85+BU86+BU91+BU97+BU102+BU109+BU116+BU123+BU132+BU139</f>
        <v>5296754.71</v>
      </c>
      <c r="BV145" s="69">
        <f>BV7+BV12+BV13+BV14+BV19+BV20+BV25+BV43+BV49+BV57+BV64+BV70+BV76+BV81+BV85+BV86+BV91+BV97+BV102+BV109+BV116+BV123+BV132+BV139</f>
        <v>5775899.0800000001</v>
      </c>
      <c r="BW145" s="69">
        <f>BW7+BW12+BW13+BW14+BW19+BW20+BW25+BW43+BW49+BW57+BW64+BW70+BW76+BW81+BW85+BW86+BW91+BW97+BW102+BW109+BW116+BW123+BW132+BW139</f>
        <v>12637220.789999999</v>
      </c>
      <c r="BX145" s="63">
        <f t="shared" ref="BX145" si="847">IF(BV145&lt;=0," ",IF(BU145&lt;=0," ",IF(BV145/BU145*100&gt;200,"СВ.200",BV145/BU145)))</f>
        <v>1.0904599884709405</v>
      </c>
      <c r="BY145" s="63">
        <f t="shared" ref="BY145" si="848">IF(BW145=0," ",IF(BV145/BW145*100&gt;200,"св.200",BV145/BW145))</f>
        <v>0.45705453564367143</v>
      </c>
      <c r="BZ145" s="69">
        <f>BZ7+BZ12+BZ13+BZ14+BZ19+BZ20+BZ25+BZ43+BZ49+BZ57+BZ64+BZ70+BZ76+BZ81+BZ85+BZ86+BZ91+BZ97+BZ102+BZ109+BZ116+BZ123+BZ132+BZ139</f>
        <v>3976897.5</v>
      </c>
      <c r="CA145" s="69">
        <f>CA7+CA12+CA13+CA14+CA19+CA20+CA25+CA43+CA49+CA57+CA64+CA70+CA76+CA81+CA85+CA86+CA91+CA97+CA102+CA109+CA116+CA123+CA132+CA139</f>
        <v>3168480.55</v>
      </c>
      <c r="CB145" s="69">
        <f>CB7+CB12+CB13+CB14+CB19+CB20+CB25+CB43+CB49+CB57+CB64+CB70+CB76+CB81+CB85+CB86+CB91+CB97+CB102+CB109+CB116+CB123+CB132+CB139</f>
        <v>1172500.3</v>
      </c>
      <c r="CC145" s="63">
        <f t="shared" ref="CC145" si="849">IF(CA145&lt;=0," ",IF(BZ145&lt;=0," ",IF(CA145/BZ145*100&gt;200,"СВ.200",CA145/BZ145)))</f>
        <v>0.7967217032875501</v>
      </c>
      <c r="CD145" s="63" t="str">
        <f t="shared" ref="CD145" si="850">IF(CB145=0," ",IF(CA145/CB145*100&gt;200,"св.200",CA145/CB145))</f>
        <v>св.200</v>
      </c>
      <c r="CE145" s="69">
        <f>CE7+CE12+CE13+CE14+CE19+CE20+CE25+CE43+CE49+CE57+CE64+CE70+CE76+CE81+CE85+CE86+CE91+CE97+CE102+CE109+CE116+CE123+CE132+CE139</f>
        <v>8157708.71</v>
      </c>
      <c r="CF145" s="69">
        <f>CF7+CF12+CF13+CF14+CF19+CF20+CF25+CF43+CF49+CF57+CF64+CF70+CF76+CF81+CF85+CF86+CF91+CF97+CF102+CF109+CF116+CF123+CF132+CF139</f>
        <v>9500427.3100000024</v>
      </c>
      <c r="CG145" s="69">
        <f>CG7+CG12+CG13+CG14+CG19+CG20+CG25+CG43+CG49+CG57+CG64+CG70+CG76+CG81+CG85+CG86+CG91+CG97+CG102+CG109+CG116+CG123+CG132+CG139</f>
        <v>6377769.1399999997</v>
      </c>
      <c r="CH145" s="63">
        <f t="shared" ref="CH145" si="851">IF(CF145&lt;=0," ",IF(CE145&lt;=0," ",IF(CF145/CE145*100&gt;200,"СВ.200",CF145/CE145)))</f>
        <v>1.1645950655671307</v>
      </c>
      <c r="CI145" s="63">
        <f t="shared" ref="CI145" si="852">IF(CG145=0," ",IF(CF145/CG145*100&gt;200,"св.200",CF145/CG145))</f>
        <v>1.4896160556228604</v>
      </c>
      <c r="CJ145" s="69">
        <f>CJ7+CJ12+CJ13+CJ14+CJ19+CJ20+CJ25+CJ43+CJ49+CJ57+CJ64+CJ70+CJ76+CJ81+CJ85+CJ86+CJ91+CJ97+CJ102+CJ109+CJ116+CJ123+CJ132+CJ139</f>
        <v>8048030.5</v>
      </c>
      <c r="CK145" s="69">
        <f>CK7+CK12+CK13+CK14+CK19+CK20+CK25+CK43+CK49+CK57+CK64+CK70+CK76+CK81+CK85+CK86+CK91+CK97+CK102+CK109+CK116+CK123+CK132+CK139</f>
        <v>9357005.1000000015</v>
      </c>
      <c r="CL145" s="69">
        <f>CL7+CL12+CL13+CL14+CL19+CL20+CL25+CL43+CL49+CL57+CL64+CL70+CL76+CL81+CL85+CL86+CL91+CL97+CL102+CL109+CL116+CL123+CL132+CL139</f>
        <v>5949646.8700000001</v>
      </c>
      <c r="CM145" s="63">
        <f t="shared" ref="CM145" si="853">IF(CK145&lt;=0," ",IF(CJ145&lt;=0," ",IF(CK145/CJ145*100&gt;200,"СВ.200",CK145/CJ145)))</f>
        <v>1.1626453329171655</v>
      </c>
      <c r="CN145" s="63">
        <f t="shared" ref="CN145" si="854">IF(CL145=0," ",IF(CK145/CL145*100&gt;200,"св.200",CK145/CL145))</f>
        <v>1.5726992381986531</v>
      </c>
      <c r="CO145" s="69">
        <f>CO7+CO12+CO13+CO14+CO19+CO20+CO25+CO43+CO49+CO57+CO64+CO70+CO76+CO81+CO85+CO86+CO91+CO97+CO102+CO109+CO116+CO123+CO132+CO139</f>
        <v>109678.21</v>
      </c>
      <c r="CP145" s="69">
        <f>CP7+CP12+CP13+CP14+CP19+CP20+CP25+CP43+CP49+CP57+CP64+CP70+CP76+CP81+CP85+CP86+CP91+CP97+CP102+CP109+CP116+CP123+CP132+CP139</f>
        <v>143422.21000000002</v>
      </c>
      <c r="CQ145" s="69">
        <f>CQ7+CQ12+CQ13+CQ14+CQ19+CQ20+CQ25+CQ43+CQ49+CQ57+CQ64+CQ70+CQ76+CQ81+CQ85+CQ86+CQ91+CQ97+CQ102+CQ109+CQ116+CQ123+CQ132+CQ139</f>
        <v>428122.27</v>
      </c>
      <c r="CR145" s="63">
        <f t="shared" ref="CR145" si="855">IF(CP145&lt;=0," ",IF(CO145&lt;=0," ",IF(CP145/CO145*100&gt;200,"СВ.200",CP145/CO145)))</f>
        <v>1.3076636644598778</v>
      </c>
      <c r="CS145" s="63">
        <f t="shared" ref="CS145" si="856">IF(CQ145=0," ",IF(CP145/CQ145*100&gt;200,"св.200",CP145/CQ145))</f>
        <v>0.33500291867554571</v>
      </c>
      <c r="CT145" s="69">
        <f>CT7+CT12+CT13+CT14+CT19+CT20+CT25+CT43+CT49+CT57+CT64+CT70+CT76+CT81+CT85+CT86+CT91+CT97+CT102+CT109+CT116+CT123+CT132+CT139</f>
        <v>230800</v>
      </c>
      <c r="CU145" s="69">
        <f>CU7+CU12+CU13+CU14+CU19+CU20+CU25+CU43+CU49+CU57+CU64+CU70+CU76+CU81+CU85+CU86+CU91+CU97+CU102+CU109+CU116+CU123+CU132+CU139</f>
        <v>265557.37</v>
      </c>
      <c r="CV145" s="27">
        <f>CV7+CV12+CV13+CV14+CV19+CV20+CV25+CV43+CV49+CV57+CV64+CV70+CV76+CV81+CV85+CV86+CV91+CV97+CV102+CV109+CV116+CV123+CV132+CV139</f>
        <v>437806.08999999997</v>
      </c>
      <c r="CW145" s="64">
        <f t="shared" si="764"/>
        <v>1.1505951906412477</v>
      </c>
      <c r="CX145" s="64">
        <f t="shared" si="765"/>
        <v>0.60656390138382954</v>
      </c>
      <c r="CY145" s="69">
        <f>CY7+CY12+CY13+CY14+CY19+CY20+CY25+CY43+CY49+CY57+CY64+CY70+CY76+CY81+CY85+CY86+CY91+CY97+CY102+CY109+CY116+CY123+CY132+CY139</f>
        <v>689715.96</v>
      </c>
      <c r="CZ145" s="69">
        <f>CZ7+CZ12+CZ13+CZ14+CZ19+CZ20+CZ25+CZ43+CZ49+CZ57+CZ64+CZ70+CZ76+CZ81+CZ85+CZ86+CZ91+CZ97+CZ102+CZ109+CZ116+CZ123+CZ132+CZ139</f>
        <v>703761.51</v>
      </c>
      <c r="DA145" s="69">
        <f>DA7+DA12+DA13+DA14+DA19+DA20+DA25+DA43+DA49+DA57+DA64+DA70+DA76+DA81+DA85+DA86+DA91+DA97+DA102+DA109+DA116+DA123+DA132+DA139</f>
        <v>678801.52</v>
      </c>
      <c r="DB145" s="63">
        <f t="shared" ref="DB145" si="857">IF(CZ145&lt;=0," ",IF(CY145&lt;=0," ",IF(CZ145/CY145*100&gt;200,"СВ.200",CZ145/CY145)))</f>
        <v>1.0203642525540515</v>
      </c>
      <c r="DC145" s="63">
        <f t="shared" ref="DC145" si="858">IF(DA145=0," ",IF(CZ145/DA145*100&gt;200,"св.200",CZ145/DA145))</f>
        <v>1.0367706748800445</v>
      </c>
      <c r="DD145" s="69">
        <f>DD7+DD12+DD13+DD14+DD19+DD20+DD25+DD43+DD49+DD57+DD64+DD70+DD76+DD81+DD85+DD86+DD91+DD97+DD102+DD109+DD116+DD123+DD132+DD139</f>
        <v>1402805.2999999996</v>
      </c>
      <c r="DE145" s="69">
        <f>DE7+DE12+DE13+DE14+DE19+DE20+DE25+DE43+DE49+DE57+DE64+DE70+DE76+DE81+DE85+DE86+DE91+DE97+DE102+DE109+DE116+DE123+DE132+DE139</f>
        <v>1490554.0499999998</v>
      </c>
      <c r="DF145" s="69">
        <f>DF7+DF12+DF13+DF14+DF19+DF20+DF25+DF43+DF49+DF57+DF64+DF70+DF76+DF81+DF85+DF86+DF91+DF97+DF102+DF109+DF116+DF123+DF132+DF139</f>
        <v>2519332.3499999996</v>
      </c>
      <c r="DG145" s="63">
        <f t="shared" ref="DG145" si="859">IF(DE145&lt;=0," ",IF(DD145&lt;=0," ",IF(DE145/DD145*100&gt;200,"СВ.200",DE145/DD145)))</f>
        <v>1.0625523370919687</v>
      </c>
      <c r="DH145" s="63">
        <f>IF(DE145&lt;=0," ",IF(DE145/DF145*100&gt;200,"св.200",DE145/DF145))</f>
        <v>0.59164645347407219</v>
      </c>
      <c r="DI145" s="69">
        <f>DI7+DI12+DI13+DI14+DI19+DI20+DI25+DI43+DI49+DI57+DI64+DI70+DI76+DI81+DI85+DI86+DI91+DI97+DI102+DI109+DI116+DI123+DI132+DI139</f>
        <v>639</v>
      </c>
      <c r="DJ145" s="69">
        <f>DJ7+DJ12+DJ13+DJ14+DJ19+DJ20+DJ25+DJ43+DJ49+DJ57+DJ64+DJ70+DJ76+DJ81+DJ85+DJ86+DJ91+DJ97+DJ102+DJ109+DJ116+DJ123+DJ132+DJ139</f>
        <v>-139119</v>
      </c>
      <c r="DK145" s="63">
        <f t="shared" si="705"/>
        <v>-4.5931900028033552E-3</v>
      </c>
      <c r="DL145" s="69">
        <f>DL7+DL12+DL13+DL14+DL19+DL20+DL25+DL43+DL49+DL57+DL64+DL70+DL76+DL81+DL85+DL86+DL91+DL97+DL102+DL109+DL116+DL123+DL132+DL139</f>
        <v>1067481</v>
      </c>
      <c r="DM145" s="69">
        <f>DM7+DM12+DM13+DM14+DM19+DM20+DM25+DM43+DM49+DM57+DM64+DM70+DM76+DM81+DM85+DM86+DM91+DM97+DM102+DM109+DM116+DM123+DM132+DM139</f>
        <v>1030593.82</v>
      </c>
      <c r="DN145" s="69">
        <f>DN7+DN12+DN13+DN14+DN19+DN20+DN25+DN43+DN49+DN57+DN64+DN70+DN76+DN81+DN85+DN86+DN91+DN97+DN102+DN109+DN116+DN123+DN132+DN139</f>
        <v>6147203.9300000006</v>
      </c>
      <c r="DO145" s="26">
        <f t="shared" ref="DO145" si="860">IF(DM145&lt;=0," ",IF(DL145&lt;=0," ",IF(DM145/DL145*100&gt;200,"СВ.200",DM145/DL145)))</f>
        <v>0.96544464960032073</v>
      </c>
      <c r="DP145" s="26">
        <f t="shared" ref="DP145" si="861">IF(DN145=0," ",IF(DM145/DN145*100&gt;200,"св.200",DM145/DN145))</f>
        <v>0.16765245333255113</v>
      </c>
    </row>
    <row r="146" spans="1:120" s="39" customFormat="1" ht="15.6" x14ac:dyDescent="0.3">
      <c r="A146" s="59"/>
      <c r="B146" s="56" t="s">
        <v>163</v>
      </c>
      <c r="C146" s="69">
        <f>SUM(C8:C10,C15:C17,C21:C23,C26:C29,C31:C41,C50:C55,C58:C62,C65,C66:C67,C68,C71:C74,C44:C47,C82:C83,C87:C89,C92:C95,C98:C100,C103:C107,C110:C114,C77:C79,C117:C121,C124:C130,C133:C134,C135:C137,C140,C141,C142)</f>
        <v>228499038.86000007</v>
      </c>
      <c r="D146" s="69">
        <f>SUM(D8:D10,D15:D17,D21:D23,D26:D29,D31:D41,D50:D55,D58:D62,D65,D66:D67,D68,D71:D74,D44:D47,D82:D83,D87:D89,D92:D95,D98:D100,D103:D107,D110:D114,D77:D79,D117:D121,D124:D130,D133:D134,D135:D137,D140,D141,D142)</f>
        <v>230452434.59</v>
      </c>
      <c r="E146" s="69">
        <f>SUM(E8:E10,E15:E17,E21:E23,E26:E29,E31:E41,E50:E55,E58:E62,E65,E66:E67,E68,E71:E74,E44:E47,E82:E83,E87:E89,E92:E95,E98:E100,E103:E107,E110:E114,E77:E79,E117:E121,E124:E130,E133:E134,E135:E137,E140,E141,E142)</f>
        <v>232369073.34000003</v>
      </c>
      <c r="F146" s="63">
        <f>IF(D146&lt;=0," ",IF(D146/C146*100&gt;200,"СВ.200",D146/C146))</f>
        <v>1.0085488137707082</v>
      </c>
      <c r="G146" s="63">
        <f>IF(E146=0," ",IF(D146/E146*100&gt;200,"св.200",D146/E146))</f>
        <v>0.99175174767256735</v>
      </c>
      <c r="H146" s="69">
        <f>SUM(H8:H10,H15:H17,H21:H23,H26:H29,H31:H41,H50:H55,H58:H62,H65,H66:H67,H68,H71:H74,H44:H47,H82:H83,H87:H89,H92:H95,H98:H100,H103:H107,H110:H114,H77:H79,H117:H121,H124:H130,H133:H134,H135:H137,H140,H141,H142)</f>
        <v>201067405.40000004</v>
      </c>
      <c r="I146" s="69">
        <f>SUM(I8:I10,I15:I17,I21:I23,I26:I29,I31:I41,I50:I55,I58:I62,I65,I66:I67,I68,I71:I74,I44:I47,I82:I83,I87:I89,I92:I95,I98:I100,I103:I107,I110:I114,I77:I79,I117:I121,I124:I130,I133:I134,I135:I137,I140,I141,I142)</f>
        <v>208849264.92999995</v>
      </c>
      <c r="J146" s="69">
        <f>SUM(J8:J10,J15:J17,J21:J23,J26:J29,J31:J41,J50:J55,J58:J62,J65,J66:J67,J68,J71:J74,J44:J47,J82:J83,J87:J89,J92:J95,J98:J100,J103:J107,J110:J114,J77:J79,J117:J121,J124:J130,J133:J134,J135:J137,J140,J141,J142)</f>
        <v>209792051.34999993</v>
      </c>
      <c r="K146" s="63">
        <f t="shared" ref="K146" si="862">IF(I146&lt;=0," ",IF(I146/H146*100&gt;200,"СВ.200",I146/H146))</f>
        <v>1.0387027400812121</v>
      </c>
      <c r="L146" s="63">
        <f t="shared" ref="L146" si="863">IF(J146=0," ",IF(I146/J146*100&gt;200,"св.200",I146/J146))</f>
        <v>0.99550609084599151</v>
      </c>
      <c r="M146" s="69">
        <f>SUM(M8:M10,M15:M17,M21:M23,M26:M29,M31:M41,M50:M55,M58:M62,M65,M66:M67,M68,M71:M74,M44:M47,M82:M83,M87:M89,M92:M95,M98:M100,M103:M107,M110:M114,M77:M79,M117:M121,M124:M130,M133:M134,M135:M137,M140,M141,M142)</f>
        <v>56645135.819999993</v>
      </c>
      <c r="N146" s="69">
        <f>SUM(N8:N10,N15:N17,N21:N23,N26:N29,N31:N41,N50:N55,N58:N62,N65,N66:N67,N68,N71:N74,N44:N47,N82:N83,N87:N89,N92:N95,N98:N100,N103:N107,N110:N114,N77:N79,N117:N121,N124:N130,N133:N134,N135:N137,N140,N141,N142)</f>
        <v>57881016.600000009</v>
      </c>
      <c r="O146" s="69">
        <f>SUM(O8:O10,O15:O17,O21:O23,O26:O29,O31:O41,O50:O55,O58:O62,O65,O66:O67,O68,O71:O74,O44:O47,O82:O83,O87:O89,O92:O95,O98:O100,O103:O107,O110:O114,O77:O79,O117:O121,O124:O130,O133:O134,O135:O137,O140,O141,O142)</f>
        <v>52420674.420000032</v>
      </c>
      <c r="P146" s="63">
        <f t="shared" ref="P146" si="864">IF(N146&lt;=0," ",IF(M146&lt;=0," ",IF(N146/M146*100&gt;200,"СВ.200",N146/M146)))</f>
        <v>1.0218179506873679</v>
      </c>
      <c r="Q146" s="63">
        <f t="shared" ref="Q146" si="865">IF(O146=0," ",IF(N146/O146*100&gt;200,"св.200",N146/O146))</f>
        <v>1.1041639055661729</v>
      </c>
      <c r="R146" s="69">
        <f>SUM(R8:R10,R15:R17,R21:R23,R26:R29,R31:R41,R50:R55,R58:R62,R65,R66:R67,R68,R71:R74,R44:R47,R82:R83,R87:R89,R92:R95,R98:R100,R103:R107,R110:R114,R77:R79,R117:R121,R124:R130,R133:R134,R135:R137,R140,R141,R142)</f>
        <v>0</v>
      </c>
      <c r="S146" s="69">
        <f>SUM(S8:S10,S15:S17,S21:S23,S26:S29,S31:S41,S50:S55,S58:S62,S65,S66:S67,S68,S71:S74,S44:S47,S82:S83,S87:S89,S92:S95,S98:S100,S103:S107,S110:S114,S77:S79,S117:S121,S124:S130,S133:S134,S135:S137,S140,S141,S142)</f>
        <v>0</v>
      </c>
      <c r="T146" s="69">
        <f>SUM(T8:T10,T15:T17,T21:T23,T26:T29,T31:T41,T50:T55,T58:T62,T65,T66:T67,T68,T71:T74,T44:T47,T82:T83,T87:T89,T92:T95,T98:T100,T103:T107,T110:T114,T77:T79,T117:T121,T124:T130,T133:T134,T135:T137,T140,T141,T142)</f>
        <v>0</v>
      </c>
      <c r="U146" s="63" t="str">
        <f t="shared" ref="U146" si="866">IF(S146&lt;=0," ",IF(R146&lt;=0," ",IF(S146/R146*100&gt;200,"СВ.200",S146/R146)))</f>
        <v xml:space="preserve"> </v>
      </c>
      <c r="V146" s="63" t="str">
        <f t="shared" ref="V146" si="867">IF(S146=0," ",IF(S146/T146*100&gt;200,"св.200",S146/T146))</f>
        <v xml:space="preserve"> </v>
      </c>
      <c r="W146" s="69">
        <f>SUM(W8:W10,W15:W17,W21:W23,W26:W29,W31:W41,W50:W55,W58:W62,W65,W66:W67,W68,W71:W74,W44:W47,W82:W83,W87:W89,W92:W95,W98:W100,W103:W107,W110:W114,W77:W79,W117:W121,W124:W130,W133:W134,W135:W137,W140,W141,W142)</f>
        <v>2610652.75</v>
      </c>
      <c r="X146" s="69">
        <f>SUM(X8:X10,X15:X17,X21:X23,X26:X29,X31:X41,X50:X55,X58:X62,X65,X66:X67,X68,X71:X74,X44:X47,X82:X83,X87:X89,X92:X95,X98:X100,X103:X107,X110:X114,X77:X79,X117:X121,X124:X130,X133:X134,X135:X137,X140,X141,X142)</f>
        <v>2645058.91</v>
      </c>
      <c r="Y146" s="69">
        <f>SUM(Y8:Y10,Y15:Y17,Y21:Y23,Y26:Y29,Y31:Y41,Y50:Y55,Y58:Y62,Y65,Y66:Y67,Y68,Y71:Y74,Y44:Y47,Y82:Y83,Y87:Y89,Y92:Y95,Y98:Y100,Y103:Y107,Y110:Y114,Y77:Y79,Y117:Y121,Y124:Y130,Y133:Y134,Y135:Y137,Y140,Y141,Y142)</f>
        <v>4930408.76</v>
      </c>
      <c r="Z146" s="63">
        <f t="shared" ref="Z146" si="868">IF(X146&lt;=0," ",IF(W146&lt;=0," ",IF(X146/W146*100&gt;200,"СВ.200",X146/W146)))</f>
        <v>1.013179140734056</v>
      </c>
      <c r="AA146" s="63">
        <f t="shared" ref="AA146" si="869">IF(Y146=0," ",IF(X146/Y146*100&gt;200,"св.200",X146/Y146))</f>
        <v>0.5364786245430897</v>
      </c>
      <c r="AB146" s="69">
        <f>SUM(AB8:AB10,AB15:AB17,AB21:AB23,AB26:AB29,AB31:AB41,AB50:AB55,AB58:AB62,AB65,AB66:AB67,AB68,AB71:AB74,AB44:AB47,AB82:AB83,AB87:AB89,AB92:AB95,AB98:AB100,AB103:AB107,AB110:AB114,AB77:AB79,AB117:AB121,AB124:AB130,AB133:AB134,AB135:AB137,AB140,AB141,AB142)</f>
        <v>12026269.17</v>
      </c>
      <c r="AC146" s="69">
        <f>SUM(AC8:AC10,AC15:AC17,AC21:AC23,AC26:AC29,AC31:AC41,AC50:AC55,AC58:AC62,AC65,AC66:AC67,AC68,AC71:AC74,AC44:AC47,AC82:AC83,AC87:AC89,AC92:AC95,AC98:AC100,AC103:AC107,AC110:AC114,AC77:AC79,AC117:AC121,AC124:AC130,AC133:AC134,AC135:AC137,AC140,AC141,AC142)</f>
        <v>14016570.730000002</v>
      </c>
      <c r="AD146" s="69">
        <f>SUM(AD8:AD10,AD15:AD17,AD21:AD23,AD26:AD29,AD31:AD41,AD50:AD55,AD58:AD62,AD65,AD66:AD67,AD68,AD71:AD74,AD44:AD47,AD82:AD83,AD87:AD89,AD92:AD95,AD98:AD100,AD103:AD107,AD110:AD114,AD77:AD79,AD117:AD121,AD124:AD130,AD133:AD134,AD135:AD137,AD140,AD141,AD142)</f>
        <v>19255301.97000001</v>
      </c>
      <c r="AE146" s="63">
        <f t="shared" ref="AE146" si="870">IF(AC146&lt;=0," ",IF(AB146&lt;=0," ",IF(AC146/AB146*100&gt;200,"СВ.200",AC146/AB146)))</f>
        <v>1.1654961760680433</v>
      </c>
      <c r="AF146" s="63">
        <f t="shared" ref="AF146" si="871">IF(AD146=0," ",IF(AC146/AD146*100&gt;200,"св.200",AC146/AD146))</f>
        <v>0.72793305198942015</v>
      </c>
      <c r="AG146" s="69">
        <f>SUM(AG8:AG10,AG15:AG17,AG21:AG23,AG26:AG29,AG31:AG41,AG50:AG55,AG58:AG62,AG65,AG66:AG67,AG68,AG71:AG74,AG44:AG47,AG82:AG83,AG87:AG89,AG92:AG95,AG98:AG100,AG103:AG107,AG110:AG114,AG77:AG79,AG117:AG121,AG124:AG130,AG133:AG134,AG135:AG137,AG140,AG141,AG142)</f>
        <v>129511820.04000001</v>
      </c>
      <c r="AH146" s="69">
        <f>SUM(AH8:AH10,AH15:AH17,AH21:AH23,AH26:AH29,AH31:AH41,AH50:AH55,AH58:AH62,AH65,AH66:AH67,AH68,AH71:AH74,AH44:AH47,AH82:AH83,AH87:AH89,AH92:AH95,AH98:AH100,AH103:AH107,AH110:AH114,AH77:AH79,AH117:AH121,AH124:AH130,AH133:AH134,AH135:AH137,AH140,AH141,AH142)</f>
        <v>134036913.69000007</v>
      </c>
      <c r="AI146" s="69">
        <f>SUM(AI8:AI10,AI15:AI17,AI21:AI23,AI26:AI29,AI31:AI41,AI50:AI55,AI58:AI62,AI65,AI66:AI67,AI68,AI71:AI74,AI44:AI47,AI82:AI83,AI87:AI89,AI92:AI95,AI98:AI100,AI103:AI107,AI110:AI114,AI77:AI79,AI117:AI121,AI124:AI130,AI133:AI134,AI135:AI137,AI140,AI141,AI142)</f>
        <v>132862242.62999998</v>
      </c>
      <c r="AJ146" s="63">
        <f t="shared" ref="AJ146" si="872">IF(AH146&lt;=0," ",IF(AG146&lt;=0," ",IF(AH146/AG146*100&gt;200,"СВ.200",AH146/AG146)))</f>
        <v>1.0349396190139439</v>
      </c>
      <c r="AK146" s="63">
        <f t="shared" ref="AK146" si="873">IF(AI146=0," ",IF(AH146/AI146*100&gt;200,"св.200",AH146/AI146))</f>
        <v>1.0088412707534327</v>
      </c>
      <c r="AL146" s="69">
        <f>SUM(AL8:AL10,AL15:AL17,AL21:AL23,AL26:AL29,AL31:AL41,AL50:AL55,AL58:AL62,AL65,AL66:AL67,AL68,AL71:AL74,AL44:AL47,AL82:AL83,AL87:AL89,AL92:AL95,AL98:AL100,AL103:AL107,AL110:AL114,AL77:AL79,AL117:AL121,AL124:AL130,AL133:AL134,AL135:AL137,AL140,AL141,AL142)</f>
        <v>273527.62</v>
      </c>
      <c r="AM146" s="69">
        <f>SUM(AM8:AM10,AM15:AM17,AM21:AM23,AM26:AM29,AM31:AM41,AM50:AM55,AM58:AM62,AM65,AM66:AM67,AM68,AM71:AM74,AM44:AM47,AM82:AM83,AM87:AM89,AM92:AM95,AM98:AM100,AM103:AM107,AM110:AM114,AM77:AM79,AM117:AM121,AM124:AM130,AM133:AM134,AM135:AM137,AM140,AM141,AM142)</f>
        <v>269705</v>
      </c>
      <c r="AN146" s="69">
        <f>SUM(AN8:AN10,AN15:AN17,AN21:AN23,AN26:AN29,AN31:AN41,AN50:AN55,AN58:AN62,AN65,AN66:AN67,AN68,AN71:AN74,AN44:AN47,AN82:AN83,AN87:AN89,AN92:AN95,AN98:AN100,AN103:AN107,AN110:AN114,AN77:AN79,AN117:AN121,AN124:AN130,AN133:AN134,AN135:AN137,AN140,AN141,AN142)</f>
        <v>323337.53000000003</v>
      </c>
      <c r="AO146" s="63">
        <f t="shared" ref="AO146" si="874">IF(AM146&lt;=0," ",IF(AL146&lt;=0," ",IF(AM146/AL146*100&gt;200,"СВ.200",AM146/AL146)))</f>
        <v>0.98602473856205086</v>
      </c>
      <c r="AP146" s="63">
        <f t="shared" ref="AP146" si="875">IF(AN146=0," ",IF(AM146/AN146*100&gt;200,"св.200",AM146/AN146))</f>
        <v>0.83412834878772035</v>
      </c>
      <c r="AQ146" s="69">
        <f>SUM(AQ8:AQ10,AQ15:AQ17,AQ21:AQ23,AQ26:AQ29,AQ31:AQ41,AQ50:AQ55,AQ58:AQ62,AQ65,AQ66:AQ67,AQ68,AQ71:AQ74,AQ44:AQ47,AQ82:AQ83,AQ87:AQ89,AQ92:AQ95,AQ98:AQ100,AQ103:AQ107,AQ110:AQ114,AQ77:AQ79,AQ117:AQ121,AQ124:AQ130,AQ133:AQ134,AQ135:AQ137,AQ140,AQ141,AQ142)</f>
        <v>27431633.459999993</v>
      </c>
      <c r="AR146" s="69">
        <f>SUM(AR8:AR10,AR15:AR17,AR21:AR23,AR26:AR29,AR31:AR41,AR50:AR55,AR58:AR62,AR65,AR66:AR67,AR68,AR71:AR74,AR44:AR47,AR82:AR83,AR87:AR89,AR92:AR95,AR98:AR100,AR103:AR107,AR110:AR114,AR77:AR79,AR117:AR121,AR124:AR130,AR133:AR134,AR135:AR137,AR140,AR141,AR142)</f>
        <v>21603169.660000011</v>
      </c>
      <c r="AS146" s="69">
        <f>SUM(AS8:AS10,AS15:AS17,AS21:AS23,AS26:AS29,AS31:AS41,AS50:AS55,AS58:AS62,AS65,AS66:AS67,AS68,AS71:AS74,AS44:AS47,AS82:AS83,AS87:AS89,AS92:AS95,AS98:AS100,AS103:AS107,AS110:AS114,AS77:AS79,AS117:AS121,AS124:AS130,AS133:AS134,AS135:AS137,AS140,AS141,AS142)</f>
        <v>22577021.989999998</v>
      </c>
      <c r="AT146" s="63">
        <f t="shared" ref="AT146" si="876">IF(AR146&lt;=0," ",IF(AQ146&lt;=0," ",IF(AR146/AQ146*100&gt;200,"СВ.200",AR146/AQ146)))</f>
        <v>0.78752764364182404</v>
      </c>
      <c r="AU146" s="63">
        <f t="shared" ref="AU146" si="877">IF(AS146=0," ",IF(AR146/AS146*100&gt;200,"св.200",AR146/AS146))</f>
        <v>0.9568653327958252</v>
      </c>
      <c r="AV146" s="69">
        <f>SUM(AV8:AV10,AV15:AV17,AV21:AV23,AV26:AV29,AV31:AV41,AV50:AV55,AV58:AV62,AV65,AV66:AV67,AV68,AV71:AV74,AV44:AV47,AV82:AV83,AV87:AV89,AV92:AV95,AV98:AV100,AV103:AV107,AV110:AV114,AV77:AV79,AV117:AV121,AV124:AV130,AV133:AV134,AV135:AV137,AV140,AV141,AV142)</f>
        <v>0</v>
      </c>
      <c r="AW146" s="69">
        <f>SUM(AW8:AW10,AW15:AW17,AW21:AW23,AW26:AW29,AW31:AW41,AW50:AW55,AW58:AW62,AW65,AW66:AW67,AW68,AW71:AW74,AW44:AW47,AW82:AW83,AW87:AW89,AW92:AW95,AW98:AW100,AW103:AW107,AW110:AW114,AW77:AW79,AW117:AW121,AW124:AW130,AW133:AW134,AW135:AW137,AW140,AW141,AW142)</f>
        <v>0</v>
      </c>
      <c r="AX146" s="69">
        <f>SUM(AX8:AX10,AX15:AX17,AX21:AX23,AX26:AX29,AX31:AX41,AX50:AX55,AX58:AX62,AX65,AX66:AX67,AX68,AX71:AX74,AX44:AX47,AX82:AX83,AX87:AX89,AX92:AX95,AX98:AX100,AX103:AX107,AX110:AX114,AX77:AX79,AX117:AX121,AX124:AX130,AX133:AX134,AX135:AX137,AX140,AX141,AX142)</f>
        <v>0</v>
      </c>
      <c r="AY146" s="63" t="str">
        <f t="shared" ref="AY146" si="878">IF(AW146&lt;=0," ",IF(AV146&lt;=0," ",IF(AW146/AV146*100&gt;200,"СВ.200",AW146/AV146)))</f>
        <v xml:space="preserve"> </v>
      </c>
      <c r="AZ146" s="63" t="str">
        <f t="shared" ref="AZ146" si="879">IF(AX146=0," ",IF(AW146/AX146*100&gt;200,"св.200",AW146/AX146))</f>
        <v xml:space="preserve"> </v>
      </c>
      <c r="BA146" s="69">
        <f>SUM(BA8:BA10,BA15:BA17,BA21:BA23,BA26:BA29,BA31:BA41,BA50:BA55,BA58:BA62,BA65,BA66:BA67,BA68,BA71:BA74,BA44:BA47,BA82:BA83,BA87:BA89,BA92:BA95,BA98:BA100,BA103:BA107,BA110:BA114,BA77:BA79,BA117:BA121,BA124:BA130,BA133:BA134,BA135:BA137,BA140,BA141,BA142)</f>
        <v>1994646.4500000002</v>
      </c>
      <c r="BB146" s="69">
        <f>SUM(BB8:BB10,BB15:BB17,BB21:BB23,BB26:BB29,BB31:BB41,BB50:BB55,BB58:BB62,BB65,BB66:BB67,BB68,BB71:BB74,BB44:BB47,BB82:BB83,BB87:BB89,BB92:BB95,BB98:BB100,BB103:BB107,BB110:BB114,BB77:BB79,BB117:BB121,BB124:BB130,BB133:BB134,BB135:BB137,BB140,BB141,BB142)</f>
        <v>1931222.86</v>
      </c>
      <c r="BC146" s="69">
        <f>SUM(BC8:BC10,BC15:BC17,BC21:BC23,BC26:BC29,BC31:BC41,BC50:BC55,BC58:BC62,BC65,BC66:BC67,BC68,BC71:BC74,BC44:BC47,BC82:BC83,BC87:BC89,BC92:BC95,BC98:BC100,BC103:BC107,BC110:BC114,BC77:BC79,BC117:BC121,BC124:BC130,BC133:BC134,BC135:BC137,BC140,BC141,BC142)</f>
        <v>1508385.6899999997</v>
      </c>
      <c r="BD146" s="63">
        <f t="shared" ref="BD146" si="880">IF(BB146&lt;=0," ",IF(BA146&lt;=0," ",IF(BB146/BA146*100&gt;200,"СВ.200",BB146/BA146)))</f>
        <v>0.96820309183113629</v>
      </c>
      <c r="BE146" s="62">
        <f t="shared" ref="BE146" si="881">IF(BC146=0," ",IF(BB146/BC146*100&gt;200,"св.200",BB146/BC146))</f>
        <v>1.2803243048533566</v>
      </c>
      <c r="BF146" s="69">
        <f>SUM(BF8:BF10,BF15:BF17,BF21:BF23,BF26:BF29,BF31:BF41,BF50:BF55,BF58:BF62,BF65,BF66:BF67,BF68,BF71:BF74,BF44:BF47,BF82:BF83,BF87:BF89,BF92:BF95,BF98:BF100,BF103:BF107,BF110:BF114,BF77:BF79,BF117:BF121,BF124:BF130,BF133:BF134,BF135:BF137,BF140,BF141,BF142)</f>
        <v>4134309.1999999997</v>
      </c>
      <c r="BG146" s="69">
        <f>SUM(BG8:BG10,BG15:BG17,BG21:BG23,BG26:BG29,BG31:BG41,BG50:BG55,BG58:BG62,BG65,BG66:BG67,BG68,BG71:BG74,BG44:BG47,BG82:BG83,BG87:BG89,BG92:BG95,BG98:BG100,BG103:BG107,BG110:BG114,BG77:BG79,BG117:BG121,BG124:BG130,BG133:BG134,BG135:BG137,BG140,BG141,BG142)</f>
        <v>3507171.4</v>
      </c>
      <c r="BH146" s="69">
        <f>SUM(BH8:BH10,BH15:BH17,BH21:BH23,BH26:BH29,BH31:BH41,BH50:BH55,BH58:BH62,BH65,BH66:BH67,BH68,BH71:BH74,BH44:BH47,BH82:BH83,BH87:BH89,BH92:BH95,BH98:BH100,BH103:BH107,BH110:BH114,BH77:BH79,BH117:BH121,BH124:BH130,BH133:BH134,BH135:BH137,BH140,BH141,BH142)</f>
        <v>4064653.32</v>
      </c>
      <c r="BI146" s="63">
        <f t="shared" ref="BI146" si="882">IF(BG146&lt;=0," ",IF(BF146&lt;=0," ",IF(BG146/BF146*100&gt;200,"СВ.200",BG146/BF146)))</f>
        <v>0.84830892667631153</v>
      </c>
      <c r="BJ146" s="63">
        <f t="shared" ref="BJ146" si="883">IF(BH146=0," ",IF(BG146/BH146*100&gt;200,"св.200",BG146/BH146))</f>
        <v>0.86284637923314944</v>
      </c>
      <c r="BK146" s="69">
        <f>SUM(BK8:BK10,BK15:BK17,BK21:BK23,BK26:BK29,BK31:BK41,BK50:BK55,BK58:BK62,BK65,BK66:BK67,BK68,BK71:BK74,BK44:BK47,BK82:BK83,BK87:BK89,BK92:BK95,BK98:BK100,BK103:BK107,BK110:BK114,BK77:BK79,BK117:BK121,BK124:BK130,BK133:BK134,BK135:BK137,BK140,BK141,BK142)</f>
        <v>488961.13</v>
      </c>
      <c r="BL146" s="69">
        <f>SUM(BL8:BL10,BL15:BL17,BL21:BL23,BL26:BL29,BL31:BL41,BL50:BL55,BL58:BL62,BL65,BL66:BL67,BL68,BL71:BL74,BL44:BL47,BL82:BL83,BL87:BL89,BL92:BL95,BL98:BL100,BL103:BL107,BL110:BL114,BL77:BL79,BL117:BL121,BL124:BL130,BL133:BL134,BL135:BL137,BL140,BL141,BL142)</f>
        <v>487505.89</v>
      </c>
      <c r="BM146" s="69">
        <f>SUM(BM8:BM10,BM15:BM17,BM21:BM23,BM26:BM29,BM31:BM41,BM50:BM55,BM58:BM62,BM65,BM66:BM67,BM68,BM71:BM74,BM44:BM47,BM82:BM83,BM87:BM89,BM92:BM95,BM98:BM100,BM103:BM107,BM110:BM114,BM77:BM79,BM117:BM121,BM124:BM130,BM133:BM134,BM135:BM137,BM140,BM141,BM142)</f>
        <v>471168.71</v>
      </c>
      <c r="BN146" s="63">
        <f t="shared" ref="BN146" si="884">IF(BL146&lt;=0," ",IF(BK146&lt;=0," ",IF(BL146/BK146*100&gt;200,"СВ.200",BL146/BK146)))</f>
        <v>0.99702381250632333</v>
      </c>
      <c r="BO146" s="63">
        <f t="shared" ref="BO146" si="885">IF(BM146=0," ",IF(BL146/BM146*100&gt;200,"св.200",BL146/BM146))</f>
        <v>1.0346737371418404</v>
      </c>
      <c r="BP146" s="69">
        <f>SUM(BP8:BP10,BP15:BP17,BP21:BP23,BP26:BP29,BP31:BP41,BP50:BP55,BP58:BP62,BP65,BP66:BP67,BP68,BP71:BP74,BP44:BP47,BP82:BP83,BP87:BP89,BP92:BP95,BP98:BP100,BP103:BP107,BP110:BP114,BP77:BP79,BP117:BP121,BP124:BP130,BP133:BP134,BP135:BP137,BP140,BP141,BP142)</f>
        <v>4462817.21</v>
      </c>
      <c r="BQ146" s="69">
        <f>SUM(BQ8:BQ10,BQ15:BQ17,BQ21:BQ23,BQ26:BQ29,BQ31:BQ41,BQ50:BQ55,BQ58:BQ62,BQ65,BQ66:BQ67,BQ68,BQ71:BQ74,BQ44:BQ47,BQ82:BQ83,BQ87:BQ89,BQ92:BQ95,BQ98:BQ100,BQ103:BQ107,BQ110:BQ114,BQ77:BQ79,BQ117:BQ121,BQ124:BQ130,BQ133:BQ134,BQ135:BQ137,BQ140,BQ141,BQ142)</f>
        <v>4176290.7000000007</v>
      </c>
      <c r="BR146" s="69">
        <f>SUM(BR8:BR10,BR15:BR17,BR21:BR23,BR26:BR29,BR31:BR41,BR50:BR55,BR58:BR62,BR65,BR66:BR67,BR68,BR71:BR74,BR44:BR47,BR82:BR83,BR87:BR89,BR92:BR95,BR98:BR100,BR103:BR107,BR110:BR114,BR77:BR79,BR117:BR121,BR124:BR130,BR133:BR134,BR135:BR137,BR140,BR141,BR142)</f>
        <v>4116546.1899999985</v>
      </c>
      <c r="BS146" s="63">
        <f t="shared" ref="BS146" si="886">IF(BQ146&lt;=0," ",IF(BP146&lt;=0," ",IF(BQ146/BP146*100&gt;200,"СВ.200",BQ146/BP146)))</f>
        <v>0.93579694248781498</v>
      </c>
      <c r="BT146" s="63">
        <f t="shared" ref="BT146" si="887">IF(BR146=0," ",IF(BQ146/BR146*100&gt;200,"св.200",BQ146/BR146))</f>
        <v>1.0145132611763557</v>
      </c>
      <c r="BU146" s="69">
        <f>SUM(BU8:BU10,BU15:BU17,BU21:BU23,BU26:BU29,BU31:BU41,BU50:BU55,BU58:BU62,BU65,BU66:BU67,BU68,BU71:BU74,BU44:BU47,BU82:BU83,BU87:BU89,BU92:BU95,BU98:BU100,BU103:BU107,BU110:BU114,BU77:BU79,BU117:BU121,BU124:BU130,BU133:BU134,BU135:BU137,BU140,BU141,BU142)</f>
        <v>4581753.54</v>
      </c>
      <c r="BV146" s="69">
        <f>SUM(BV8:BV10,BV15:BV17,BV21:BV23,BV26:BV29,BV31:BV41,BV50:BV55,BV58:BV62,BV65,BV66:BV67,BV68,BV71:BV74,BV44:BV47,BV82:BV83,BV87:BV89,BV92:BV95,BV98:BV100,BV103:BV107,BV110:BV114,BV77:BV79,BV117:BV121,BV124:BV130,BV133:BV134,BV135:BV137,BV140,BV141,BV142)</f>
        <v>4232214.6499999994</v>
      </c>
      <c r="BW146" s="69">
        <f>SUM(BW8:BW10,BW15:BW17,BW21:BW23,BW26:BW29,BW31:BW41,BW50:BW55,BW58:BW62,BW65,BW66:BW67,BW68,BW71:BW74,BW44:BW47,BW82:BW83,BW87:BW89,BW92:BW95,BW98:BW100,BW103:BW107,BW110:BW114,BW77:BW79,BW117:BW121,BW124:BW130,BW133:BW134,BW135:BW137,BW140,BW141,BW142)</f>
        <v>4604440.42</v>
      </c>
      <c r="BX146" s="63">
        <f t="shared" ref="BX146" si="888">IF(BV146&lt;=0," ",IF(BU146&lt;=0," ",IF(BV146/BU146*100&gt;200,"СВ.200",BV146/BU146)))</f>
        <v>0.92371067388316996</v>
      </c>
      <c r="BY146" s="63">
        <f t="shared" ref="BY146" si="889">IF(BW146=0," ",IF(BV146/BW146*100&gt;200,"св.200",BV146/BW146))</f>
        <v>0.9191593904911467</v>
      </c>
      <c r="BZ146" s="69">
        <f>SUM(BZ8:BZ10,BZ15:BZ17,BZ21:BZ23,BZ26:BZ29,BZ31:BZ41,BZ50:BZ55,BZ58:BZ62,BZ65,BZ66:BZ67,BZ68,BZ71:BZ74,BZ44:BZ47,BZ82:BZ83,BZ87:BZ89,BZ92:BZ95,BZ98:BZ100,BZ103:BZ107,BZ110:BZ114,BZ77:BZ79,BZ117:BZ121,BZ124:BZ130,BZ133:BZ134,BZ135:BZ137,BZ140,BZ141,BZ142)</f>
        <v>3986412.6</v>
      </c>
      <c r="CA146" s="69">
        <f>SUM(CA8:CA10,CA15:CA17,CA21:CA23,CA26:CA29,CA31:CA41,CA50:CA55,CA58:CA62,CA65,CA66:CA67,CA68,CA71:CA74,CA44:CA47,CA82:CA83,CA87:CA89,CA92:CA95,CA98:CA100,CA103:CA107,CA110:CA114,CA77:CA79,CA117:CA121,CA124:CA130,CA133:CA134,CA135:CA137,CA140,CA141,CA142)</f>
        <v>2424618.6</v>
      </c>
      <c r="CB146" s="69">
        <f>SUM(CB8:CB10,CB15:CB17,CB21:CB23,CB26:CB29,CB31:CB41,CB50:CB55,CB58:CB62,CB65,CB66:CB67,CB68,CB71:CB74,CB44:CB47,CB82:CB83,CB87:CB89,CB92:CB95,CB98:CB100,CB103:CB107,CB110:CB114,CB77:CB79,CB117:CB121,CB124:CB130,CB133:CB134,CB135:CB137,CB140,CB141,CB142)</f>
        <v>3075224.39</v>
      </c>
      <c r="CC146" s="63">
        <f t="shared" ref="CC146" si="890">IF(CA146&lt;=0," ",IF(BZ146&lt;=0," ",IF(CA146/BZ146*100&gt;200,"СВ.200",CA146/BZ146)))</f>
        <v>0.60822068443191257</v>
      </c>
      <c r="CD146" s="63">
        <f t="shared" ref="CD146" si="891">IF(CB146=0," ",IF(CA146/CB146*100&gt;200,"св.200",CA146/CB146))</f>
        <v>0.78843631960138039</v>
      </c>
      <c r="CE146" s="69">
        <f>SUM(CE8:CE10,CE15:CE17,CE21:CE23,CE26:CE29,CE31:CE41,CE50:CE55,CE58:CE62,CE65,CE66:CE67,CE68,CE71:CE74,CE44:CE47,CE82:CE83,CE87:CE89,CE92:CE95,CE98:CE100,CE103:CE107,CE110:CE114,CE77:CE79,CE117:CE121,CE124:CE130,CE133:CE134,CE135:CE137,CE140,CE141,CE142)</f>
        <v>6773732.8200000003</v>
      </c>
      <c r="CF146" s="69">
        <f>SUM(CF8:CF10,CF15:CF17,CF21:CF23,CF26:CF29,CF31:CF41,CF50:CF55,CF58:CF62,CF65,CF66:CF67,CF68,CF71:CF74,CF44:CF47,CF82:CF83,CF87:CF89,CF92:CF95,CF98:CF100,CF103:CF107,CF110:CF114,CF77:CF79,CF117:CF121,CF124:CF130,CF133:CF134,CF135:CF137,CF140,CF141,CF142)</f>
        <v>4035460.4</v>
      </c>
      <c r="CG146" s="69">
        <f>SUM(CG8:CG10,CG15:CG17,CG21:CG23,CG26:CG29,CG31:CG41,CG50:CG55,CG58:CG62,CG65,CG66:CG67,CG68,CG71:CG74,CG44:CG47,CG82:CG83,CG87:CG89,CG92:CG95,CG98:CG100,CG103:CG107,CG110:CG114,CG77:CG79,CG117:CG121,CG124:CG130,CG133:CG134,CG135:CG137,CG140,CG141,CG142)</f>
        <v>2496659.44</v>
      </c>
      <c r="CH146" s="63">
        <f t="shared" ref="CH146" si="892">IF(CF146&lt;=0," ",IF(CE146&lt;=0," ",IF(CF146/CE146*100&gt;200,"СВ.200",CF146/CE146)))</f>
        <v>0.59575133936268831</v>
      </c>
      <c r="CI146" s="63">
        <f t="shared" ref="CI146" si="893">IF(CG146=0," ",IF(CF146/CG146*100&gt;200,"св.200",CF146/CG146))</f>
        <v>1.6163439575883847</v>
      </c>
      <c r="CJ146" s="69">
        <f>SUM(CJ8:CJ10,CJ15:CJ17,CJ21:CJ23,CJ26:CJ29,CJ31:CJ41,CJ50:CJ55,CJ58:CJ62,CJ65,CJ66:CJ67,CJ68,CJ71:CJ74,CJ44:CJ47,CJ82:CJ83,CJ87:CJ89,CJ92:CJ95,CJ98:CJ100,CJ103:CJ107,CJ110:CJ114,CJ77:CJ79,CJ117:CJ121,CJ124:CJ130,CJ133:CJ134,CJ135:CJ137,CJ140,CJ141,CJ142)</f>
        <v>0</v>
      </c>
      <c r="CK146" s="69">
        <f>SUM(CK8:CK10,CK15:CK17,CK21:CK23,CK26:CK29,CK31:CK41,CK50:CK55,CK58:CK62,CK65,CK66:CK67,CK68,CK71:CK74,CK44:CK47,CK82:CK83,CK87:CK89,CK92:CK95,CK98:CK100,CK103:CK107,CK110:CK114,CK77:CK79,CK117:CK121,CK124:CK130,CK133:CK134,CK135:CK137,CK140,CK141,CK142)</f>
        <v>0</v>
      </c>
      <c r="CL146" s="69">
        <f>SUM(CL8:CL10,CL15:CL17,CL21:CL23,CL26:CL29,CL31:CL41,CL50:CL55,CL58:CL62,CL65,CL66:CL67,CL68,CL71:CL74,CL44:CL47,CL82:CL83,CL87:CL89,CL92:CL95,CL98:CL100,CL103:CL107,CL110:CL114,CL77:CL79,CL117:CL121,CL124:CL130,CL133:CL134,CL135:CL137,CL140,CL141,CL142)</f>
        <v>0</v>
      </c>
      <c r="CM146" s="63" t="str">
        <f t="shared" ref="CM146" si="894">IF(CK146&lt;=0," ",IF(CJ146&lt;=0," ",IF(CK146/CJ146*100&gt;200,"СВ.200",CK146/CJ146)))</f>
        <v xml:space="preserve"> </v>
      </c>
      <c r="CN146" s="63" t="str">
        <f t="shared" ref="CN146" si="895">IF(CL146=0," ",IF(CK146/CL146*100&gt;200,"св.200",CK146/CL146))</f>
        <v xml:space="preserve"> </v>
      </c>
      <c r="CO146" s="69">
        <f>SUM(CO8:CO10,CO15:CO17,CO21:CO23,CO26:CO29,CO31:CO41,CO50:CO55,CO58:CO62,CO65,CO66:CO67,CO68,CO71:CO74,CO44:CO47,CO82:CO83,CO87:CO89,CO92:CO95,CO98:CO100,CO103:CO107,CO110:CO114,CO77:CO79,CO117:CO121,CO124:CO130,CO133:CO134,CO135:CO137,CO140,CO141,CO142)</f>
        <v>6773732.8200000003</v>
      </c>
      <c r="CP146" s="69">
        <f>SUM(CP8:CP10,CP15:CP17,CP21:CP23,CP26:CP29,CP31:CP41,CP50:CP55,CP58:CP62,CP65,CP66:CP67,CP68,CP71:CP74,CP44:CP47,CP82:CP83,CP87:CP89,CP92:CP95,CP98:CP100,CP103:CP107,CP110:CP114,CP77:CP79,CP117:CP121,CP124:CP130,CP133:CP134,CP135:CP137,CP140,CP141,CP142)</f>
        <v>4035460.4</v>
      </c>
      <c r="CQ146" s="69">
        <f>SUM(CQ8:CQ10,CQ15:CQ17,CQ21:CQ23,CQ26:CQ29,CQ31:CQ41,CQ50:CQ55,CQ58:CQ62,CQ65,CQ66:CQ67,CQ68,CQ71:CQ74,CQ44:CQ47,CQ82:CQ83,CQ87:CQ89,CQ92:CQ95,CQ98:CQ100,CQ103:CQ107,CQ110:CQ114,CQ77:CQ79,CQ117:CQ121,CQ124:CQ130,CQ133:CQ134,CQ135:CQ137,CQ140,CQ141,CQ142)</f>
        <v>2496659.44</v>
      </c>
      <c r="CR146" s="63">
        <f t="shared" ref="CR146" si="896">IF(CP146&lt;=0," ",IF(CO146&lt;=0," ",IF(CP146/CO146*100&gt;200,"СВ.200",CP146/CO146)))</f>
        <v>0.59575133936268831</v>
      </c>
      <c r="CS146" s="63">
        <f t="shared" ref="CS146" si="897">IF(CQ146=0," ",IF(CP146/CQ146*100&gt;200,"св.200",CP146/CQ146))</f>
        <v>1.6163439575883847</v>
      </c>
      <c r="CT146" s="69">
        <f>SUM(CT8:CT10,CT15:CT17,CT21:CT23,CT26:CT29,CT31:CT41,CT50:CT55,CT58:CT62,CT65,CT66:CT67,CT68,CT71:CT74,CT44:CT47,CT82:CT83,CT87:CT89,CT92:CT95,CT98:CT100,CT103:CT107,CT110:CT114,CT77:CT79,CT117:CT121,CT124:CT130,CT133:CT134,CT135:CT137,CT140,CT141,CT142)</f>
        <v>0</v>
      </c>
      <c r="CU146" s="69">
        <f>SUM(CU8:CU10,CU15:CU17,CU21:CU23,CU26:CU29,CU31:CU41,CU50:CU55,CU58:CU62,CU65,CU66:CU67,CU68,CU71:CU74,CU44:CU47,CU82:CU83,CU87:CU89,CU92:CU95,CU98:CU100,CU103:CU107,CU110:CU114,CU77:CU79,CU117:CU121,CU124:CU130,CU133:CU134,CU135:CU137,CU140,CU141,CU142)</f>
        <v>0</v>
      </c>
      <c r="CV146" s="27">
        <f>SUM(CV8:CV10,CV15:CV17,CV21:CV23,CV26:CV29,CV31:CV41,CV50:CV55,CV58:CV62,CV65,CV66:CV67,CV68,CV71:CV74,CV44:CV47,CV82:CV83,CV87:CV89,CV92:CV95,CV98:CV100,CV103:CV107,CV110:CV114,CV77:CV79,CV117:CV121,CV124:CV130,CV133:CV134,CV135:CV137,CV140,CV141,CV142)</f>
        <v>0</v>
      </c>
      <c r="CW146" s="64" t="str">
        <f t="shared" si="764"/>
        <v xml:space="preserve"> </v>
      </c>
      <c r="CX146" s="64" t="str">
        <f t="shared" si="765"/>
        <v xml:space="preserve"> </v>
      </c>
      <c r="CY146" s="69">
        <f>SUM(CY8:CY10,CY15:CY17,CY21:CY23,CY26:CY29,CY31:CY41,CY50:CY55,CY58:CY62,CY65,CY66:CY67,CY68,CY71:CY74,CY44:CY47,CY82:CY83,CY87:CY89,CY92:CY95,CY98:CY100,CY103:CY107,CY110:CY114,CY77:CY79,CY117:CY121,CY124:CY130,CY133:CY134,CY135:CY137,CY140,CY141,CY142)</f>
        <v>0</v>
      </c>
      <c r="CZ146" s="69">
        <f>SUM(CZ8:CZ10,CZ15:CZ17,CZ21:CZ23,CZ26:CZ29,CZ31:CZ41,CZ50:CZ55,CZ58:CZ62,CZ65,CZ66:CZ67,CZ68,CZ71:CZ74,CZ44:CZ47,CZ82:CZ83,CZ87:CZ89,CZ92:CZ95,CZ98:CZ100,CZ103:CZ107,CZ110:CZ114,CZ77:CZ79,CZ117:CZ121,CZ124:CZ130,CZ133:CZ134,CZ135:CZ137,CZ140,CZ141,CZ142)</f>
        <v>0</v>
      </c>
      <c r="DA146" s="69">
        <f>SUM(DA8:DA10,DA15:DA17,DA21:DA23,DA26:DA29,DA31:DA41,DA50:DA55,DA58:DA62,DA65,DA66:DA67,DA68,DA71:DA74,DA44:DA47,DA82:DA83,DA87:DA89,DA92:DA95,DA98:DA100,DA103:DA107,DA110:DA114,DA77:DA79,DA117:DA121,DA124:DA130,DA133:DA134,DA135:DA137,DA140,DA141,DA142)</f>
        <v>0</v>
      </c>
      <c r="DB146" s="63" t="str">
        <f t="shared" ref="DB146" si="898">IF(CZ146&lt;=0," ",IF(CY146&lt;=0," ",IF(CZ146/CY146*100&gt;200,"СВ.200",CZ146/CY146)))</f>
        <v xml:space="preserve"> </v>
      </c>
      <c r="DC146" s="63" t="str">
        <f t="shared" ref="DC146" si="899">IF(DA146=0," ",IF(CZ146/DA146*100&gt;200,"св.200",CZ146/DA146))</f>
        <v xml:space="preserve"> </v>
      </c>
      <c r="DD146" s="69">
        <f>SUM(DD8:DD10,DD15:DD17,DD21:DD23,DD26:DD29,DD31:DD41,DD50:DD55,DD58:DD62,DD65,DD66:DD67,DD68,DD71:DD74,DD44:DD47,DD82:DD83,DD87:DD89,DD92:DD95,DD98:DD100,DD103:DD107,DD110:DD114,DD77:DD79,DD117:DD121,DD124:DD130,DD133:DD134,DD135:DD137,DD140,DD141,DD142)</f>
        <v>215210.37</v>
      </c>
      <c r="DE146" s="69">
        <f>SUM(DE8:DE10,DE15:DE17,DE21:DE23,DE26:DE29,DE31:DE41,DE50:DE55,DE58:DE62,DE65,DE66:DE67,DE68,DE71:DE74,DE44:DE47,DE82:DE83,DE87:DE89,DE92:DE95,DE98:DE100,DE103:DE107,DE110:DE114,DE77:DE79,DE117:DE121,DE124:DE130,DE133:DE134,DE135:DE137,DE140,DE141,DE142)</f>
        <v>242031.61</v>
      </c>
      <c r="DF146" s="69">
        <f>SUM(DF8:DF10,DF15:DF17,DF21:DF23,DF26:DF29,DF31:DF41,DF50:DF55,DF58:DF62,DF65,DF66:DF67,DF68,DF71:DF74,DF44:DF47,DF82:DF83,DF87:DF89,DF92:DF95,DF98:DF100,DF103:DF107,DF110:DF114,DF77:DF79,DF117:DF121,DF124:DF130,DF133:DF134,DF135:DF137,DF140,DF141,DF142)</f>
        <v>562303.36</v>
      </c>
      <c r="DG146" s="63">
        <f t="shared" ref="DG146" si="900">IF(DE146&lt;=0," ",IF(DD146&lt;=0," ",IF(DE146/DD146*100&gt;200,"СВ.200",DE146/DD146)))</f>
        <v>1.1246280093287326</v>
      </c>
      <c r="DH146" s="63">
        <f t="shared" ref="DH146" si="901">IF(DF146=0," ",IF(DE146/DF146*100&gt;200,"св.200",DE146/DF146))</f>
        <v>0.43042888806497615</v>
      </c>
      <c r="DI146" s="69">
        <f>SUM(DI8:DI10,DI15:DI17,DI21:DI23,DI26:DI29,DI31:DI41,DI50:DI55,DI58:DI62,DI65,DI66:DI67,DI68,DI71:DI74,DI44:DI47,DI82:DI83,DI87:DI89,DI92:DI95,DI98:DI100,DI103:DI107,DI110:DI114,DI77:DI79,DI117:DI121,DI124:DI130,DI133:DI134,DI135:DI137,DI140,DI141,DI142)</f>
        <v>-23930.36</v>
      </c>
      <c r="DJ146" s="69">
        <f>SUM(DJ8:DJ10,DJ15:DJ17,DJ21:DJ23,DJ26:DJ29,DJ31:DJ41,DJ50:DJ55,DJ58:DJ62,DJ65,DJ66:DJ67,DJ68,DJ71:DJ74,DJ44:DJ47,DJ82:DJ83,DJ87:DJ89,DJ92:DJ95,DJ98:DJ100,DJ103:DJ107,DJ110:DJ114,DJ77:DJ79,DJ117:DJ121,DJ124:DJ130,DJ133:DJ134,DJ135:DJ137,DJ140,DJ141,DJ142)</f>
        <v>-66761.040000000008</v>
      </c>
      <c r="DK146" s="63">
        <f t="shared" si="705"/>
        <v>0.35844798103804248</v>
      </c>
      <c r="DL146" s="69">
        <f>SUM(DL8:DL10,DL15:DL17,DL21:DL23,DL26:DL29,DL31:DL41,DL50:DL55,DL58:DL62,DL65,DL66:DL67,DL68,DL71:DL74,DL44:DL47,DL82:DL83,DL87:DL89,DL92:DL95,DL98:DL100,DL103:DL107,DL110:DL114,DL77:DL79,DL117:DL121,DL124:DL130,DL133:DL134,DL135:DL137,DL140,DL141,DL142)</f>
        <v>393113.41</v>
      </c>
      <c r="DM146" s="69">
        <f>SUM(DM8:DM10,DM15:DM17,DM21:DM23,DM26:DM29,DM31:DM41,DM50:DM55,DM58:DM62,DM65,DM66:DM67,DM68,DM71:DM74,DM44:DM47,DM82:DM83,DM87:DM89,DM92:DM95,DM98:DM100,DM103:DM107,DM110:DM114,DM77:DM79,DM117:DM121,DM124:DM130,DM133:DM134,DM135:DM137,DM140,DM141,DM142)</f>
        <v>464164.92999999993</v>
      </c>
      <c r="DN146" s="69">
        <f>SUM(DN8:DN10,DN15:DN17,DN21:DN23,DN26:DN29,DN31:DN41,DN50:DN55,DN58:DN62,DN65,DN66:DN67,DN68,DN71:DN74,DN44:DN47,DN82:DN83,DN87:DN89,DN92:DN95,DN98:DN100,DN103:DN107,DN110:DN114,DN77:DN79,DN117:DN121,DN124:DN130,DN133:DN134,DN135:DN137,DN140,DN141,DN142)</f>
        <v>1483098.59</v>
      </c>
      <c r="DO146" s="26">
        <f t="shared" ref="DO146" si="902">IF(DM146&lt;=0," ",IF(DL146&lt;=0," ",IF(DM146/DL146*100&gt;200,"СВ.200",DM146/DL146)))</f>
        <v>1.1807405145502412</v>
      </c>
      <c r="DP146" s="26">
        <f t="shared" ref="DP146" si="903">IF(DN146=0," ",IF(DM146/DN146*100&gt;200,"св.200",DM146/DN146))</f>
        <v>0.31296970621487807</v>
      </c>
    </row>
    <row r="147" spans="1:120" x14ac:dyDescent="0.25">
      <c r="B147" s="38"/>
      <c r="C147" s="11">
        <f>C143-1146688785.7</f>
        <v>0</v>
      </c>
      <c r="D147" s="11"/>
      <c r="H147" s="11"/>
      <c r="I147" s="11"/>
      <c r="L147" s="11"/>
      <c r="AI147" s="11"/>
      <c r="AQ147" s="11">
        <f>AQ145-60222960.47</f>
        <v>0</v>
      </c>
      <c r="AR147" s="11">
        <f>AR146-21603169.66</f>
        <v>0</v>
      </c>
      <c r="BC147" s="11"/>
      <c r="DN147" s="70"/>
    </row>
    <row r="148" spans="1:120" s="38" customFormat="1" ht="26.25" customHeight="1" x14ac:dyDescent="0.3">
      <c r="B148" s="67"/>
      <c r="C148" s="68"/>
      <c r="D148" s="68"/>
      <c r="E148" s="68"/>
      <c r="F148" s="68"/>
      <c r="G148" s="68"/>
      <c r="H148" s="68">
        <f>H143-1059034191.77</f>
        <v>0</v>
      </c>
      <c r="I148" s="46">
        <f>I143-1104820578.88</f>
        <v>0</v>
      </c>
      <c r="J148" s="46">
        <f>J143-1070360660.44</f>
        <v>0</v>
      </c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  <c r="BD148" s="46"/>
      <c r="BE148" s="46"/>
      <c r="BF148" s="46"/>
      <c r="BG148" s="46"/>
      <c r="BH148" s="46"/>
      <c r="BI148" s="46"/>
      <c r="BJ148" s="46"/>
      <c r="BK148" s="46"/>
      <c r="BL148" s="46"/>
      <c r="BM148" s="46"/>
      <c r="BN148" s="46"/>
      <c r="BO148" s="46"/>
      <c r="BP148" s="46"/>
      <c r="BQ148" s="46"/>
      <c r="BR148" s="46"/>
      <c r="BS148" s="46"/>
      <c r="BT148" s="46"/>
      <c r="BU148" s="46"/>
      <c r="BV148" s="46"/>
      <c r="BW148" s="46"/>
      <c r="BX148" s="46"/>
      <c r="BY148" s="46"/>
      <c r="BZ148" s="46"/>
      <c r="CA148" s="46"/>
      <c r="CB148" s="46"/>
      <c r="CC148" s="46"/>
      <c r="CD148" s="46"/>
      <c r="CE148" s="46"/>
      <c r="CF148" s="46"/>
      <c r="CG148" s="46"/>
      <c r="CH148" s="46"/>
      <c r="CI148" s="46"/>
      <c r="CJ148" s="46"/>
      <c r="CK148" s="46"/>
      <c r="CL148" s="46"/>
      <c r="CM148" s="46"/>
      <c r="CN148" s="46"/>
      <c r="CO148" s="46"/>
      <c r="CP148" s="46"/>
      <c r="CQ148" s="46"/>
      <c r="CR148" s="46"/>
      <c r="CS148" s="46"/>
      <c r="CT148" s="46"/>
      <c r="CU148" s="46"/>
      <c r="CV148" s="46"/>
      <c r="CW148" s="46"/>
      <c r="CX148" s="46"/>
      <c r="CY148" s="46"/>
      <c r="CZ148" s="46"/>
      <c r="DA148" s="46"/>
      <c r="DB148" s="46"/>
      <c r="DC148" s="46"/>
      <c r="DD148" s="46"/>
      <c r="DE148" s="46"/>
      <c r="DF148" s="46"/>
      <c r="DG148" s="46"/>
      <c r="DH148" s="46"/>
      <c r="DI148" s="46"/>
      <c r="DJ148" s="46"/>
      <c r="DK148" s="46"/>
      <c r="DL148" s="46"/>
      <c r="DM148" s="46"/>
      <c r="DN148" s="46"/>
      <c r="DO148" s="46"/>
      <c r="DP148" s="46"/>
    </row>
    <row r="149" spans="1:120" s="38" customFormat="1" x14ac:dyDescent="0.25">
      <c r="C149" s="46"/>
      <c r="H149" s="45"/>
      <c r="AQ149" s="72"/>
      <c r="AR149" s="72"/>
      <c r="AU149" s="45"/>
    </row>
    <row r="150" spans="1:120" s="38" customFormat="1" x14ac:dyDescent="0.25">
      <c r="D150" s="46"/>
      <c r="AQ150" s="45"/>
      <c r="AR150" s="45"/>
    </row>
    <row r="151" spans="1:120" s="38" customFormat="1" x14ac:dyDescent="0.25">
      <c r="E151" s="45"/>
      <c r="J151" s="45"/>
      <c r="AQ151" s="45"/>
      <c r="AR151" s="45"/>
      <c r="AS151" s="45"/>
      <c r="AT151" s="45"/>
      <c r="AU151" s="45"/>
      <c r="AX151" s="45"/>
      <c r="AY151" s="45"/>
      <c r="AZ151" s="45"/>
      <c r="BC151" s="45"/>
      <c r="BD151" s="45"/>
      <c r="BE151" s="45"/>
      <c r="BH151" s="45"/>
      <c r="BI151" s="45"/>
      <c r="BJ151" s="45"/>
      <c r="BM151" s="45"/>
      <c r="BN151" s="45"/>
      <c r="BO151" s="45"/>
      <c r="BR151" s="45"/>
      <c r="BS151" s="45"/>
      <c r="BT151" s="45"/>
      <c r="BW151" s="45"/>
      <c r="BX151" s="45"/>
      <c r="BY151" s="45"/>
      <c r="CB151" s="45"/>
      <c r="CC151" s="45"/>
      <c r="CD151" s="45"/>
      <c r="CG151" s="45"/>
      <c r="CH151" s="45"/>
      <c r="CI151" s="45"/>
      <c r="CL151" s="45"/>
      <c r="CM151" s="45"/>
      <c r="CN151" s="45"/>
      <c r="CQ151" s="45"/>
      <c r="CR151" s="45"/>
      <c r="CS151" s="45"/>
      <c r="CV151" s="45"/>
      <c r="CW151" s="45"/>
      <c r="CX151" s="45"/>
      <c r="DA151" s="45"/>
      <c r="DB151" s="45"/>
      <c r="DC151" s="45"/>
      <c r="DF151" s="45"/>
      <c r="DG151" s="45"/>
      <c r="DH151" s="45"/>
      <c r="DJ151" s="45"/>
      <c r="DK151" s="45"/>
      <c r="DN151" s="45"/>
      <c r="DO151" s="45"/>
      <c r="DP151" s="45"/>
    </row>
    <row r="152" spans="1:120" s="38" customFormat="1" x14ac:dyDescent="0.25">
      <c r="E152" s="45"/>
    </row>
    <row r="153" spans="1:120" s="38" customFormat="1" x14ac:dyDescent="0.25"/>
    <row r="154" spans="1:120" s="38" customFormat="1" x14ac:dyDescent="0.25"/>
    <row r="156" spans="1:120" x14ac:dyDescent="0.25">
      <c r="B156" s="49"/>
      <c r="C156" s="51"/>
      <c r="D156" s="49"/>
      <c r="E156" s="49"/>
      <c r="F156" s="49"/>
      <c r="G156" s="49"/>
      <c r="H156" s="49"/>
      <c r="I156" s="49"/>
      <c r="J156" s="49"/>
    </row>
    <row r="157" spans="1:120" ht="30" customHeight="1" x14ac:dyDescent="0.25"/>
  </sheetData>
  <mergeCells count="24">
    <mergeCell ref="C3:G3"/>
    <mergeCell ref="H3:L3"/>
    <mergeCell ref="M3:Q3"/>
    <mergeCell ref="R3:V3"/>
    <mergeCell ref="CT3:CX3"/>
    <mergeCell ref="W3:AA3"/>
    <mergeCell ref="AB3:AF3"/>
    <mergeCell ref="AV3:AZ3"/>
    <mergeCell ref="BA3:BE3"/>
    <mergeCell ref="BF3:BJ3"/>
    <mergeCell ref="DD3:DH3"/>
    <mergeCell ref="DL3:DP3"/>
    <mergeCell ref="DI3:DK3"/>
    <mergeCell ref="CO3:CS3"/>
    <mergeCell ref="AG3:AK3"/>
    <mergeCell ref="AL3:AP3"/>
    <mergeCell ref="AQ3:AU3"/>
    <mergeCell ref="CJ3:CN3"/>
    <mergeCell ref="CY3:DC3"/>
    <mergeCell ref="BK3:BO3"/>
    <mergeCell ref="CE3:CI3"/>
    <mergeCell ref="BP3:BT3"/>
    <mergeCell ref="BU3:BY3"/>
    <mergeCell ref="BZ3:CD3"/>
  </mergeCells>
  <pageMargins left="3.937007874015748E-2" right="3.937007874015748E-2" top="0.74803149606299213" bottom="0.74803149606299213" header="0.31496062992125984" footer="0.31496062992125984"/>
  <pageSetup paperSize="9" scale="49" fitToWidth="0" orientation="landscape" r:id="rId1"/>
  <headerFooter>
    <oddFooter>&amp;CИсполнение налоговых и неналоговых доходов бюджетов поселений_на_01.04.2018&amp;R&amp;P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Поселения</vt:lpstr>
      <vt:lpstr>Поселения!ExternalData_1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Ищенко Ольга Саидкуловна</cp:lastModifiedBy>
  <cp:lastPrinted>2018-04-18T09:48:12Z</cp:lastPrinted>
  <dcterms:created xsi:type="dcterms:W3CDTF">2014-07-22T12:54:56Z</dcterms:created>
  <dcterms:modified xsi:type="dcterms:W3CDTF">2021-02-04T09:09:57Z</dcterms:modified>
</cp:coreProperties>
</file>