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chenko.os\Desktop\Форма 0503317\2019 год\Исполнение к размещ\"/>
    </mc:Choice>
  </mc:AlternateContent>
  <bookViews>
    <workbookView xWindow="0" yWindow="0" windowWidth="28800" windowHeight="1237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52511"/>
</workbook>
</file>

<file path=xl/calcChain.xml><?xml version="1.0" encoding="utf-8"?>
<calcChain xmlns="http://schemas.openxmlformats.org/spreadsheetml/2006/main">
  <c r="AQ61" i="3" l="1"/>
  <c r="AR61" i="3"/>
  <c r="H76" i="3" l="1"/>
  <c r="AR136" i="3"/>
  <c r="H77" i="3"/>
  <c r="I77" i="3"/>
  <c r="I7" i="3"/>
  <c r="I88" i="3"/>
  <c r="H43" i="3"/>
  <c r="I43" i="3"/>
  <c r="AR53" i="3" l="1"/>
  <c r="AQ53" i="3"/>
  <c r="AR66" i="3"/>
  <c r="AQ66" i="3"/>
  <c r="DD11" i="3" l="1"/>
  <c r="BA96" i="3"/>
  <c r="BB96" i="3"/>
  <c r="I87" i="3"/>
  <c r="I78" i="3"/>
  <c r="AH140" i="3"/>
  <c r="AH28" i="3"/>
  <c r="H78" i="3" l="1"/>
  <c r="I142" i="3"/>
  <c r="H142" i="3"/>
  <c r="I141" i="3"/>
  <c r="H141" i="3"/>
  <c r="I140" i="3"/>
  <c r="H140" i="3"/>
  <c r="I139" i="3"/>
  <c r="I138" i="3" s="1"/>
  <c r="H139" i="3"/>
  <c r="I14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I131" i="3" s="1"/>
  <c r="H132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H108" i="3" s="1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H88" i="3"/>
  <c r="H87" i="3"/>
  <c r="I86" i="3"/>
  <c r="H86" i="3"/>
  <c r="I85" i="3"/>
  <c r="H85" i="3"/>
  <c r="I84" i="3"/>
  <c r="I83" i="3"/>
  <c r="H83" i="3"/>
  <c r="I82" i="3"/>
  <c r="H82" i="3"/>
  <c r="I81" i="3"/>
  <c r="H81" i="3"/>
  <c r="I80" i="3"/>
  <c r="H80" i="3"/>
  <c r="I79" i="3"/>
  <c r="H79" i="3"/>
  <c r="I76" i="3"/>
  <c r="I75" i="3" s="1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H18" i="3" s="1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H7" i="3"/>
  <c r="H84" i="3" l="1"/>
  <c r="I18" i="3"/>
  <c r="H75" i="3"/>
  <c r="M75" i="3"/>
  <c r="N75" i="3"/>
  <c r="AS53" i="3" l="1"/>
  <c r="J25" i="3"/>
  <c r="J32" i="3"/>
  <c r="J78" i="3"/>
  <c r="AR140" i="3" l="1"/>
  <c r="D140" i="3" s="1"/>
  <c r="AS140" i="3"/>
  <c r="AR141" i="3"/>
  <c r="D141" i="3" s="1"/>
  <c r="AS141" i="3"/>
  <c r="AR142" i="3"/>
  <c r="D142" i="3" s="1"/>
  <c r="AS142" i="3"/>
  <c r="AS139" i="3"/>
  <c r="AR139" i="3"/>
  <c r="D139" i="3" s="1"/>
  <c r="AR133" i="3"/>
  <c r="D133" i="3" s="1"/>
  <c r="AS133" i="3"/>
  <c r="AR134" i="3"/>
  <c r="D134" i="3" s="1"/>
  <c r="AS134" i="3"/>
  <c r="AR135" i="3"/>
  <c r="D135" i="3" s="1"/>
  <c r="AS135" i="3"/>
  <c r="D136" i="3"/>
  <c r="AS136" i="3"/>
  <c r="AR137" i="3"/>
  <c r="D137" i="3" s="1"/>
  <c r="AS137" i="3"/>
  <c r="AS132" i="3"/>
  <c r="AR132" i="3"/>
  <c r="D132" i="3" s="1"/>
  <c r="AR124" i="3"/>
  <c r="D124" i="3" s="1"/>
  <c r="AS124" i="3"/>
  <c r="AR125" i="3"/>
  <c r="D125" i="3" s="1"/>
  <c r="AS125" i="3"/>
  <c r="AR126" i="3"/>
  <c r="D126" i="3" s="1"/>
  <c r="AS126" i="3"/>
  <c r="AR127" i="3"/>
  <c r="D127" i="3" s="1"/>
  <c r="AS127" i="3"/>
  <c r="AR128" i="3"/>
  <c r="D128" i="3" s="1"/>
  <c r="AS128" i="3"/>
  <c r="AR129" i="3"/>
  <c r="D129" i="3" s="1"/>
  <c r="AS129" i="3"/>
  <c r="AR130" i="3"/>
  <c r="D130" i="3" s="1"/>
  <c r="AS130" i="3"/>
  <c r="AS123" i="3"/>
  <c r="AR123" i="3"/>
  <c r="D123" i="3" s="1"/>
  <c r="AR117" i="3"/>
  <c r="D117" i="3" s="1"/>
  <c r="AS117" i="3"/>
  <c r="AR118" i="3"/>
  <c r="D118" i="3" s="1"/>
  <c r="AS118" i="3"/>
  <c r="AR119" i="3"/>
  <c r="D119" i="3" s="1"/>
  <c r="AS119" i="3"/>
  <c r="AR120" i="3"/>
  <c r="D120" i="3" s="1"/>
  <c r="AS120" i="3"/>
  <c r="AR121" i="3"/>
  <c r="D121" i="3" s="1"/>
  <c r="AS121" i="3"/>
  <c r="AS116" i="3"/>
  <c r="AR116" i="3"/>
  <c r="D116" i="3" s="1"/>
  <c r="AS111" i="3"/>
  <c r="AR111" i="3"/>
  <c r="D111" i="3" s="1"/>
  <c r="AR112" i="3"/>
  <c r="D112" i="3" s="1"/>
  <c r="AS112" i="3"/>
  <c r="AR113" i="3"/>
  <c r="D113" i="3" s="1"/>
  <c r="AS113" i="3"/>
  <c r="AR114" i="3"/>
  <c r="D114" i="3" s="1"/>
  <c r="AS114" i="3"/>
  <c r="AR110" i="3"/>
  <c r="D110" i="3" s="1"/>
  <c r="AS110" i="3"/>
  <c r="AS109" i="3"/>
  <c r="AR109" i="3"/>
  <c r="D109" i="3" s="1"/>
  <c r="AR103" i="3"/>
  <c r="D103" i="3" s="1"/>
  <c r="AS103" i="3"/>
  <c r="AR104" i="3"/>
  <c r="D104" i="3" s="1"/>
  <c r="AS104" i="3"/>
  <c r="AR105" i="3"/>
  <c r="D105" i="3" s="1"/>
  <c r="AS105" i="3"/>
  <c r="AR106" i="3"/>
  <c r="D106" i="3" s="1"/>
  <c r="AS106" i="3"/>
  <c r="AR107" i="3"/>
  <c r="D107" i="3" s="1"/>
  <c r="AS107" i="3"/>
  <c r="AS102" i="3"/>
  <c r="AR102" i="3"/>
  <c r="D102" i="3" s="1"/>
  <c r="AR98" i="3"/>
  <c r="D98" i="3" s="1"/>
  <c r="AS98" i="3"/>
  <c r="AR99" i="3"/>
  <c r="D99" i="3" s="1"/>
  <c r="AS99" i="3"/>
  <c r="AR100" i="3"/>
  <c r="D100" i="3" s="1"/>
  <c r="AS100" i="3"/>
  <c r="AS97" i="3"/>
  <c r="AR97" i="3"/>
  <c r="D97" i="3" s="1"/>
  <c r="AR92" i="3"/>
  <c r="D92" i="3" s="1"/>
  <c r="AS92" i="3"/>
  <c r="AR93" i="3"/>
  <c r="D93" i="3" s="1"/>
  <c r="AS93" i="3"/>
  <c r="AR94" i="3"/>
  <c r="D94" i="3" s="1"/>
  <c r="AS94" i="3"/>
  <c r="AR95" i="3"/>
  <c r="D95" i="3" s="1"/>
  <c r="AS95" i="3"/>
  <c r="AS91" i="3"/>
  <c r="AR91" i="3"/>
  <c r="D91" i="3" s="1"/>
  <c r="AR86" i="3"/>
  <c r="D86" i="3" s="1"/>
  <c r="AS86" i="3"/>
  <c r="AR87" i="3"/>
  <c r="D87" i="3" s="1"/>
  <c r="AS87" i="3"/>
  <c r="AR88" i="3"/>
  <c r="D88" i="3" s="1"/>
  <c r="AS88" i="3"/>
  <c r="AR89" i="3"/>
  <c r="D89" i="3" s="1"/>
  <c r="AS89" i="3"/>
  <c r="AS85" i="3"/>
  <c r="AR85" i="3"/>
  <c r="D85" i="3" s="1"/>
  <c r="AR82" i="3"/>
  <c r="D82" i="3" s="1"/>
  <c r="AS82" i="3"/>
  <c r="AR83" i="3"/>
  <c r="D83" i="3" s="1"/>
  <c r="AS83" i="3"/>
  <c r="AS81" i="3"/>
  <c r="AR81" i="3"/>
  <c r="D81" i="3" s="1"/>
  <c r="AR77" i="3"/>
  <c r="D77" i="3" s="1"/>
  <c r="AS77" i="3"/>
  <c r="AR78" i="3"/>
  <c r="D78" i="3" s="1"/>
  <c r="AS78" i="3"/>
  <c r="AR79" i="3"/>
  <c r="D79" i="3" s="1"/>
  <c r="AS79" i="3"/>
  <c r="AS76" i="3"/>
  <c r="AR76" i="3"/>
  <c r="D76" i="3" s="1"/>
  <c r="AR71" i="3"/>
  <c r="D71" i="3" s="1"/>
  <c r="AS71" i="3"/>
  <c r="AR72" i="3"/>
  <c r="D72" i="3" s="1"/>
  <c r="AS72" i="3"/>
  <c r="AR73" i="3"/>
  <c r="D73" i="3" s="1"/>
  <c r="AS73" i="3"/>
  <c r="AR74" i="3"/>
  <c r="D74" i="3" s="1"/>
  <c r="AS74" i="3"/>
  <c r="AS70" i="3"/>
  <c r="AR70" i="3"/>
  <c r="D70" i="3" s="1"/>
  <c r="AR65" i="3"/>
  <c r="D65" i="3" s="1"/>
  <c r="AS65" i="3"/>
  <c r="D66" i="3"/>
  <c r="AS66" i="3"/>
  <c r="AR67" i="3"/>
  <c r="D67" i="3" s="1"/>
  <c r="AS67" i="3"/>
  <c r="AR68" i="3"/>
  <c r="D68" i="3" s="1"/>
  <c r="AS68" i="3"/>
  <c r="AS64" i="3"/>
  <c r="AR64" i="3"/>
  <c r="D64" i="3" s="1"/>
  <c r="AR58" i="3"/>
  <c r="D58" i="3" s="1"/>
  <c r="AS58" i="3"/>
  <c r="AR59" i="3"/>
  <c r="D59" i="3" s="1"/>
  <c r="AS59" i="3"/>
  <c r="AR60" i="3"/>
  <c r="D60" i="3" s="1"/>
  <c r="AS60" i="3"/>
  <c r="D61" i="3"/>
  <c r="AS61" i="3"/>
  <c r="AR62" i="3"/>
  <c r="D62" i="3" s="1"/>
  <c r="AS62" i="3"/>
  <c r="AS57" i="3"/>
  <c r="AR57" i="3"/>
  <c r="D57" i="3" s="1"/>
  <c r="AR50" i="3"/>
  <c r="D50" i="3" s="1"/>
  <c r="AS50" i="3"/>
  <c r="AR51" i="3"/>
  <c r="D51" i="3" s="1"/>
  <c r="AS51" i="3"/>
  <c r="AR52" i="3"/>
  <c r="D52" i="3" s="1"/>
  <c r="AS52" i="3"/>
  <c r="D53" i="3"/>
  <c r="AR54" i="3"/>
  <c r="D54" i="3" s="1"/>
  <c r="AS54" i="3"/>
  <c r="AR55" i="3"/>
  <c r="D55" i="3" s="1"/>
  <c r="AS55" i="3"/>
  <c r="AS49" i="3"/>
  <c r="AR49" i="3"/>
  <c r="D49" i="3" s="1"/>
  <c r="AR44" i="3"/>
  <c r="D44" i="3" s="1"/>
  <c r="AS44" i="3"/>
  <c r="AR45" i="3"/>
  <c r="D45" i="3" s="1"/>
  <c r="AS45" i="3"/>
  <c r="AR46" i="3"/>
  <c r="D46" i="3" s="1"/>
  <c r="AS46" i="3"/>
  <c r="AR47" i="3"/>
  <c r="D47" i="3" s="1"/>
  <c r="AS47" i="3"/>
  <c r="AS43" i="3"/>
  <c r="AR43" i="3"/>
  <c r="D43" i="3" s="1"/>
  <c r="AR32" i="3"/>
  <c r="D32" i="3" s="1"/>
  <c r="AS32" i="3"/>
  <c r="AR33" i="3"/>
  <c r="D33" i="3" s="1"/>
  <c r="AS33" i="3"/>
  <c r="AR34" i="3"/>
  <c r="D34" i="3" s="1"/>
  <c r="AS34" i="3"/>
  <c r="AR35" i="3"/>
  <c r="D35" i="3" s="1"/>
  <c r="AS35" i="3"/>
  <c r="AR36" i="3"/>
  <c r="D36" i="3" s="1"/>
  <c r="AS36" i="3"/>
  <c r="AR37" i="3"/>
  <c r="D37" i="3" s="1"/>
  <c r="AS37" i="3"/>
  <c r="AR38" i="3"/>
  <c r="D38" i="3" s="1"/>
  <c r="AS38" i="3"/>
  <c r="AR39" i="3"/>
  <c r="D39" i="3" s="1"/>
  <c r="AS39" i="3"/>
  <c r="AR40" i="3"/>
  <c r="D40" i="3" s="1"/>
  <c r="AS40" i="3"/>
  <c r="AR41" i="3"/>
  <c r="D41" i="3" s="1"/>
  <c r="AS41" i="3"/>
  <c r="AS31" i="3"/>
  <c r="AR31" i="3"/>
  <c r="D31" i="3" s="1"/>
  <c r="AR26" i="3"/>
  <c r="D26" i="3" s="1"/>
  <c r="AS26" i="3"/>
  <c r="AR27" i="3"/>
  <c r="D27" i="3" s="1"/>
  <c r="AS27" i="3"/>
  <c r="AR28" i="3"/>
  <c r="D28" i="3" s="1"/>
  <c r="AS28" i="3"/>
  <c r="AR29" i="3"/>
  <c r="D29" i="3" s="1"/>
  <c r="AS29" i="3"/>
  <c r="AS25" i="3"/>
  <c r="AR25" i="3"/>
  <c r="D25" i="3" s="1"/>
  <c r="AR20" i="3"/>
  <c r="D20" i="3" s="1"/>
  <c r="AS20" i="3"/>
  <c r="AR21" i="3"/>
  <c r="D21" i="3" s="1"/>
  <c r="AS21" i="3"/>
  <c r="AR22" i="3"/>
  <c r="D22" i="3" s="1"/>
  <c r="AS22" i="3"/>
  <c r="AR23" i="3"/>
  <c r="D23" i="3" s="1"/>
  <c r="AS23" i="3"/>
  <c r="AS19" i="3"/>
  <c r="AR19" i="3"/>
  <c r="D19" i="3" s="1"/>
  <c r="AR13" i="3"/>
  <c r="D13" i="3" s="1"/>
  <c r="AS13" i="3"/>
  <c r="AR14" i="3"/>
  <c r="D14" i="3" s="1"/>
  <c r="AS14" i="3"/>
  <c r="AR15" i="3"/>
  <c r="D15" i="3" s="1"/>
  <c r="AS15" i="3"/>
  <c r="AR16" i="3"/>
  <c r="D16" i="3" s="1"/>
  <c r="AS16" i="3"/>
  <c r="AR17" i="3"/>
  <c r="D17" i="3" s="1"/>
  <c r="AS17" i="3"/>
  <c r="AS12" i="3"/>
  <c r="AR12" i="3"/>
  <c r="D12" i="3" s="1"/>
  <c r="AR8" i="3"/>
  <c r="D8" i="3" s="1"/>
  <c r="AS8" i="3"/>
  <c r="AR9" i="3"/>
  <c r="D9" i="3" s="1"/>
  <c r="AS9" i="3"/>
  <c r="AR10" i="3"/>
  <c r="D10" i="3" s="1"/>
  <c r="AS10" i="3"/>
  <c r="AS7" i="3"/>
  <c r="AR7" i="3"/>
  <c r="D7" i="3" s="1"/>
  <c r="D69" i="3" l="1"/>
  <c r="D75" i="3"/>
  <c r="D80" i="3"/>
  <c r="D138" i="3"/>
  <c r="D96" i="3"/>
  <c r="D115" i="3"/>
  <c r="D122" i="3"/>
  <c r="D84" i="3"/>
  <c r="D18" i="3"/>
  <c r="D131" i="3"/>
  <c r="D101" i="3"/>
  <c r="D56" i="3"/>
  <c r="D42" i="3"/>
  <c r="D108" i="3"/>
  <c r="D90" i="3"/>
  <c r="D63" i="3"/>
  <c r="D48" i="3"/>
  <c r="D30" i="3"/>
  <c r="D24" i="3"/>
  <c r="D146" i="3"/>
  <c r="D6" i="3"/>
  <c r="D11" i="3"/>
  <c r="AQ140" i="3"/>
  <c r="C140" i="3" s="1"/>
  <c r="AQ141" i="3"/>
  <c r="C141" i="3" s="1"/>
  <c r="AQ142" i="3"/>
  <c r="C142" i="3" s="1"/>
  <c r="AQ139" i="3"/>
  <c r="C139" i="3" s="1"/>
  <c r="AQ133" i="3"/>
  <c r="C133" i="3" s="1"/>
  <c r="AQ134" i="3"/>
  <c r="C134" i="3" s="1"/>
  <c r="AQ135" i="3"/>
  <c r="C135" i="3" s="1"/>
  <c r="AQ136" i="3"/>
  <c r="C136" i="3" s="1"/>
  <c r="AQ137" i="3"/>
  <c r="C137" i="3" s="1"/>
  <c r="AQ132" i="3"/>
  <c r="C132" i="3" s="1"/>
  <c r="AQ124" i="3"/>
  <c r="C124" i="3" s="1"/>
  <c r="AQ125" i="3"/>
  <c r="C125" i="3" s="1"/>
  <c r="AQ126" i="3"/>
  <c r="C126" i="3" s="1"/>
  <c r="AQ127" i="3"/>
  <c r="C127" i="3" s="1"/>
  <c r="AQ128" i="3"/>
  <c r="C128" i="3" s="1"/>
  <c r="AQ129" i="3"/>
  <c r="C129" i="3" s="1"/>
  <c r="AQ130" i="3"/>
  <c r="C130" i="3" s="1"/>
  <c r="AQ123" i="3"/>
  <c r="C123" i="3" s="1"/>
  <c r="AQ117" i="3"/>
  <c r="C117" i="3" s="1"/>
  <c r="AQ118" i="3"/>
  <c r="C118" i="3" s="1"/>
  <c r="AQ119" i="3"/>
  <c r="C119" i="3" s="1"/>
  <c r="AQ120" i="3"/>
  <c r="C120" i="3" s="1"/>
  <c r="AQ121" i="3"/>
  <c r="C121" i="3" s="1"/>
  <c r="AQ116" i="3"/>
  <c r="C116" i="3" s="1"/>
  <c r="AQ110" i="3"/>
  <c r="C110" i="3" s="1"/>
  <c r="AQ111" i="3"/>
  <c r="C111" i="3" s="1"/>
  <c r="AQ112" i="3"/>
  <c r="C112" i="3" s="1"/>
  <c r="AQ113" i="3"/>
  <c r="C113" i="3" s="1"/>
  <c r="AQ114" i="3"/>
  <c r="C114" i="3" s="1"/>
  <c r="AQ109" i="3"/>
  <c r="C109" i="3" s="1"/>
  <c r="AQ103" i="3"/>
  <c r="C103" i="3" s="1"/>
  <c r="AQ104" i="3"/>
  <c r="C104" i="3" s="1"/>
  <c r="AQ105" i="3"/>
  <c r="C105" i="3" s="1"/>
  <c r="AQ106" i="3"/>
  <c r="C106" i="3" s="1"/>
  <c r="AQ107" i="3"/>
  <c r="C107" i="3" s="1"/>
  <c r="AQ102" i="3"/>
  <c r="C102" i="3" s="1"/>
  <c r="C101" i="3" s="1"/>
  <c r="AQ98" i="3"/>
  <c r="C98" i="3" s="1"/>
  <c r="AQ99" i="3"/>
  <c r="C99" i="3" s="1"/>
  <c r="AQ100" i="3"/>
  <c r="C100" i="3" s="1"/>
  <c r="AQ97" i="3"/>
  <c r="C97" i="3" s="1"/>
  <c r="C96" i="3" s="1"/>
  <c r="AQ92" i="3"/>
  <c r="C92" i="3" s="1"/>
  <c r="AQ93" i="3"/>
  <c r="C93" i="3" s="1"/>
  <c r="AQ94" i="3"/>
  <c r="C94" i="3" s="1"/>
  <c r="AQ95" i="3"/>
  <c r="C95" i="3" s="1"/>
  <c r="AQ91" i="3"/>
  <c r="C91" i="3" s="1"/>
  <c r="AQ86" i="3"/>
  <c r="C86" i="3" s="1"/>
  <c r="AQ87" i="3"/>
  <c r="C87" i="3" s="1"/>
  <c r="AQ88" i="3"/>
  <c r="C88" i="3" s="1"/>
  <c r="AQ89" i="3"/>
  <c r="C89" i="3" s="1"/>
  <c r="AQ85" i="3"/>
  <c r="C85" i="3" s="1"/>
  <c r="AQ82" i="3"/>
  <c r="C82" i="3" s="1"/>
  <c r="AQ83" i="3"/>
  <c r="C83" i="3" s="1"/>
  <c r="AQ81" i="3"/>
  <c r="C81" i="3" s="1"/>
  <c r="AQ77" i="3"/>
  <c r="C77" i="3" s="1"/>
  <c r="AQ78" i="3"/>
  <c r="C78" i="3" s="1"/>
  <c r="AQ79" i="3"/>
  <c r="C79" i="3" s="1"/>
  <c r="AQ76" i="3"/>
  <c r="C76" i="3" s="1"/>
  <c r="AQ71" i="3"/>
  <c r="C71" i="3" s="1"/>
  <c r="AQ72" i="3"/>
  <c r="C72" i="3" s="1"/>
  <c r="AQ73" i="3"/>
  <c r="C73" i="3" s="1"/>
  <c r="AQ74" i="3"/>
  <c r="C74" i="3" s="1"/>
  <c r="AQ70" i="3"/>
  <c r="C70" i="3" s="1"/>
  <c r="AQ65" i="3"/>
  <c r="C65" i="3" s="1"/>
  <c r="C66" i="3"/>
  <c r="AQ67" i="3"/>
  <c r="C67" i="3" s="1"/>
  <c r="AQ68" i="3"/>
  <c r="C68" i="3" s="1"/>
  <c r="AQ64" i="3"/>
  <c r="C64" i="3" s="1"/>
  <c r="AQ58" i="3"/>
  <c r="C58" i="3" s="1"/>
  <c r="AQ59" i="3"/>
  <c r="C59" i="3" s="1"/>
  <c r="AQ60" i="3"/>
  <c r="C60" i="3" s="1"/>
  <c r="C61" i="3"/>
  <c r="AQ62" i="3"/>
  <c r="C62" i="3" s="1"/>
  <c r="AQ57" i="3"/>
  <c r="C57" i="3" s="1"/>
  <c r="AQ55" i="3"/>
  <c r="C55" i="3" s="1"/>
  <c r="AQ50" i="3"/>
  <c r="C50" i="3" s="1"/>
  <c r="AQ51" i="3"/>
  <c r="C51" i="3" s="1"/>
  <c r="AQ52" i="3"/>
  <c r="C52" i="3" s="1"/>
  <c r="C53" i="3"/>
  <c r="AQ54" i="3"/>
  <c r="C54" i="3" s="1"/>
  <c r="AQ49" i="3"/>
  <c r="C49" i="3" s="1"/>
  <c r="AQ44" i="3"/>
  <c r="C44" i="3" s="1"/>
  <c r="AQ45" i="3"/>
  <c r="C45" i="3" s="1"/>
  <c r="AQ46" i="3"/>
  <c r="C46" i="3" s="1"/>
  <c r="AQ47" i="3"/>
  <c r="C47" i="3" s="1"/>
  <c r="AQ43" i="3"/>
  <c r="C43" i="3" s="1"/>
  <c r="AQ32" i="3"/>
  <c r="C32" i="3" s="1"/>
  <c r="AQ33" i="3"/>
  <c r="C33" i="3" s="1"/>
  <c r="AQ34" i="3"/>
  <c r="C34" i="3" s="1"/>
  <c r="AQ35" i="3"/>
  <c r="C35" i="3" s="1"/>
  <c r="AQ36" i="3"/>
  <c r="C36" i="3" s="1"/>
  <c r="AQ37" i="3"/>
  <c r="C37" i="3" s="1"/>
  <c r="AQ38" i="3"/>
  <c r="C38" i="3" s="1"/>
  <c r="AQ39" i="3"/>
  <c r="C39" i="3" s="1"/>
  <c r="AQ40" i="3"/>
  <c r="C40" i="3" s="1"/>
  <c r="AQ41" i="3"/>
  <c r="C41" i="3" s="1"/>
  <c r="AQ31" i="3"/>
  <c r="C31" i="3" s="1"/>
  <c r="AQ26" i="3"/>
  <c r="C26" i="3" s="1"/>
  <c r="AQ27" i="3"/>
  <c r="C27" i="3" s="1"/>
  <c r="AQ28" i="3"/>
  <c r="C28" i="3" s="1"/>
  <c r="AQ29" i="3"/>
  <c r="C29" i="3" s="1"/>
  <c r="AQ25" i="3"/>
  <c r="C25" i="3" s="1"/>
  <c r="AU22" i="3"/>
  <c r="AQ20" i="3"/>
  <c r="C20" i="3" s="1"/>
  <c r="AQ21" i="3"/>
  <c r="C21" i="3" s="1"/>
  <c r="AQ22" i="3"/>
  <c r="C22" i="3" s="1"/>
  <c r="AQ23" i="3"/>
  <c r="C23" i="3" s="1"/>
  <c r="AQ19" i="3"/>
  <c r="C19" i="3" s="1"/>
  <c r="AQ13" i="3"/>
  <c r="C13" i="3" s="1"/>
  <c r="AQ14" i="3"/>
  <c r="C14" i="3" s="1"/>
  <c r="AQ15" i="3"/>
  <c r="C15" i="3" s="1"/>
  <c r="AQ16" i="3"/>
  <c r="C16" i="3" s="1"/>
  <c r="AQ17" i="3"/>
  <c r="C17" i="3" s="1"/>
  <c r="AQ12" i="3"/>
  <c r="C12" i="3" s="1"/>
  <c r="AQ8" i="3"/>
  <c r="C8" i="3" s="1"/>
  <c r="AQ9" i="3"/>
  <c r="C9" i="3" s="1"/>
  <c r="AQ10" i="3"/>
  <c r="C10" i="3" s="1"/>
  <c r="AQ7" i="3"/>
  <c r="C7" i="3" s="1"/>
  <c r="C80" i="3" l="1"/>
  <c r="C11" i="3"/>
  <c r="C115" i="3"/>
  <c r="C18" i="3"/>
  <c r="C48" i="3"/>
  <c r="C75" i="3"/>
  <c r="C69" i="3"/>
  <c r="C63" i="3"/>
  <c r="C42" i="3"/>
  <c r="C138" i="3"/>
  <c r="C131" i="3"/>
  <c r="C122" i="3"/>
  <c r="C108" i="3"/>
  <c r="C90" i="3"/>
  <c r="C84" i="3"/>
  <c r="C56" i="3"/>
  <c r="C30" i="3"/>
  <c r="C24" i="3"/>
  <c r="C6" i="3"/>
  <c r="AV122" i="3"/>
  <c r="J50" i="3"/>
  <c r="J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U145" i="3"/>
  <c r="CV145" i="3"/>
  <c r="CU146" i="3"/>
  <c r="CV146" i="3"/>
  <c r="CT146" i="3"/>
  <c r="CT145" i="3"/>
  <c r="CU138" i="3"/>
  <c r="CW138" i="3" s="1"/>
  <c r="CV138" i="3"/>
  <c r="CX138" i="3" s="1"/>
  <c r="CT138" i="3"/>
  <c r="CU131" i="3"/>
  <c r="CW131" i="3" s="1"/>
  <c r="CV131" i="3"/>
  <c r="CX131" i="3" s="1"/>
  <c r="CT131" i="3"/>
  <c r="CU122" i="3"/>
  <c r="CW122" i="3" s="1"/>
  <c r="CV122" i="3"/>
  <c r="CX122" i="3" s="1"/>
  <c r="CT122" i="3"/>
  <c r="CU115" i="3"/>
  <c r="CV115" i="3"/>
  <c r="CT115" i="3"/>
  <c r="CU108" i="3"/>
  <c r="CW108" i="3" s="1"/>
  <c r="CV108" i="3"/>
  <c r="CX108" i="3" s="1"/>
  <c r="CT108" i="3"/>
  <c r="CU101" i="3"/>
  <c r="CV101" i="3"/>
  <c r="CX101" i="3" s="1"/>
  <c r="CT101" i="3"/>
  <c r="CU96" i="3"/>
  <c r="CV96" i="3"/>
  <c r="CT96" i="3"/>
  <c r="CU90" i="3"/>
  <c r="CW90" i="3" s="1"/>
  <c r="CV90" i="3"/>
  <c r="CX90" i="3" s="1"/>
  <c r="CT90" i="3"/>
  <c r="CU84" i="3"/>
  <c r="CW84" i="3" s="1"/>
  <c r="CV84" i="3"/>
  <c r="CX84" i="3" s="1"/>
  <c r="CT84" i="3"/>
  <c r="CU80" i="3"/>
  <c r="CW80" i="3" s="1"/>
  <c r="CV80" i="3"/>
  <c r="CX80" i="3" s="1"/>
  <c r="CT80" i="3"/>
  <c r="CU75" i="3"/>
  <c r="CW75" i="3" s="1"/>
  <c r="CV75" i="3"/>
  <c r="CX75" i="3" s="1"/>
  <c r="CT75" i="3"/>
  <c r="CU69" i="3"/>
  <c r="CW69" i="3" s="1"/>
  <c r="CV69" i="3"/>
  <c r="CX69" i="3" s="1"/>
  <c r="CT69" i="3"/>
  <c r="CU63" i="3"/>
  <c r="CW63" i="3" s="1"/>
  <c r="CV63" i="3"/>
  <c r="CX63" i="3" s="1"/>
  <c r="CT63" i="3"/>
  <c r="CU56" i="3"/>
  <c r="CW56" i="3" s="1"/>
  <c r="CV56" i="3"/>
  <c r="CX56" i="3" s="1"/>
  <c r="CT56" i="3"/>
  <c r="CU48" i="3"/>
  <c r="CW48" i="3" s="1"/>
  <c r="CV48" i="3"/>
  <c r="CX48" i="3" s="1"/>
  <c r="CT48" i="3"/>
  <c r="CU42" i="3"/>
  <c r="CW42" i="3" s="1"/>
  <c r="CV42" i="3"/>
  <c r="CX42" i="3" s="1"/>
  <c r="CT42" i="3"/>
  <c r="CU30" i="3"/>
  <c r="CW30" i="3" s="1"/>
  <c r="CV30" i="3"/>
  <c r="CX30" i="3" s="1"/>
  <c r="CT30" i="3"/>
  <c r="CU24" i="3"/>
  <c r="CW24" i="3" s="1"/>
  <c r="CV24" i="3"/>
  <c r="CX24" i="3" s="1"/>
  <c r="CT24" i="3"/>
  <c r="CU18" i="3"/>
  <c r="CW18" i="3" s="1"/>
  <c r="CV18" i="3"/>
  <c r="CX18" i="3" s="1"/>
  <c r="CT18" i="3"/>
  <c r="CU11" i="3"/>
  <c r="CW11" i="3" s="1"/>
  <c r="CV11" i="3"/>
  <c r="CX11" i="3" s="1"/>
  <c r="CT11" i="3"/>
  <c r="CU6" i="3"/>
  <c r="CV6" i="3"/>
  <c r="CX6" i="3" s="1"/>
  <c r="CT6" i="3"/>
  <c r="O145" i="3"/>
  <c r="CW101" i="3" l="1"/>
  <c r="CX115" i="3"/>
  <c r="R5" i="3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CW115" i="3"/>
  <c r="CX146" i="3"/>
  <c r="CU143" i="3"/>
  <c r="CW96" i="3"/>
  <c r="CW146" i="3"/>
  <c r="CW145" i="3"/>
  <c r="CT143" i="3"/>
  <c r="CX145" i="3"/>
  <c r="CW6" i="3"/>
  <c r="CV143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E146" i="3"/>
  <c r="BP5" i="3" l="1"/>
  <c r="BQ5" i="3" s="1"/>
  <c r="BR5" i="3" s="1"/>
  <c r="BS5" i="3" s="1"/>
  <c r="BT5" i="3" s="1"/>
  <c r="BU5" i="3" s="1"/>
  <c r="BV5" i="3" s="1"/>
  <c r="BW5" i="3" s="1"/>
  <c r="BX5" i="3" s="1"/>
  <c r="BY5" i="3" s="1"/>
  <c r="CX143" i="3"/>
  <c r="CW143" i="3"/>
  <c r="AN146" i="3"/>
  <c r="BZ5" i="3" l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Y146" i="3"/>
  <c r="E64" i="3" l="1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CF90" i="3" l="1"/>
  <c r="CA24" i="3" l="1"/>
  <c r="CB24" i="3"/>
  <c r="BZ24" i="3"/>
  <c r="BM131" i="3" l="1"/>
  <c r="BC131" i="3"/>
  <c r="AW80" i="3"/>
  <c r="AB63" i="3"/>
  <c r="AB75" i="3"/>
  <c r="AB80" i="3"/>
  <c r="AB131" i="3"/>
  <c r="AB138" i="3"/>
  <c r="W138" i="3"/>
  <c r="W131" i="3"/>
  <c r="W80" i="3"/>
  <c r="W75" i="3"/>
  <c r="W63" i="3"/>
  <c r="R63" i="3"/>
  <c r="T75" i="3"/>
  <c r="R75" i="3"/>
  <c r="R80" i="3"/>
  <c r="R131" i="3"/>
  <c r="R138" i="3"/>
  <c r="M131" i="3"/>
  <c r="M80" i="3"/>
  <c r="M63" i="3"/>
  <c r="T80" i="3" l="1"/>
  <c r="CB69" i="3" l="1"/>
  <c r="M122" i="3"/>
  <c r="N122" i="3"/>
  <c r="O122" i="3"/>
  <c r="DM138" i="3" l="1"/>
  <c r="DL138" i="3"/>
  <c r="DL80" i="3"/>
  <c r="DM63" i="3"/>
  <c r="DL63" i="3"/>
  <c r="DI138" i="3"/>
  <c r="DK138" i="3" s="1"/>
  <c r="DE138" i="3"/>
  <c r="DD138" i="3"/>
  <c r="DE63" i="3"/>
  <c r="DD63" i="3"/>
  <c r="CZ63" i="3"/>
  <c r="CY63" i="3"/>
  <c r="CZ80" i="3"/>
  <c r="CY80" i="3"/>
  <c r="CZ138" i="3"/>
  <c r="CY138" i="3"/>
  <c r="CP138" i="3"/>
  <c r="CO138" i="3"/>
  <c r="CP63" i="3"/>
  <c r="CO63" i="3"/>
  <c r="CK63" i="3"/>
  <c r="CJ63" i="3"/>
  <c r="CK138" i="3"/>
  <c r="CJ138" i="3"/>
  <c r="CF63" i="3"/>
  <c r="CE63" i="3"/>
  <c r="CF138" i="3"/>
  <c r="CE138" i="3"/>
  <c r="CA63" i="3"/>
  <c r="BZ63" i="3"/>
  <c r="CA138" i="3"/>
  <c r="BZ138" i="3"/>
  <c r="BU63" i="3"/>
  <c r="BU80" i="3"/>
  <c r="BV131" i="3"/>
  <c r="BU131" i="3"/>
  <c r="BV138" i="3"/>
  <c r="BU138" i="3"/>
  <c r="BV63" i="3"/>
  <c r="BQ63" i="3"/>
  <c r="BP63" i="3"/>
  <c r="BQ138" i="3"/>
  <c r="BP138" i="3"/>
  <c r="BK63" i="3"/>
  <c r="BL131" i="3"/>
  <c r="BK131" i="3"/>
  <c r="BL138" i="3"/>
  <c r="BK138" i="3"/>
  <c r="BL63" i="3"/>
  <c r="BG63" i="3"/>
  <c r="BF63" i="3"/>
  <c r="BF75" i="3"/>
  <c r="BF80" i="3"/>
  <c r="BG131" i="3"/>
  <c r="BF131" i="3"/>
  <c r="BG138" i="3"/>
  <c r="BF138" i="3"/>
  <c r="BB138" i="3"/>
  <c r="BA138" i="3"/>
  <c r="BB131" i="3"/>
  <c r="BA131" i="3"/>
  <c r="BB63" i="3"/>
  <c r="BA63" i="3"/>
  <c r="AW63" i="3"/>
  <c r="AV63" i="3"/>
  <c r="AW131" i="3"/>
  <c r="AV131" i="3"/>
  <c r="AW138" i="3"/>
  <c r="AV138" i="3"/>
  <c r="AM138" i="3"/>
  <c r="AL138" i="3"/>
  <c r="AM131" i="3"/>
  <c r="AL131" i="3"/>
  <c r="AM63" i="3"/>
  <c r="AL63" i="3"/>
  <c r="AH138" i="3"/>
  <c r="AG138" i="3"/>
  <c r="AH131" i="3"/>
  <c r="AG131" i="3"/>
  <c r="AH80" i="3"/>
  <c r="AG80" i="3"/>
  <c r="AH75" i="3"/>
  <c r="AG75" i="3"/>
  <c r="AH63" i="3"/>
  <c r="AG63" i="3"/>
  <c r="AC63" i="3"/>
  <c r="AC75" i="3"/>
  <c r="AC80" i="3"/>
  <c r="AB122" i="3"/>
  <c r="AC131" i="3"/>
  <c r="AC138" i="3"/>
  <c r="AL145" i="3"/>
  <c r="W108" i="3"/>
  <c r="W145" i="3"/>
  <c r="W146" i="3"/>
  <c r="X63" i="3"/>
  <c r="X75" i="3"/>
  <c r="X80" i="3"/>
  <c r="Y84" i="3"/>
  <c r="W84" i="3"/>
  <c r="W90" i="3"/>
  <c r="W96" i="3"/>
  <c r="W101" i="3"/>
  <c r="Y108" i="3"/>
  <c r="X108" i="3"/>
  <c r="W115" i="3"/>
  <c r="Y122" i="3"/>
  <c r="X122" i="3"/>
  <c r="W122" i="3"/>
  <c r="X131" i="3"/>
  <c r="X138" i="3"/>
  <c r="W56" i="3"/>
  <c r="R56" i="3"/>
  <c r="S63" i="3"/>
  <c r="S75" i="3"/>
  <c r="S80" i="3"/>
  <c r="R122" i="3"/>
  <c r="S131" i="3"/>
  <c r="S138" i="3"/>
  <c r="M6" i="3"/>
  <c r="M11" i="3"/>
  <c r="M18" i="3"/>
  <c r="M24" i="3"/>
  <c r="M30" i="3"/>
  <c r="M42" i="3"/>
  <c r="M48" i="3"/>
  <c r="M56" i="3"/>
  <c r="N63" i="3"/>
  <c r="M69" i="3"/>
  <c r="N80" i="3"/>
  <c r="M84" i="3"/>
  <c r="M90" i="3"/>
  <c r="M96" i="3"/>
  <c r="M101" i="3"/>
  <c r="M108" i="3"/>
  <c r="M115" i="3"/>
  <c r="N131" i="3"/>
  <c r="N138" i="3"/>
  <c r="M138" i="3"/>
  <c r="O131" i="3"/>
  <c r="O80" i="3" l="1"/>
  <c r="O6" i="3" l="1"/>
  <c r="BM80" i="3" l="1"/>
  <c r="J61" i="3"/>
  <c r="J36" i="3" l="1"/>
  <c r="P142" i="3"/>
  <c r="O138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BC138" i="3"/>
  <c r="CG138" i="3"/>
  <c r="CQ138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T131" i="3"/>
  <c r="AD131" i="3"/>
  <c r="AI131" i="3"/>
  <c r="AN131" i="3"/>
  <c r="AX131" i="3"/>
  <c r="BH131" i="3"/>
  <c r="BP131" i="3"/>
  <c r="BQ131" i="3"/>
  <c r="BR131" i="3"/>
  <c r="BW131" i="3"/>
  <c r="BZ131" i="3"/>
  <c r="CA131" i="3"/>
  <c r="CB131" i="3"/>
  <c r="CE131" i="3"/>
  <c r="CF131" i="3"/>
  <c r="CG131" i="3"/>
  <c r="CJ131" i="3"/>
  <c r="CK131" i="3"/>
  <c r="CL131" i="3"/>
  <c r="CO131" i="3"/>
  <c r="CP131" i="3"/>
  <c r="CQ131" i="3"/>
  <c r="CY131" i="3"/>
  <c r="CZ131" i="3"/>
  <c r="DA131" i="3"/>
  <c r="DD131" i="3"/>
  <c r="DE131" i="3"/>
  <c r="DF131" i="3"/>
  <c r="DI131" i="3"/>
  <c r="DK131" i="3" s="1"/>
  <c r="DJ131" i="3"/>
  <c r="DL131" i="3"/>
  <c r="DM131" i="3"/>
  <c r="DN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Y80" i="3"/>
  <c r="AD80" i="3"/>
  <c r="AI80" i="3"/>
  <c r="AL80" i="3"/>
  <c r="AN80" i="3"/>
  <c r="AX80" i="3"/>
  <c r="BA80" i="3"/>
  <c r="BB80" i="3"/>
  <c r="BC80" i="3"/>
  <c r="BG80" i="3"/>
  <c r="BH80" i="3"/>
  <c r="BK80" i="3"/>
  <c r="BL80" i="3"/>
  <c r="BO83" i="3"/>
  <c r="BP80" i="3"/>
  <c r="BQ80" i="3"/>
  <c r="BR80" i="3"/>
  <c r="BV80" i="3"/>
  <c r="BW80" i="3"/>
  <c r="BZ80" i="3"/>
  <c r="CA80" i="3"/>
  <c r="CB80" i="3"/>
  <c r="CE80" i="3"/>
  <c r="CF80" i="3"/>
  <c r="CG80" i="3"/>
  <c r="CJ80" i="3"/>
  <c r="CK80" i="3"/>
  <c r="CL80" i="3"/>
  <c r="CO80" i="3"/>
  <c r="CP80" i="3"/>
  <c r="CQ80" i="3"/>
  <c r="DA80" i="3"/>
  <c r="DD80" i="3"/>
  <c r="DE80" i="3"/>
  <c r="DF80" i="3"/>
  <c r="DI80" i="3"/>
  <c r="DK80" i="3" s="1"/>
  <c r="DJ80" i="3"/>
  <c r="DM80" i="3"/>
  <c r="DN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O75" i="3"/>
  <c r="Y75" i="3"/>
  <c r="AD75" i="3"/>
  <c r="AI75" i="3"/>
  <c r="AL75" i="3"/>
  <c r="AV75" i="3"/>
  <c r="AW75" i="3"/>
  <c r="AX75" i="3"/>
  <c r="BA75" i="3"/>
  <c r="BB75" i="3"/>
  <c r="BC75" i="3"/>
  <c r="BG75" i="3"/>
  <c r="BH75" i="3"/>
  <c r="BK75" i="3"/>
  <c r="BL75" i="3"/>
  <c r="BM75" i="3"/>
  <c r="BP75" i="3"/>
  <c r="BQ75" i="3"/>
  <c r="BR75" i="3"/>
  <c r="BU75" i="3"/>
  <c r="BV75" i="3"/>
  <c r="BW75" i="3"/>
  <c r="BZ75" i="3"/>
  <c r="CA75" i="3"/>
  <c r="CB75" i="3"/>
  <c r="CE75" i="3"/>
  <c r="CF75" i="3"/>
  <c r="CG75" i="3"/>
  <c r="CJ75" i="3"/>
  <c r="CK75" i="3"/>
  <c r="CL75" i="3"/>
  <c r="CO75" i="3"/>
  <c r="CP75" i="3"/>
  <c r="CQ75" i="3"/>
  <c r="CY75" i="3"/>
  <c r="CZ75" i="3"/>
  <c r="DA75" i="3"/>
  <c r="DD75" i="3"/>
  <c r="DE75" i="3"/>
  <c r="DF75" i="3"/>
  <c r="DI75" i="3"/>
  <c r="DJ75" i="3"/>
  <c r="DL75" i="3"/>
  <c r="DM75" i="3"/>
  <c r="DN75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O67" i="3"/>
  <c r="AX18" i="3"/>
  <c r="AI42" i="3"/>
  <c r="DP131" i="3" l="1"/>
  <c r="AP141" i="3"/>
  <c r="Y131" i="3"/>
  <c r="AN75" i="3"/>
  <c r="DJ63" i="3"/>
  <c r="DF63" i="3"/>
  <c r="CQ63" i="3"/>
  <c r="CG63" i="3"/>
  <c r="BR63" i="3"/>
  <c r="BM63" i="3"/>
  <c r="DA138" i="3"/>
  <c r="CL138" i="3"/>
  <c r="CB138" i="3"/>
  <c r="Y138" i="3"/>
  <c r="DN138" i="3"/>
  <c r="DF138" i="3"/>
  <c r="BR138" i="3"/>
  <c r="BM138" i="3"/>
  <c r="AN138" i="3"/>
  <c r="T138" i="3"/>
  <c r="BC63" i="3"/>
  <c r="AN63" i="3"/>
  <c r="AD63" i="3"/>
  <c r="AF63" i="3" s="1"/>
  <c r="AD138" i="3"/>
  <c r="BH63" i="3"/>
  <c r="AX63" i="3"/>
  <c r="AI63" i="3"/>
  <c r="Y63" i="3"/>
  <c r="O63" i="3"/>
  <c r="T63" i="3"/>
  <c r="BH138" i="3"/>
  <c r="AI138" i="3"/>
  <c r="DN63" i="3"/>
  <c r="DA63" i="3"/>
  <c r="CL63" i="3"/>
  <c r="CB63" i="3"/>
  <c r="BW63" i="3"/>
  <c r="DJ138" i="3"/>
  <c r="BW138" i="3"/>
  <c r="AX138" i="3"/>
  <c r="AM75" i="3"/>
  <c r="AS6" i="3"/>
  <c r="DI63" i="3"/>
  <c r="DK63" i="3" s="1"/>
  <c r="AM80" i="3"/>
  <c r="AV80" i="3"/>
  <c r="DM146" i="3"/>
  <c r="DJ146" i="3"/>
  <c r="DF146" i="3"/>
  <c r="DD146" i="3"/>
  <c r="CZ146" i="3"/>
  <c r="DB146" i="3" s="1"/>
  <c r="CQ146" i="3"/>
  <c r="CO146" i="3"/>
  <c r="CK146" i="3"/>
  <c r="CG146" i="3"/>
  <c r="CA146" i="3"/>
  <c r="BV146" i="3"/>
  <c r="BR146" i="3"/>
  <c r="BP146" i="3"/>
  <c r="BM146" i="3"/>
  <c r="BK146" i="3"/>
  <c r="BG146" i="3"/>
  <c r="BC146" i="3"/>
  <c r="BA146" i="3"/>
  <c r="AL146" i="3"/>
  <c r="AH146" i="3"/>
  <c r="AD146" i="3"/>
  <c r="AB146" i="3"/>
  <c r="X146" i="3"/>
  <c r="Z146" i="3" s="1"/>
  <c r="T146" i="3"/>
  <c r="R146" i="3"/>
  <c r="N146" i="3"/>
  <c r="DN146" i="3"/>
  <c r="DL146" i="3"/>
  <c r="DI146" i="3"/>
  <c r="DE146" i="3"/>
  <c r="DA146" i="3"/>
  <c r="DC146" i="3" s="1"/>
  <c r="CY146" i="3"/>
  <c r="CP146" i="3"/>
  <c r="CL146" i="3"/>
  <c r="CN146" i="3" s="1"/>
  <c r="CJ146" i="3"/>
  <c r="CF146" i="3"/>
  <c r="CB146" i="3"/>
  <c r="BZ146" i="3"/>
  <c r="BW146" i="3"/>
  <c r="BU146" i="3"/>
  <c r="BQ146" i="3"/>
  <c r="BL146" i="3"/>
  <c r="BH146" i="3"/>
  <c r="BF146" i="3"/>
  <c r="BB146" i="3"/>
  <c r="AM146" i="3"/>
  <c r="AI146" i="3"/>
  <c r="AG146" i="3"/>
  <c r="AC146" i="3"/>
  <c r="S146" i="3"/>
  <c r="V146" i="3" s="1"/>
  <c r="O146" i="3"/>
  <c r="AX146" i="3"/>
  <c r="AZ146" i="3" s="1"/>
  <c r="AV146" i="3"/>
  <c r="M146" i="3"/>
  <c r="AW146" i="3"/>
  <c r="AY146" i="3" s="1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48" i="3"/>
  <c r="CM146" i="3" l="1"/>
  <c r="AU134" i="3"/>
  <c r="DG146" i="3"/>
  <c r="BE146" i="3"/>
  <c r="DO146" i="3"/>
  <c r="DH146" i="3"/>
  <c r="DK146" i="3"/>
  <c r="BN146" i="3"/>
  <c r="BI146" i="3"/>
  <c r="CC146" i="3"/>
  <c r="BX146" i="3"/>
  <c r="CR146" i="3"/>
  <c r="CH146" i="3"/>
  <c r="AJ146" i="3"/>
  <c r="BD146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O84" i="3"/>
  <c r="DF101" i="3" l="1"/>
  <c r="AN90" i="3"/>
  <c r="AU10" i="3"/>
  <c r="AU17" i="3"/>
  <c r="AS11" i="3" l="1"/>
  <c r="AR18" i="3"/>
  <c r="AQ18" i="3"/>
  <c r="AQ11" i="3"/>
  <c r="AQ6" i="3"/>
  <c r="AS18" i="3"/>
  <c r="AR11" i="3"/>
  <c r="AR6" i="3"/>
  <c r="R42" i="3"/>
  <c r="S42" i="3"/>
  <c r="T42" i="3"/>
  <c r="CJ30" i="3" l="1"/>
  <c r="CK30" i="3"/>
  <c r="CL30" i="3"/>
  <c r="BP11" i="3"/>
  <c r="BQ11" i="3"/>
  <c r="BR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CY96" i="3" l="1"/>
  <c r="CZ96" i="3"/>
  <c r="DA96" i="3"/>
  <c r="AH11" i="3" l="1"/>
  <c r="AG11" i="3"/>
  <c r="CF96" i="3"/>
  <c r="AO85" i="3" l="1"/>
  <c r="AO86" i="3"/>
  <c r="DL69" i="3"/>
  <c r="T122" i="3" l="1"/>
  <c r="T108" i="3"/>
  <c r="T115" i="3"/>
  <c r="T101" i="3"/>
  <c r="T96" i="3"/>
  <c r="T90" i="3"/>
  <c r="T84" i="3"/>
  <c r="T69" i="3"/>
  <c r="T56" i="3"/>
  <c r="T48" i="3"/>
  <c r="T30" i="3"/>
  <c r="T24" i="3"/>
  <c r="T18" i="3"/>
  <c r="T11" i="3"/>
  <c r="T6" i="3"/>
  <c r="T143" i="3" l="1"/>
  <c r="O108" i="3"/>
  <c r="BS57" i="3" l="1"/>
  <c r="BS58" i="3"/>
  <c r="BS59" i="3"/>
  <c r="BS60" i="3"/>
  <c r="BS61" i="3"/>
  <c r="BS62" i="3"/>
  <c r="DL145" i="3" l="1"/>
  <c r="BW6" i="3"/>
  <c r="CQ18" i="3"/>
  <c r="AI11" i="3" l="1"/>
  <c r="DA101" i="3"/>
  <c r="CE84" i="3" l="1"/>
  <c r="CF84" i="3"/>
  <c r="CG84" i="3"/>
  <c r="AT66" i="3" l="1"/>
  <c r="BW69" i="3"/>
  <c r="BW84" i="3"/>
  <c r="BW90" i="3"/>
  <c r="BW96" i="3"/>
  <c r="BW101" i="3"/>
  <c r="BW108" i="3"/>
  <c r="BW115" i="3"/>
  <c r="BW122" i="3"/>
  <c r="DL24" i="3" l="1"/>
  <c r="DM24" i="3"/>
  <c r="DN24" i="3"/>
  <c r="DD90" i="3"/>
  <c r="DE90" i="3"/>
  <c r="DF90" i="3"/>
  <c r="R24" i="3" l="1"/>
  <c r="S24" i="3"/>
  <c r="AU51" i="3" l="1"/>
  <c r="BN40" i="3" l="1"/>
  <c r="AQ48" i="3"/>
  <c r="AQ146" i="3" l="1"/>
  <c r="AQ151" i="3" s="1"/>
  <c r="AQ145" i="3"/>
  <c r="AQ150" i="3" s="1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DL30" i="3"/>
  <c r="DM30" i="3"/>
  <c r="DN30" i="3"/>
  <c r="CO101" i="3"/>
  <c r="CP101" i="3"/>
  <c r="CQ101" i="3"/>
  <c r="BZ101" i="3"/>
  <c r="CA101" i="3"/>
  <c r="CB101" i="3"/>
  <c r="CH97" i="3" l="1"/>
  <c r="CI97" i="3"/>
  <c r="CH98" i="3"/>
  <c r="CI98" i="3"/>
  <c r="CH99" i="3"/>
  <c r="CI99" i="3"/>
  <c r="CH100" i="3"/>
  <c r="CI100" i="3"/>
  <c r="CN117" i="3" l="1"/>
  <c r="CN120" i="3"/>
  <c r="DJ122" i="3" l="1"/>
  <c r="CJ69" i="3"/>
  <c r="CK69" i="3"/>
  <c r="CL69" i="3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CK6" i="3" l="1"/>
  <c r="AR48" i="3" l="1"/>
  <c r="AU72" i="3"/>
  <c r="AT82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AT51" i="3" l="1"/>
  <c r="AU82" i="3"/>
  <c r="AT89" i="3"/>
  <c r="AU66" i="3" l="1"/>
  <c r="E66" i="3"/>
  <c r="AS96" i="3"/>
  <c r="AS101" i="3"/>
  <c r="AS90" i="3"/>
  <c r="AS84" i="3"/>
  <c r="AS69" i="3"/>
  <c r="AS42" i="3"/>
  <c r="AR30" i="3"/>
  <c r="AS56" i="3"/>
  <c r="AS48" i="3"/>
  <c r="AS30" i="3"/>
  <c r="AS24" i="3"/>
  <c r="AS80" i="3"/>
  <c r="AU65" i="3"/>
  <c r="AU68" i="3"/>
  <c r="AU67" i="3"/>
  <c r="AS75" i="3"/>
  <c r="M145" i="3"/>
  <c r="N145" i="3"/>
  <c r="R145" i="3"/>
  <c r="S145" i="3"/>
  <c r="T145" i="3"/>
  <c r="X145" i="3"/>
  <c r="Y145" i="3"/>
  <c r="AB145" i="3"/>
  <c r="AC145" i="3"/>
  <c r="AD145" i="3"/>
  <c r="AG145" i="3"/>
  <c r="AH145" i="3"/>
  <c r="AI145" i="3"/>
  <c r="AM145" i="3"/>
  <c r="AN145" i="3"/>
  <c r="AV145" i="3"/>
  <c r="AW145" i="3"/>
  <c r="AX145" i="3"/>
  <c r="BA145" i="3"/>
  <c r="BB145" i="3"/>
  <c r="BC145" i="3"/>
  <c r="BF145" i="3"/>
  <c r="BG145" i="3"/>
  <c r="BH145" i="3"/>
  <c r="BK145" i="3"/>
  <c r="BL145" i="3"/>
  <c r="BM145" i="3"/>
  <c r="BP145" i="3"/>
  <c r="BQ145" i="3"/>
  <c r="BR145" i="3"/>
  <c r="BU145" i="3"/>
  <c r="BV145" i="3"/>
  <c r="BW145" i="3"/>
  <c r="BZ145" i="3"/>
  <c r="CA145" i="3"/>
  <c r="CB145" i="3"/>
  <c r="CG145" i="3"/>
  <c r="CJ145" i="3"/>
  <c r="CK145" i="3"/>
  <c r="CL145" i="3"/>
  <c r="CO145" i="3"/>
  <c r="CP145" i="3"/>
  <c r="CQ145" i="3"/>
  <c r="CY145" i="3"/>
  <c r="CZ145" i="3"/>
  <c r="DA145" i="3"/>
  <c r="DD145" i="3"/>
  <c r="DE145" i="3"/>
  <c r="DF145" i="3"/>
  <c r="DI145" i="3"/>
  <c r="DJ145" i="3"/>
  <c r="DM145" i="3"/>
  <c r="DN145" i="3"/>
  <c r="CG69" i="3"/>
  <c r="CG24" i="3"/>
  <c r="CF11" i="3"/>
  <c r="CF18" i="3"/>
  <c r="CF24" i="3"/>
  <c r="CF30" i="3"/>
  <c r="CF42" i="3"/>
  <c r="CF48" i="3"/>
  <c r="CF56" i="3"/>
  <c r="CF69" i="3"/>
  <c r="CF101" i="3"/>
  <c r="CF108" i="3"/>
  <c r="CF115" i="3"/>
  <c r="CF122" i="3"/>
  <c r="CE11" i="3"/>
  <c r="CE18" i="3"/>
  <c r="CE24" i="3"/>
  <c r="CE30" i="3"/>
  <c r="CE42" i="3"/>
  <c r="CE48" i="3"/>
  <c r="CE56" i="3"/>
  <c r="CE69" i="3"/>
  <c r="CE90" i="3"/>
  <c r="CE96" i="3"/>
  <c r="CE101" i="3"/>
  <c r="CE108" i="3"/>
  <c r="CE115" i="3"/>
  <c r="CE122" i="3"/>
  <c r="CF145" i="3"/>
  <c r="CE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L122" i="3"/>
  <c r="CL115" i="3"/>
  <c r="CL108" i="3"/>
  <c r="CL101" i="3"/>
  <c r="CL96" i="3"/>
  <c r="CL90" i="3"/>
  <c r="CL84" i="3"/>
  <c r="CL56" i="3"/>
  <c r="CL48" i="3"/>
  <c r="CL42" i="3"/>
  <c r="CL24" i="3"/>
  <c r="CL18" i="3"/>
  <c r="CL11" i="3"/>
  <c r="CL6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56" i="3"/>
  <c r="CJ56" i="3"/>
  <c r="CK48" i="3"/>
  <c r="CJ48" i="3"/>
  <c r="CK42" i="3"/>
  <c r="CJ42" i="3"/>
  <c r="CK24" i="3"/>
  <c r="CJ24" i="3"/>
  <c r="CK18" i="3"/>
  <c r="CJ18" i="3"/>
  <c r="CK11" i="3"/>
  <c r="CJ11" i="3"/>
  <c r="CJ6" i="3"/>
  <c r="CS138" i="3"/>
  <c r="CR131" i="3"/>
  <c r="CS131" i="3"/>
  <c r="CP122" i="3"/>
  <c r="CQ122" i="3"/>
  <c r="CO122" i="3"/>
  <c r="CP115" i="3"/>
  <c r="CS115" i="3" s="1"/>
  <c r="CQ115" i="3"/>
  <c r="CO115" i="3"/>
  <c r="CP108" i="3"/>
  <c r="CQ108" i="3"/>
  <c r="CO108" i="3"/>
  <c r="CR101" i="3"/>
  <c r="CS101" i="3"/>
  <c r="CP96" i="3"/>
  <c r="CQ96" i="3"/>
  <c r="CO96" i="3"/>
  <c r="CP90" i="3"/>
  <c r="CQ90" i="3"/>
  <c r="CO90" i="3"/>
  <c r="CP84" i="3"/>
  <c r="CR84" i="3" s="1"/>
  <c r="CQ84" i="3"/>
  <c r="CS84" i="3" s="1"/>
  <c r="CO84" i="3"/>
  <c r="CR80" i="3"/>
  <c r="CS80" i="3"/>
  <c r="CR75" i="3"/>
  <c r="CS75" i="3"/>
  <c r="CP69" i="3"/>
  <c r="CR69" i="3" s="1"/>
  <c r="CQ69" i="3"/>
  <c r="CS69" i="3" s="1"/>
  <c r="CO69" i="3"/>
  <c r="CR63" i="3"/>
  <c r="CS63" i="3"/>
  <c r="CP56" i="3"/>
  <c r="CQ56" i="3"/>
  <c r="CO56" i="3"/>
  <c r="CP48" i="3"/>
  <c r="CO48" i="3"/>
  <c r="CP42" i="3"/>
  <c r="CQ42" i="3"/>
  <c r="CO42" i="3"/>
  <c r="CP30" i="3"/>
  <c r="CQ30" i="3"/>
  <c r="CO30" i="3"/>
  <c r="CP24" i="3"/>
  <c r="CQ24" i="3"/>
  <c r="CS24" i="3" s="1"/>
  <c r="CO24" i="3"/>
  <c r="CP18" i="3"/>
  <c r="CR18" i="3" s="1"/>
  <c r="CO18" i="3"/>
  <c r="CP11" i="3"/>
  <c r="CQ11" i="3"/>
  <c r="CO11" i="3"/>
  <c r="CP6" i="3"/>
  <c r="CQ6" i="3"/>
  <c r="CO6" i="3"/>
  <c r="CR24" i="3" l="1"/>
  <c r="CS18" i="3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K143" i="3"/>
  <c r="CH42" i="3"/>
  <c r="CH24" i="3"/>
  <c r="CH18" i="3"/>
  <c r="CH11" i="3"/>
  <c r="V145" i="3"/>
  <c r="CM96" i="3"/>
  <c r="CM24" i="3"/>
  <c r="CM18" i="3"/>
  <c r="DB145" i="3"/>
  <c r="CJ143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CQ143" i="3"/>
  <c r="Q145" i="3"/>
  <c r="CN6" i="3"/>
  <c r="CL143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P143" i="3"/>
  <c r="CS11" i="3"/>
  <c r="CR6" i="3"/>
  <c r="CO143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U69" i="3" l="1"/>
  <c r="BV69" i="3"/>
  <c r="BX68" i="3" l="1"/>
  <c r="AH56" i="3"/>
  <c r="AU133" i="3" l="1"/>
  <c r="AU135" i="3"/>
  <c r="AU136" i="3"/>
  <c r="U28" i="3"/>
  <c r="AR138" i="3" l="1"/>
  <c r="AR122" i="3"/>
  <c r="AS122" i="3"/>
  <c r="AS115" i="3"/>
  <c r="AS108" i="3"/>
  <c r="AR145" i="3"/>
  <c r="AR150" i="3" s="1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BW11" i="3"/>
  <c r="AU71" i="3"/>
  <c r="DN122" i="3"/>
  <c r="DN115" i="3"/>
  <c r="DN108" i="3"/>
  <c r="DN101" i="3"/>
  <c r="DN96" i="3"/>
  <c r="DN90" i="3"/>
  <c r="DN84" i="3"/>
  <c r="DP75" i="3"/>
  <c r="DN69" i="3"/>
  <c r="DN56" i="3"/>
  <c r="DN48" i="3"/>
  <c r="DN42" i="3"/>
  <c r="DN18" i="3"/>
  <c r="DN11" i="3"/>
  <c r="DN6" i="3"/>
  <c r="DI122" i="3"/>
  <c r="DK122" i="3" s="1"/>
  <c r="DJ115" i="3"/>
  <c r="DI115" i="3"/>
  <c r="DJ108" i="3"/>
  <c r="DI108" i="3"/>
  <c r="DJ101" i="3"/>
  <c r="DI101" i="3"/>
  <c r="DJ96" i="3"/>
  <c r="DI96" i="3"/>
  <c r="DJ90" i="3"/>
  <c r="DI90" i="3"/>
  <c r="DJ84" i="3"/>
  <c r="DI84" i="3"/>
  <c r="DJ69" i="3"/>
  <c r="DK69" i="3" s="1"/>
  <c r="DI69" i="3"/>
  <c r="DJ56" i="3"/>
  <c r="DI56" i="3"/>
  <c r="DJ48" i="3"/>
  <c r="DI48" i="3"/>
  <c r="DJ42" i="3"/>
  <c r="DI42" i="3"/>
  <c r="DJ30" i="3"/>
  <c r="DI30" i="3"/>
  <c r="DJ24" i="3"/>
  <c r="DI24" i="3"/>
  <c r="DJ18" i="3"/>
  <c r="DI18" i="3"/>
  <c r="DJ11" i="3"/>
  <c r="DI11" i="3"/>
  <c r="DJ6" i="3"/>
  <c r="DI6" i="3"/>
  <c r="DK6" i="3" s="1"/>
  <c r="DH138" i="3"/>
  <c r="DF122" i="3"/>
  <c r="DF115" i="3"/>
  <c r="DF108" i="3"/>
  <c r="DH101" i="3"/>
  <c r="DF96" i="3"/>
  <c r="DF84" i="3"/>
  <c r="DH75" i="3"/>
  <c r="DF69" i="3"/>
  <c r="DH69" i="3" s="1"/>
  <c r="DF56" i="3"/>
  <c r="DF48" i="3"/>
  <c r="DF42" i="3"/>
  <c r="DF30" i="3"/>
  <c r="DF24" i="3"/>
  <c r="DF18" i="3"/>
  <c r="DF11" i="3"/>
  <c r="DF6" i="3"/>
  <c r="DC138" i="3"/>
  <c r="DC131" i="3"/>
  <c r="DA122" i="3"/>
  <c r="DC122" i="3" s="1"/>
  <c r="DA115" i="3"/>
  <c r="DC115" i="3" s="1"/>
  <c r="DA108" i="3"/>
  <c r="DC108" i="3" s="1"/>
  <c r="DC101" i="3"/>
  <c r="DC96" i="3"/>
  <c r="DA90" i="3"/>
  <c r="DC90" i="3" s="1"/>
  <c r="DA84" i="3"/>
  <c r="DC84" i="3" s="1"/>
  <c r="DC80" i="3"/>
  <c r="DC75" i="3"/>
  <c r="DA69" i="3"/>
  <c r="DC69" i="3" s="1"/>
  <c r="DC63" i="3"/>
  <c r="DA56" i="3"/>
  <c r="DC56" i="3" s="1"/>
  <c r="DA48" i="3"/>
  <c r="DC48" i="3" s="1"/>
  <c r="DA42" i="3"/>
  <c r="DC42" i="3" s="1"/>
  <c r="DA30" i="3"/>
  <c r="DC30" i="3" s="1"/>
  <c r="DA24" i="3"/>
  <c r="DA18" i="3"/>
  <c r="DA11" i="3"/>
  <c r="DC11" i="3" s="1"/>
  <c r="DA6" i="3"/>
  <c r="DC6" i="3" s="1"/>
  <c r="CG122" i="3"/>
  <c r="CG115" i="3"/>
  <c r="CG108" i="3"/>
  <c r="CI108" i="3" s="1"/>
  <c r="CG101" i="3"/>
  <c r="CG96" i="3"/>
  <c r="CG90" i="3"/>
  <c r="CG56" i="3"/>
  <c r="CG48" i="3"/>
  <c r="CG42" i="3"/>
  <c r="CG30" i="3"/>
  <c r="CG18" i="3"/>
  <c r="CG11" i="3"/>
  <c r="CG6" i="3"/>
  <c r="CD138" i="3"/>
  <c r="CB122" i="3"/>
  <c r="CB115" i="3"/>
  <c r="CB108" i="3"/>
  <c r="CB96" i="3"/>
  <c r="CB90" i="3"/>
  <c r="CB84" i="3"/>
  <c r="CD80" i="3"/>
  <c r="CB56" i="3"/>
  <c r="CB48" i="3"/>
  <c r="CB42" i="3"/>
  <c r="CB30" i="3"/>
  <c r="CB18" i="3"/>
  <c r="CB11" i="3"/>
  <c r="CB6" i="3"/>
  <c r="DK48" i="3" l="1"/>
  <c r="DK96" i="3"/>
  <c r="DK18" i="3"/>
  <c r="DK24" i="3"/>
  <c r="DK56" i="3"/>
  <c r="DK101" i="3"/>
  <c r="AT145" i="3"/>
  <c r="AS138" i="3"/>
  <c r="AS131" i="3"/>
  <c r="AR146" i="3"/>
  <c r="AS146" i="3"/>
  <c r="AU145" i="3"/>
  <c r="AU140" i="3"/>
  <c r="DI143" i="3"/>
  <c r="DK90" i="3"/>
  <c r="DN143" i="3"/>
  <c r="DK75" i="3"/>
  <c r="DK115" i="3"/>
  <c r="DK11" i="3"/>
  <c r="DK30" i="3"/>
  <c r="DK42" i="3"/>
  <c r="DK84" i="3"/>
  <c r="DK108" i="3"/>
  <c r="CG143" i="3"/>
  <c r="CB143" i="3"/>
  <c r="DA143" i="3"/>
  <c r="DF143" i="3"/>
  <c r="DJ143" i="3"/>
  <c r="BY69" i="3"/>
  <c r="BW56" i="3"/>
  <c r="BW48" i="3"/>
  <c r="BW42" i="3"/>
  <c r="BW30" i="3"/>
  <c r="BW24" i="3"/>
  <c r="BW18" i="3"/>
  <c r="BX7" i="3"/>
  <c r="BX8" i="3"/>
  <c r="BX9" i="3"/>
  <c r="BX10" i="3"/>
  <c r="BR122" i="3"/>
  <c r="BR115" i="3"/>
  <c r="BR108" i="3"/>
  <c r="BT108" i="3" s="1"/>
  <c r="BR101" i="3"/>
  <c r="BR96" i="3"/>
  <c r="BR90" i="3"/>
  <c r="BR84" i="3"/>
  <c r="BR69" i="3"/>
  <c r="BT63" i="3"/>
  <c r="BR56" i="3"/>
  <c r="BR48" i="3"/>
  <c r="BR42" i="3"/>
  <c r="BT42" i="3" s="1"/>
  <c r="BR30" i="3"/>
  <c r="BR24" i="3"/>
  <c r="BR18" i="3"/>
  <c r="BT11" i="3"/>
  <c r="BR6" i="3"/>
  <c r="BO138" i="3"/>
  <c r="BO131" i="3"/>
  <c r="BM122" i="3"/>
  <c r="BO122" i="3" s="1"/>
  <c r="BM115" i="3"/>
  <c r="BM108" i="3"/>
  <c r="BM101" i="3"/>
  <c r="BM96" i="3"/>
  <c r="BO96" i="3" s="1"/>
  <c r="BM90" i="3"/>
  <c r="BM84" i="3"/>
  <c r="BO84" i="3" s="1"/>
  <c r="BO80" i="3"/>
  <c r="BO75" i="3"/>
  <c r="BM69" i="3"/>
  <c r="BO69" i="3" s="1"/>
  <c r="BO63" i="3"/>
  <c r="BM56" i="3"/>
  <c r="BM48" i="3"/>
  <c r="BM42" i="3"/>
  <c r="BO42" i="3" s="1"/>
  <c r="BM30" i="3"/>
  <c r="BM24" i="3"/>
  <c r="BO24" i="3" s="1"/>
  <c r="BM18" i="3"/>
  <c r="BO18" i="3" s="1"/>
  <c r="BN12" i="3"/>
  <c r="BN13" i="3"/>
  <c r="BN14" i="3"/>
  <c r="BN15" i="3"/>
  <c r="BN16" i="3"/>
  <c r="BN17" i="3"/>
  <c r="BL11" i="3"/>
  <c r="BM11" i="3"/>
  <c r="BK11" i="3"/>
  <c r="BM6" i="3"/>
  <c r="BO6" i="3" s="1"/>
  <c r="BH122" i="3"/>
  <c r="BH115" i="3"/>
  <c r="BH108" i="3"/>
  <c r="BH101" i="3"/>
  <c r="BH96" i="3"/>
  <c r="BH90" i="3"/>
  <c r="BH84" i="3"/>
  <c r="BH69" i="3"/>
  <c r="BH56" i="3"/>
  <c r="BH48" i="3"/>
  <c r="BH42" i="3"/>
  <c r="BH30" i="3"/>
  <c r="BH24" i="3"/>
  <c r="BG18" i="3"/>
  <c r="BH18" i="3"/>
  <c r="BJ18" i="3" s="1"/>
  <c r="BF18" i="3"/>
  <c r="BH11" i="3"/>
  <c r="BG6" i="3"/>
  <c r="BH6" i="3"/>
  <c r="BF6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C122" i="3"/>
  <c r="BB115" i="3"/>
  <c r="BD115" i="3" s="1"/>
  <c r="BC115" i="3"/>
  <c r="BE115" i="3" s="1"/>
  <c r="BA115" i="3"/>
  <c r="BB108" i="3"/>
  <c r="BC108" i="3"/>
  <c r="BE108" i="3" s="1"/>
  <c r="BA108" i="3"/>
  <c r="BB101" i="3"/>
  <c r="BD101" i="3" s="1"/>
  <c r="BC101" i="3"/>
  <c r="BE101" i="3" s="1"/>
  <c r="BA101" i="3"/>
  <c r="BD96" i="3"/>
  <c r="BC96" i="3"/>
  <c r="BE96" i="3" s="1"/>
  <c r="BC90" i="3"/>
  <c r="BB84" i="3"/>
  <c r="BC84" i="3"/>
  <c r="BA84" i="3"/>
  <c r="BD80" i="3"/>
  <c r="BE80" i="3"/>
  <c r="BD75" i="3"/>
  <c r="BE75" i="3"/>
  <c r="BB69" i="3"/>
  <c r="BC69" i="3"/>
  <c r="BE69" i="3" s="1"/>
  <c r="BA69" i="3"/>
  <c r="BD63" i="3"/>
  <c r="BE63" i="3"/>
  <c r="BB56" i="3"/>
  <c r="BC56" i="3"/>
  <c r="BA56" i="3"/>
  <c r="BB48" i="3"/>
  <c r="BC48" i="3"/>
  <c r="BA48" i="3"/>
  <c r="BB42" i="3"/>
  <c r="BC42" i="3"/>
  <c r="BE42" i="3" s="1"/>
  <c r="BA42" i="3"/>
  <c r="BB30" i="3"/>
  <c r="BC30" i="3"/>
  <c r="BA30" i="3"/>
  <c r="BB24" i="3"/>
  <c r="BC24" i="3"/>
  <c r="BE24" i="3" s="1"/>
  <c r="BA24" i="3"/>
  <c r="BB18" i="3"/>
  <c r="BD18" i="3" s="1"/>
  <c r="BC18" i="3"/>
  <c r="BE18" i="3" s="1"/>
  <c r="BA18" i="3"/>
  <c r="BB11" i="3"/>
  <c r="BC11" i="3"/>
  <c r="BA11" i="3"/>
  <c r="BB6" i="3"/>
  <c r="BC6" i="3"/>
  <c r="BA6" i="3"/>
  <c r="AX122" i="3"/>
  <c r="AX115" i="3"/>
  <c r="AX108" i="3"/>
  <c r="AX101" i="3"/>
  <c r="AX96" i="3"/>
  <c r="AX90" i="3"/>
  <c r="AX84" i="3"/>
  <c r="AX69" i="3"/>
  <c r="AX56" i="3"/>
  <c r="AX48" i="3"/>
  <c r="AX42" i="3"/>
  <c r="AX30" i="3"/>
  <c r="AX24" i="3"/>
  <c r="AX11" i="3"/>
  <c r="AX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J8" i="3"/>
  <c r="J9" i="3"/>
  <c r="E9" i="3" s="1"/>
  <c r="J10" i="3"/>
  <c r="E10" i="3" s="1"/>
  <c r="J7" i="3"/>
  <c r="E7" i="3" s="1"/>
  <c r="AP138" i="3"/>
  <c r="AN122" i="3"/>
  <c r="AN115" i="3"/>
  <c r="AN108" i="3"/>
  <c r="AN101" i="3"/>
  <c r="AN96" i="3"/>
  <c r="AN84" i="3"/>
  <c r="AP75" i="3"/>
  <c r="AN69" i="3"/>
  <c r="AP69" i="3" s="1"/>
  <c r="AN56" i="3"/>
  <c r="AN48" i="3"/>
  <c r="AN42" i="3"/>
  <c r="AN30" i="3"/>
  <c r="AN24" i="3"/>
  <c r="AN18" i="3"/>
  <c r="AP18" i="3" s="1"/>
  <c r="AN11" i="3"/>
  <c r="AN6" i="3"/>
  <c r="AI122" i="3"/>
  <c r="AI115" i="3"/>
  <c r="AI108" i="3"/>
  <c r="AI101" i="3"/>
  <c r="AI96" i="3"/>
  <c r="AI90" i="3"/>
  <c r="AI84" i="3"/>
  <c r="AI69" i="3"/>
  <c r="AE85" i="3"/>
  <c r="AE86" i="3"/>
  <c r="AE87" i="3"/>
  <c r="AI56" i="3"/>
  <c r="AI48" i="3"/>
  <c r="AI30" i="3"/>
  <c r="AI24" i="3"/>
  <c r="AI18" i="3"/>
  <c r="AI6" i="3"/>
  <c r="AD122" i="3"/>
  <c r="AD115" i="3"/>
  <c r="AD108" i="3"/>
  <c r="AD101" i="3"/>
  <c r="AD96" i="3"/>
  <c r="AD90" i="3"/>
  <c r="AD84" i="3"/>
  <c r="AD69" i="3"/>
  <c r="AD56" i="3"/>
  <c r="AD48" i="3"/>
  <c r="AD42" i="3"/>
  <c r="AD30" i="3"/>
  <c r="AD24" i="3"/>
  <c r="AD18" i="3"/>
  <c r="AD11" i="3"/>
  <c r="AD6" i="3"/>
  <c r="Y115" i="3"/>
  <c r="Y101" i="3"/>
  <c r="Y96" i="3"/>
  <c r="Y90" i="3"/>
  <c r="AA80" i="3"/>
  <c r="Y69" i="3"/>
  <c r="Y56" i="3"/>
  <c r="Y48" i="3"/>
  <c r="Y42" i="3"/>
  <c r="Y30" i="3"/>
  <c r="Y24" i="3"/>
  <c r="Y18" i="3"/>
  <c r="Y6" i="3"/>
  <c r="O115" i="3"/>
  <c r="O101" i="3"/>
  <c r="O96" i="3"/>
  <c r="O90" i="3"/>
  <c r="O69" i="3"/>
  <c r="O56" i="3"/>
  <c r="O48" i="3"/>
  <c r="O42" i="3"/>
  <c r="O30" i="3"/>
  <c r="O24" i="3"/>
  <c r="O11" i="3"/>
  <c r="O18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AT146" i="3" l="1"/>
  <c r="AR151" i="3"/>
  <c r="BD108" i="3"/>
  <c r="BD24" i="3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AI143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BH143" i="3"/>
  <c r="AU11" i="3"/>
  <c r="J6" i="3"/>
  <c r="L10" i="3"/>
  <c r="L8" i="3"/>
  <c r="J24" i="3"/>
  <c r="J56" i="3"/>
  <c r="J69" i="3"/>
  <c r="J108" i="3"/>
  <c r="AU75" i="3"/>
  <c r="AU84" i="3"/>
  <c r="AU96" i="3"/>
  <c r="BR143" i="3"/>
  <c r="AU85" i="3"/>
  <c r="AU97" i="3"/>
  <c r="AU49" i="3"/>
  <c r="AU76" i="3"/>
  <c r="AR143" i="3"/>
  <c r="AR148" i="3" s="1"/>
  <c r="O143" i="3"/>
  <c r="AN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AX143" i="3"/>
  <c r="BE138" i="3"/>
  <c r="BC143" i="3"/>
  <c r="BM143" i="3"/>
  <c r="AU7" i="3"/>
  <c r="J122" i="3"/>
  <c r="BW143" i="3"/>
  <c r="J115" i="3"/>
  <c r="J101" i="3"/>
  <c r="J96" i="3"/>
  <c r="J90" i="3"/>
  <c r="J84" i="3"/>
  <c r="AD143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K108" i="3"/>
  <c r="BL108" i="3"/>
  <c r="BO108" i="3" s="1"/>
  <c r="BN103" i="3"/>
  <c r="BN104" i="3"/>
  <c r="BN105" i="3"/>
  <c r="BN106" i="3"/>
  <c r="BN107" i="3"/>
  <c r="BN108" i="3"/>
  <c r="BN80" i="3"/>
  <c r="BN63" i="3"/>
  <c r="BN62" i="3"/>
  <c r="BK42" i="3"/>
  <c r="BL42" i="3"/>
  <c r="BN42" i="3" s="1"/>
  <c r="BU48" i="3"/>
  <c r="L66" i="3"/>
  <c r="L78" i="3"/>
  <c r="L77" i="3"/>
  <c r="L82" i="3"/>
  <c r="L133" i="3"/>
  <c r="L135" i="3"/>
  <c r="L136" i="3"/>
  <c r="L137" i="3"/>
  <c r="AC84" i="3"/>
  <c r="AF84" i="3" s="1"/>
  <c r="I146" i="3" l="1"/>
  <c r="J146" i="3"/>
  <c r="L24" i="3"/>
  <c r="G31" i="3"/>
  <c r="L30" i="3"/>
  <c r="J63" i="3"/>
  <c r="J138" i="3"/>
  <c r="E131" i="3"/>
  <c r="E145" i="3"/>
  <c r="G76" i="3"/>
  <c r="G81" i="3"/>
  <c r="K141" i="3"/>
  <c r="K142" i="3"/>
  <c r="K140" i="3"/>
  <c r="K134" i="3"/>
  <c r="K68" i="3"/>
  <c r="E80" i="3"/>
  <c r="E75" i="3"/>
  <c r="L101" i="3"/>
  <c r="I145" i="3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L122" i="3"/>
  <c r="L69" i="3"/>
  <c r="L56" i="3"/>
  <c r="L42" i="3"/>
  <c r="L115" i="3"/>
  <c r="L96" i="3"/>
  <c r="L90" i="3"/>
  <c r="L84" i="3"/>
  <c r="L48" i="3"/>
  <c r="L18" i="3"/>
  <c r="L11" i="3"/>
  <c r="F8" i="3"/>
  <c r="F9" i="3"/>
  <c r="F10" i="3"/>
  <c r="L145" i="3" l="1"/>
  <c r="E138" i="3"/>
  <c r="E63" i="3"/>
  <c r="D145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G7" i="3"/>
  <c r="F86" i="3"/>
  <c r="L6" i="3"/>
  <c r="F85" i="3"/>
  <c r="G85" i="3"/>
  <c r="G64" i="3"/>
  <c r="G20" i="3"/>
  <c r="G102" i="3"/>
  <c r="G97" i="3"/>
  <c r="G139" i="3"/>
  <c r="G43" i="3"/>
  <c r="G132" i="3"/>
  <c r="G70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AK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F57" i="3" l="1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S122" i="3"/>
  <c r="V122" i="3" s="1"/>
  <c r="R115" i="3"/>
  <c r="S115" i="3"/>
  <c r="V115" i="3" s="1"/>
  <c r="R108" i="3"/>
  <c r="S108" i="3"/>
  <c r="V108" i="3" s="1"/>
  <c r="R101" i="3"/>
  <c r="S101" i="3"/>
  <c r="V101" i="3" s="1"/>
  <c r="R96" i="3"/>
  <c r="S96" i="3"/>
  <c r="V96" i="3" s="1"/>
  <c r="R90" i="3"/>
  <c r="S90" i="3"/>
  <c r="V90" i="3" s="1"/>
  <c r="R84" i="3"/>
  <c r="S84" i="3"/>
  <c r="V84" i="3" s="1"/>
  <c r="V80" i="3"/>
  <c r="R69" i="3"/>
  <c r="S69" i="3"/>
  <c r="V69" i="3" s="1"/>
  <c r="V63" i="3"/>
  <c r="S56" i="3"/>
  <c r="V56" i="3" s="1"/>
  <c r="R48" i="3"/>
  <c r="S48" i="3"/>
  <c r="V48" i="3" s="1"/>
  <c r="V42" i="3"/>
  <c r="R30" i="3"/>
  <c r="S30" i="3"/>
  <c r="V30" i="3" s="1"/>
  <c r="V24" i="3"/>
  <c r="R18" i="3"/>
  <c r="S18" i="3"/>
  <c r="V18" i="3" s="1"/>
  <c r="R11" i="3"/>
  <c r="S11" i="3"/>
  <c r="V11" i="3" s="1"/>
  <c r="R6" i="3"/>
  <c r="S6" i="3"/>
  <c r="V6" i="3" s="1"/>
  <c r="K137" i="3"/>
  <c r="K136" i="3"/>
  <c r="K135" i="3"/>
  <c r="K133" i="3"/>
  <c r="K82" i="3"/>
  <c r="K77" i="3"/>
  <c r="K78" i="3"/>
  <c r="K66" i="3"/>
  <c r="F54" i="3"/>
  <c r="BN139" i="3"/>
  <c r="BN138" i="3"/>
  <c r="BN130" i="3"/>
  <c r="BN129" i="3"/>
  <c r="BN128" i="3"/>
  <c r="BN127" i="3"/>
  <c r="BN126" i="3"/>
  <c r="BN125" i="3"/>
  <c r="BN124" i="3"/>
  <c r="BN123" i="3"/>
  <c r="BK122" i="3"/>
  <c r="BL122" i="3"/>
  <c r="BN122" i="3" s="1"/>
  <c r="BN100" i="3"/>
  <c r="BN99" i="3"/>
  <c r="BN98" i="3"/>
  <c r="BN97" i="3"/>
  <c r="BK96" i="3"/>
  <c r="BL96" i="3"/>
  <c r="BN96" i="3" s="1"/>
  <c r="BN95" i="3"/>
  <c r="BN94" i="3"/>
  <c r="BN93" i="3"/>
  <c r="BN92" i="3"/>
  <c r="BN91" i="3"/>
  <c r="BK90" i="3"/>
  <c r="BL90" i="3"/>
  <c r="BO90" i="3" s="1"/>
  <c r="BN89" i="3"/>
  <c r="BN88" i="3"/>
  <c r="BN87" i="3"/>
  <c r="BN86" i="3"/>
  <c r="BN85" i="3"/>
  <c r="BK84" i="3"/>
  <c r="BL84" i="3"/>
  <c r="BN84" i="3" s="1"/>
  <c r="BN76" i="3"/>
  <c r="BN75" i="3"/>
  <c r="BN74" i="3"/>
  <c r="BN73" i="3"/>
  <c r="BN72" i="3"/>
  <c r="BN71" i="3"/>
  <c r="BN70" i="3"/>
  <c r="BK69" i="3"/>
  <c r="BL69" i="3"/>
  <c r="BN69" i="3" s="1"/>
  <c r="BN61" i="3"/>
  <c r="BN60" i="3"/>
  <c r="BN59" i="3"/>
  <c r="BN58" i="3"/>
  <c r="BN57" i="3"/>
  <c r="BK56" i="3"/>
  <c r="BL56" i="3"/>
  <c r="BO56" i="3" s="1"/>
  <c r="BK48" i="3"/>
  <c r="BL48" i="3"/>
  <c r="BO48" i="3" s="1"/>
  <c r="BN55" i="3"/>
  <c r="BN54" i="3"/>
  <c r="BN53" i="3"/>
  <c r="BN52" i="3"/>
  <c r="BN51" i="3"/>
  <c r="BN50" i="3"/>
  <c r="BN49" i="3"/>
  <c r="BK30" i="3"/>
  <c r="BL30" i="3"/>
  <c r="BO30" i="3" s="1"/>
  <c r="BN41" i="3"/>
  <c r="BN39" i="3"/>
  <c r="BN38" i="3"/>
  <c r="BN37" i="3"/>
  <c r="BN36" i="3"/>
  <c r="BN35" i="3"/>
  <c r="BN34" i="3"/>
  <c r="BN33" i="3"/>
  <c r="BN32" i="3"/>
  <c r="BN31" i="3"/>
  <c r="BK6" i="3"/>
  <c r="BL6" i="3"/>
  <c r="BN6" i="3" s="1"/>
  <c r="BK18" i="3"/>
  <c r="BL18" i="3"/>
  <c r="BN18" i="3" s="1"/>
  <c r="BK24" i="3"/>
  <c r="BL24" i="3"/>
  <c r="BN24" i="3" s="1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A90" i="3"/>
  <c r="BB90" i="3"/>
  <c r="BA122" i="3"/>
  <c r="BB122" i="3"/>
  <c r="BE122" i="3" s="1"/>
  <c r="BD122" i="3" l="1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F70" i="3"/>
  <c r="F72" i="3"/>
  <c r="F74" i="3"/>
  <c r="F78" i="3"/>
  <c r="F82" i="3"/>
  <c r="F87" i="3"/>
  <c r="F89" i="3"/>
  <c r="F92" i="3"/>
  <c r="F94" i="3"/>
  <c r="F99" i="3"/>
  <c r="F102" i="3"/>
  <c r="F104" i="3"/>
  <c r="F106" i="3"/>
  <c r="F109" i="3"/>
  <c r="F111" i="3"/>
  <c r="F113" i="3"/>
  <c r="F116" i="3"/>
  <c r="F118" i="3"/>
  <c r="F120" i="3"/>
  <c r="F123" i="3"/>
  <c r="F125" i="3"/>
  <c r="F127" i="3"/>
  <c r="F129" i="3"/>
  <c r="F133" i="3"/>
  <c r="F136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F66" i="3"/>
  <c r="F71" i="3"/>
  <c r="F73" i="3"/>
  <c r="F77" i="3"/>
  <c r="F88" i="3"/>
  <c r="F91" i="3"/>
  <c r="F93" i="3"/>
  <c r="F95" i="3"/>
  <c r="F98" i="3"/>
  <c r="F100" i="3"/>
  <c r="F103" i="3"/>
  <c r="F105" i="3"/>
  <c r="F107" i="3"/>
  <c r="F110" i="3"/>
  <c r="F112" i="3"/>
  <c r="F114" i="3"/>
  <c r="F117" i="3"/>
  <c r="F119" i="3"/>
  <c r="F121" i="3"/>
  <c r="F124" i="3"/>
  <c r="F126" i="3"/>
  <c r="F130" i="3"/>
  <c r="F135" i="3"/>
  <c r="F137" i="3"/>
  <c r="F29" i="3"/>
  <c r="F49" i="3"/>
  <c r="F51" i="3"/>
  <c r="F53" i="3"/>
  <c r="F55" i="3"/>
  <c r="F50" i="3"/>
  <c r="F52" i="3"/>
  <c r="BN48" i="3"/>
  <c r="H145" i="3"/>
  <c r="BD90" i="3"/>
  <c r="BE90" i="3"/>
  <c r="R143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S143" i="3"/>
  <c r="U42" i="3"/>
  <c r="BN56" i="3"/>
  <c r="BN90" i="3"/>
  <c r="BN30" i="3"/>
  <c r="CA6" i="3"/>
  <c r="CD6" i="3" s="1"/>
  <c r="CA11" i="3"/>
  <c r="CD11" i="3" s="1"/>
  <c r="CA18" i="3"/>
  <c r="CD18" i="3" s="1"/>
  <c r="CD24" i="3"/>
  <c r="CA30" i="3"/>
  <c r="CD30" i="3" s="1"/>
  <c r="CA42" i="3"/>
  <c r="CD42" i="3" s="1"/>
  <c r="CA48" i="3"/>
  <c r="CD48" i="3" s="1"/>
  <c r="CA56" i="3"/>
  <c r="CD56" i="3" s="1"/>
  <c r="CD63" i="3"/>
  <c r="CA69" i="3"/>
  <c r="CD69" i="3" s="1"/>
  <c r="CD75" i="3"/>
  <c r="CA84" i="3"/>
  <c r="CD84" i="3" s="1"/>
  <c r="CA90" i="3"/>
  <c r="CD90" i="3" s="1"/>
  <c r="CA96" i="3"/>
  <c r="CD101" i="3"/>
  <c r="CA108" i="3"/>
  <c r="CD108" i="3" s="1"/>
  <c r="CA115" i="3"/>
  <c r="CA122" i="3"/>
  <c r="CD122" i="3" s="1"/>
  <c r="AM48" i="3"/>
  <c r="AP48" i="3" s="1"/>
  <c r="AL48" i="3"/>
  <c r="AC56" i="3"/>
  <c r="AF56" i="3" s="1"/>
  <c r="AB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L122" i="3"/>
  <c r="DM122" i="3"/>
  <c r="DP122" i="3" s="1"/>
  <c r="DD122" i="3"/>
  <c r="DE122" i="3"/>
  <c r="DH122" i="3" s="1"/>
  <c r="CY122" i="3"/>
  <c r="CZ122" i="3"/>
  <c r="DB122" i="3" s="1"/>
  <c r="CI122" i="3"/>
  <c r="BZ122" i="3"/>
  <c r="BU122" i="3"/>
  <c r="BV122" i="3"/>
  <c r="BY122" i="3" s="1"/>
  <c r="BP122" i="3"/>
  <c r="BQ122" i="3"/>
  <c r="BT122" i="3" s="1"/>
  <c r="BF122" i="3"/>
  <c r="BG122" i="3"/>
  <c r="BJ122" i="3" s="1"/>
  <c r="AW122" i="3"/>
  <c r="AZ122" i="3" s="1"/>
  <c r="AL122" i="3"/>
  <c r="AM122" i="3"/>
  <c r="AP122" i="3" s="1"/>
  <c r="AG122" i="3"/>
  <c r="AH122" i="3"/>
  <c r="AK122" i="3" s="1"/>
  <c r="AC122" i="3"/>
  <c r="AF122" i="3" s="1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L115" i="3"/>
  <c r="DM115" i="3"/>
  <c r="DP115" i="3" s="1"/>
  <c r="DD115" i="3"/>
  <c r="DE115" i="3"/>
  <c r="DH115" i="3" s="1"/>
  <c r="CY115" i="3"/>
  <c r="CZ115" i="3"/>
  <c r="DB115" i="3" s="1"/>
  <c r="CI115" i="3"/>
  <c r="BZ115" i="3"/>
  <c r="BU115" i="3"/>
  <c r="BV115" i="3"/>
  <c r="BY115" i="3" s="1"/>
  <c r="BP115" i="3"/>
  <c r="BQ115" i="3"/>
  <c r="BT115" i="3" s="1"/>
  <c r="BK115" i="3"/>
  <c r="BL115" i="3"/>
  <c r="BO115" i="3" s="1"/>
  <c r="BF115" i="3"/>
  <c r="BG115" i="3"/>
  <c r="BJ115" i="3" s="1"/>
  <c r="AV115" i="3"/>
  <c r="AW115" i="3"/>
  <c r="AZ115" i="3" s="1"/>
  <c r="AL115" i="3"/>
  <c r="AM115" i="3"/>
  <c r="AP115" i="3" s="1"/>
  <c r="AG115" i="3"/>
  <c r="AH115" i="3"/>
  <c r="AK115" i="3" s="1"/>
  <c r="AB115" i="3"/>
  <c r="AC115" i="3"/>
  <c r="AF115" i="3" s="1"/>
  <c r="X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L108" i="3"/>
  <c r="DM108" i="3"/>
  <c r="DP108" i="3" s="1"/>
  <c r="DD108" i="3"/>
  <c r="DE108" i="3"/>
  <c r="DH108" i="3" s="1"/>
  <c r="CY108" i="3"/>
  <c r="CZ108" i="3"/>
  <c r="BZ108" i="3"/>
  <c r="BU108" i="3"/>
  <c r="BV108" i="3"/>
  <c r="BY108" i="3" s="1"/>
  <c r="BP108" i="3"/>
  <c r="BQ108" i="3"/>
  <c r="BF108" i="3"/>
  <c r="BG108" i="3"/>
  <c r="BJ108" i="3" s="1"/>
  <c r="AV108" i="3"/>
  <c r="AW108" i="3"/>
  <c r="AZ108" i="3" s="1"/>
  <c r="AL108" i="3"/>
  <c r="AM108" i="3"/>
  <c r="AP108" i="3" s="1"/>
  <c r="AG108" i="3"/>
  <c r="AH108" i="3"/>
  <c r="AB108" i="3"/>
  <c r="AC108" i="3"/>
  <c r="AF108" i="3" s="1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L101" i="3"/>
  <c r="DM101" i="3"/>
  <c r="DP101" i="3" s="1"/>
  <c r="DD101" i="3"/>
  <c r="DE101" i="3"/>
  <c r="DG101" i="3" s="1"/>
  <c r="CY101" i="3"/>
  <c r="CZ101" i="3"/>
  <c r="CI101" i="3"/>
  <c r="BU101" i="3"/>
  <c r="BV101" i="3"/>
  <c r="BY101" i="3" s="1"/>
  <c r="BP101" i="3"/>
  <c r="BQ101" i="3"/>
  <c r="BT101" i="3" s="1"/>
  <c r="BK101" i="3"/>
  <c r="BL101" i="3"/>
  <c r="BO101" i="3" s="1"/>
  <c r="BF101" i="3"/>
  <c r="BG101" i="3"/>
  <c r="BJ101" i="3" s="1"/>
  <c r="AV101" i="3"/>
  <c r="AW101" i="3"/>
  <c r="AZ101" i="3" s="1"/>
  <c r="AL101" i="3"/>
  <c r="AM101" i="3"/>
  <c r="AP101" i="3" s="1"/>
  <c r="AG101" i="3"/>
  <c r="AH101" i="3"/>
  <c r="AK101" i="3" s="1"/>
  <c r="AB101" i="3"/>
  <c r="AC101" i="3"/>
  <c r="AF101" i="3" s="1"/>
  <c r="X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L96" i="3"/>
  <c r="DM96" i="3"/>
  <c r="DP96" i="3" s="1"/>
  <c r="DD96" i="3"/>
  <c r="DE96" i="3"/>
  <c r="DB96" i="3"/>
  <c r="CI96" i="3"/>
  <c r="BZ96" i="3"/>
  <c r="BU96" i="3"/>
  <c r="BV96" i="3"/>
  <c r="BY96" i="3" s="1"/>
  <c r="BP96" i="3"/>
  <c r="BQ96" i="3"/>
  <c r="BT96" i="3" s="1"/>
  <c r="BF96" i="3"/>
  <c r="BG96" i="3"/>
  <c r="BJ96" i="3" s="1"/>
  <c r="AV96" i="3"/>
  <c r="AW96" i="3"/>
  <c r="AZ96" i="3" s="1"/>
  <c r="AL96" i="3"/>
  <c r="AM96" i="3"/>
  <c r="AP96" i="3" s="1"/>
  <c r="AG96" i="3"/>
  <c r="AH96" i="3"/>
  <c r="AK96" i="3" s="1"/>
  <c r="AB96" i="3"/>
  <c r="AC96" i="3"/>
  <c r="AF96" i="3" s="1"/>
  <c r="X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L90" i="3"/>
  <c r="DM90" i="3"/>
  <c r="DP90" i="3" s="1"/>
  <c r="DH90" i="3"/>
  <c r="CY90" i="3"/>
  <c r="CZ90" i="3"/>
  <c r="CI90" i="3"/>
  <c r="BZ90" i="3"/>
  <c r="BU90" i="3"/>
  <c r="BV90" i="3"/>
  <c r="BY90" i="3" s="1"/>
  <c r="BP90" i="3"/>
  <c r="BQ90" i="3"/>
  <c r="BT90" i="3" s="1"/>
  <c r="BF90" i="3"/>
  <c r="BG90" i="3"/>
  <c r="BJ90" i="3" s="1"/>
  <c r="AV90" i="3"/>
  <c r="AW90" i="3"/>
  <c r="AZ90" i="3" s="1"/>
  <c r="AL90" i="3"/>
  <c r="AM90" i="3"/>
  <c r="AP90" i="3" s="1"/>
  <c r="AG90" i="3"/>
  <c r="AH90" i="3"/>
  <c r="AK90" i="3" s="1"/>
  <c r="AB90" i="3"/>
  <c r="AC90" i="3"/>
  <c r="AF90" i="3" s="1"/>
  <c r="X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L84" i="3"/>
  <c r="DM84" i="3"/>
  <c r="DP84" i="3" s="1"/>
  <c r="DD84" i="3"/>
  <c r="DE84" i="3"/>
  <c r="DH84" i="3" s="1"/>
  <c r="CY84" i="3"/>
  <c r="CZ84" i="3"/>
  <c r="CI84" i="3"/>
  <c r="BZ84" i="3"/>
  <c r="BU84" i="3"/>
  <c r="BV84" i="3"/>
  <c r="BY84" i="3" s="1"/>
  <c r="BP84" i="3"/>
  <c r="BQ84" i="3"/>
  <c r="BT84" i="3" s="1"/>
  <c r="BF84" i="3"/>
  <c r="BG84" i="3"/>
  <c r="BJ84" i="3" s="1"/>
  <c r="AV84" i="3"/>
  <c r="AW84" i="3"/>
  <c r="AZ84" i="3" s="1"/>
  <c r="AL84" i="3"/>
  <c r="AM84" i="3"/>
  <c r="AP84" i="3" s="1"/>
  <c r="AG84" i="3"/>
  <c r="AH84" i="3"/>
  <c r="AK84" i="3" s="1"/>
  <c r="AB84" i="3"/>
  <c r="X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DM69" i="3"/>
  <c r="DD69" i="3"/>
  <c r="DE69" i="3"/>
  <c r="CY69" i="3"/>
  <c r="CZ69" i="3"/>
  <c r="BZ69" i="3"/>
  <c r="BP69" i="3"/>
  <c r="BQ69" i="3"/>
  <c r="BT69" i="3" s="1"/>
  <c r="BF69" i="3"/>
  <c r="BG69" i="3"/>
  <c r="BJ69" i="3" s="1"/>
  <c r="AV69" i="3"/>
  <c r="AW69" i="3"/>
  <c r="AZ69" i="3" s="1"/>
  <c r="AL69" i="3"/>
  <c r="AM69" i="3"/>
  <c r="AG69" i="3"/>
  <c r="AH69" i="3"/>
  <c r="AK69" i="3" s="1"/>
  <c r="AB69" i="3"/>
  <c r="AC69" i="3"/>
  <c r="AF69" i="3" s="1"/>
  <c r="W69" i="3"/>
  <c r="X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L56" i="3"/>
  <c r="DM56" i="3"/>
  <c r="DP56" i="3" s="1"/>
  <c r="DD56" i="3"/>
  <c r="DE56" i="3"/>
  <c r="DH56" i="3" s="1"/>
  <c r="CY56" i="3"/>
  <c r="CZ56" i="3"/>
  <c r="CI56" i="3"/>
  <c r="BZ56" i="3"/>
  <c r="BU56" i="3"/>
  <c r="BV56" i="3"/>
  <c r="BY56" i="3" s="1"/>
  <c r="BP56" i="3"/>
  <c r="BQ56" i="3"/>
  <c r="BT56" i="3" s="1"/>
  <c r="BF56" i="3"/>
  <c r="BG56" i="3"/>
  <c r="BJ56" i="3" s="1"/>
  <c r="AV56" i="3"/>
  <c r="AW56" i="3"/>
  <c r="AZ56" i="3" s="1"/>
  <c r="AL56" i="3"/>
  <c r="AM56" i="3"/>
  <c r="AP56" i="3" s="1"/>
  <c r="AG56" i="3"/>
  <c r="AK56" i="3"/>
  <c r="X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L48" i="3"/>
  <c r="DM48" i="3"/>
  <c r="DP48" i="3" s="1"/>
  <c r="DD48" i="3"/>
  <c r="DE48" i="3"/>
  <c r="DH48" i="3" s="1"/>
  <c r="CY48" i="3"/>
  <c r="CZ48" i="3"/>
  <c r="CI48" i="3"/>
  <c r="BZ48" i="3"/>
  <c r="BV48" i="3"/>
  <c r="BP48" i="3"/>
  <c r="BQ48" i="3"/>
  <c r="BT48" i="3" s="1"/>
  <c r="BF48" i="3"/>
  <c r="BG48" i="3"/>
  <c r="BJ48" i="3" s="1"/>
  <c r="AV48" i="3"/>
  <c r="AW48" i="3"/>
  <c r="AZ48" i="3" s="1"/>
  <c r="AG48" i="3"/>
  <c r="AH48" i="3"/>
  <c r="AK48" i="3" s="1"/>
  <c r="AB48" i="3"/>
  <c r="AC48" i="3"/>
  <c r="AF48" i="3" s="1"/>
  <c r="W48" i="3"/>
  <c r="X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L42" i="3"/>
  <c r="DM42" i="3"/>
  <c r="DP42" i="3" s="1"/>
  <c r="DD42" i="3"/>
  <c r="DE42" i="3"/>
  <c r="DH42" i="3" s="1"/>
  <c r="CY42" i="3"/>
  <c r="CZ42" i="3"/>
  <c r="CI42" i="3"/>
  <c r="BZ42" i="3"/>
  <c r="BU42" i="3"/>
  <c r="BV42" i="3"/>
  <c r="BY42" i="3" s="1"/>
  <c r="BP42" i="3"/>
  <c r="BQ42" i="3"/>
  <c r="BF42" i="3"/>
  <c r="BG42" i="3"/>
  <c r="BJ42" i="3" s="1"/>
  <c r="AV42" i="3"/>
  <c r="AW42" i="3"/>
  <c r="AZ42" i="3" s="1"/>
  <c r="AL42" i="3"/>
  <c r="AM42" i="3"/>
  <c r="AP42" i="3" s="1"/>
  <c r="AG42" i="3"/>
  <c r="AH42" i="3"/>
  <c r="AK42" i="3" s="1"/>
  <c r="AB42" i="3"/>
  <c r="AC42" i="3"/>
  <c r="AF42" i="3" s="1"/>
  <c r="W42" i="3"/>
  <c r="X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D30" i="3"/>
  <c r="DE30" i="3"/>
  <c r="DH30" i="3" s="1"/>
  <c r="CY30" i="3"/>
  <c r="CZ30" i="3"/>
  <c r="CI30" i="3"/>
  <c r="BZ30" i="3"/>
  <c r="BU30" i="3"/>
  <c r="BV30" i="3"/>
  <c r="BY30" i="3" s="1"/>
  <c r="BP30" i="3"/>
  <c r="BQ30" i="3"/>
  <c r="BT30" i="3" s="1"/>
  <c r="BF30" i="3"/>
  <c r="BG30" i="3"/>
  <c r="BJ30" i="3" s="1"/>
  <c r="AV30" i="3"/>
  <c r="AW30" i="3"/>
  <c r="AZ30" i="3" s="1"/>
  <c r="AL30" i="3"/>
  <c r="AM30" i="3"/>
  <c r="AP30" i="3" s="1"/>
  <c r="AG30" i="3"/>
  <c r="AH30" i="3"/>
  <c r="AK30" i="3" s="1"/>
  <c r="AB30" i="3"/>
  <c r="AC30" i="3"/>
  <c r="AF30" i="3" s="1"/>
  <c r="W30" i="3"/>
  <c r="X30" i="3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Z28" i="3"/>
  <c r="P28" i="3"/>
  <c r="DO26" i="3"/>
  <c r="DG26" i="3"/>
  <c r="DB26" i="3"/>
  <c r="BX26" i="3"/>
  <c r="BS26" i="3"/>
  <c r="BI26" i="3"/>
  <c r="AY26" i="3"/>
  <c r="AO26" i="3"/>
  <c r="AJ26" i="3"/>
  <c r="AE26" i="3"/>
  <c r="Z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D24" i="3"/>
  <c r="DE24" i="3"/>
  <c r="DH24" i="3" s="1"/>
  <c r="CY24" i="3"/>
  <c r="CZ24" i="3"/>
  <c r="DC24" i="3" s="1"/>
  <c r="CI24" i="3"/>
  <c r="BU24" i="3"/>
  <c r="BV24" i="3"/>
  <c r="BY24" i="3" s="1"/>
  <c r="BP24" i="3"/>
  <c r="BQ24" i="3"/>
  <c r="BT24" i="3" s="1"/>
  <c r="BF24" i="3"/>
  <c r="BG24" i="3"/>
  <c r="BJ24" i="3" s="1"/>
  <c r="AV24" i="3"/>
  <c r="AW24" i="3"/>
  <c r="AZ24" i="3" s="1"/>
  <c r="AL24" i="3"/>
  <c r="AM24" i="3"/>
  <c r="AP24" i="3" s="1"/>
  <c r="AG24" i="3"/>
  <c r="AH24" i="3"/>
  <c r="AK24" i="3" s="1"/>
  <c r="AB24" i="3"/>
  <c r="AC24" i="3"/>
  <c r="AF24" i="3" s="1"/>
  <c r="W24" i="3"/>
  <c r="X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L18" i="3"/>
  <c r="DM18" i="3"/>
  <c r="DP18" i="3" s="1"/>
  <c r="DD18" i="3"/>
  <c r="DE18" i="3"/>
  <c r="DH18" i="3" s="1"/>
  <c r="CY18" i="3"/>
  <c r="CZ18" i="3"/>
  <c r="DC18" i="3" s="1"/>
  <c r="CI18" i="3"/>
  <c r="BZ18" i="3"/>
  <c r="BU18" i="3"/>
  <c r="BV18" i="3"/>
  <c r="BY18" i="3" s="1"/>
  <c r="BP18" i="3"/>
  <c r="BQ18" i="3"/>
  <c r="BT18" i="3" s="1"/>
  <c r="BI18" i="3"/>
  <c r="AV18" i="3"/>
  <c r="AW18" i="3"/>
  <c r="AZ18" i="3" s="1"/>
  <c r="AL18" i="3"/>
  <c r="AM18" i="3"/>
  <c r="AG18" i="3"/>
  <c r="AH18" i="3"/>
  <c r="AK18" i="3" s="1"/>
  <c r="AB18" i="3"/>
  <c r="AC18" i="3"/>
  <c r="AF18" i="3" s="1"/>
  <c r="W18" i="3"/>
  <c r="X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AE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L11" i="3"/>
  <c r="DM11" i="3"/>
  <c r="DP11" i="3" s="1"/>
  <c r="DE11" i="3"/>
  <c r="DH11" i="3" s="1"/>
  <c r="CY11" i="3"/>
  <c r="CZ11" i="3"/>
  <c r="CI11" i="3"/>
  <c r="BZ11" i="3"/>
  <c r="BU11" i="3"/>
  <c r="BV11" i="3"/>
  <c r="BY11" i="3" s="1"/>
  <c r="BF11" i="3"/>
  <c r="BG11" i="3"/>
  <c r="BJ11" i="3" s="1"/>
  <c r="AV11" i="3"/>
  <c r="AW11" i="3"/>
  <c r="AZ11" i="3" s="1"/>
  <c r="AL11" i="3"/>
  <c r="AM11" i="3"/>
  <c r="AP11" i="3" s="1"/>
  <c r="AK11" i="3"/>
  <c r="AB11" i="3"/>
  <c r="AC11" i="3"/>
  <c r="AF11" i="3" s="1"/>
  <c r="W11" i="3"/>
  <c r="X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L6" i="3"/>
  <c r="DM6" i="3"/>
  <c r="DP6" i="3" s="1"/>
  <c r="DD6" i="3"/>
  <c r="DE6" i="3"/>
  <c r="DH6" i="3" s="1"/>
  <c r="CY6" i="3"/>
  <c r="CZ6" i="3"/>
  <c r="CE6" i="3"/>
  <c r="CE143" i="3" s="1"/>
  <c r="CF6" i="3"/>
  <c r="CF143" i="3" s="1"/>
  <c r="BZ6" i="3"/>
  <c r="BU6" i="3"/>
  <c r="BV6" i="3"/>
  <c r="BY6" i="3" s="1"/>
  <c r="BP6" i="3"/>
  <c r="BQ6" i="3"/>
  <c r="BT6" i="3" s="1"/>
  <c r="BI6" i="3"/>
  <c r="AV6" i="3"/>
  <c r="AW6" i="3"/>
  <c r="AZ6" i="3" s="1"/>
  <c r="AL6" i="3"/>
  <c r="AM6" i="3"/>
  <c r="AP6" i="3" s="1"/>
  <c r="AG6" i="3"/>
  <c r="AH6" i="3"/>
  <c r="AK6" i="3" s="1"/>
  <c r="AB6" i="3"/>
  <c r="AC6" i="3"/>
  <c r="AF6" i="3" s="1"/>
  <c r="W6" i="3"/>
  <c r="X6" i="3"/>
  <c r="K145" i="3" l="1"/>
  <c r="AK108" i="3"/>
  <c r="I108" i="3"/>
  <c r="DO69" i="3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W143" i="3"/>
  <c r="C145" i="3"/>
  <c r="F145" i="3" s="1"/>
  <c r="F97" i="3"/>
  <c r="F81" i="3"/>
  <c r="F76" i="3"/>
  <c r="F65" i="3"/>
  <c r="H146" i="3"/>
  <c r="F139" i="3"/>
  <c r="F132" i="3"/>
  <c r="F64" i="3"/>
  <c r="F67" i="3"/>
  <c r="F84" i="3"/>
  <c r="AG143" i="3"/>
  <c r="DH96" i="3"/>
  <c r="DG96" i="3"/>
  <c r="BS80" i="3"/>
  <c r="BT80" i="3"/>
  <c r="AT138" i="3"/>
  <c r="CC138" i="3"/>
  <c r="CC80" i="3"/>
  <c r="AT69" i="3"/>
  <c r="AT48" i="3"/>
  <c r="V143" i="3"/>
  <c r="AT108" i="3"/>
  <c r="AT131" i="3"/>
  <c r="AT122" i="3"/>
  <c r="AT115" i="3"/>
  <c r="DL143" i="3"/>
  <c r="DP138" i="3"/>
  <c r="DM143" i="3"/>
  <c r="BU143" i="3"/>
  <c r="CI6" i="3"/>
  <c r="CH6" i="3"/>
  <c r="N143" i="3"/>
  <c r="BY138" i="3"/>
  <c r="BV143" i="3"/>
  <c r="CC96" i="3"/>
  <c r="CD96" i="3"/>
  <c r="F7" i="3"/>
  <c r="F15" i="3"/>
  <c r="BX48" i="3"/>
  <c r="BY48" i="3"/>
  <c r="BS131" i="3"/>
  <c r="BT131" i="3"/>
  <c r="Q6" i="3"/>
  <c r="Q11" i="3"/>
  <c r="Q69" i="3"/>
  <c r="Q101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K30" i="3"/>
  <c r="CA143" i="3"/>
  <c r="AO18" i="3"/>
  <c r="K42" i="3"/>
  <c r="G131" i="3"/>
  <c r="G11" i="3"/>
  <c r="AO11" i="3"/>
  <c r="G6" i="3"/>
  <c r="K50" i="3"/>
  <c r="DO90" i="3"/>
  <c r="AT71" i="3"/>
  <c r="AY18" i="3"/>
  <c r="BX18" i="3"/>
  <c r="AT100" i="3"/>
  <c r="AE48" i="3"/>
  <c r="AO48" i="3"/>
  <c r="AE18" i="3"/>
  <c r="Z80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AT109" i="3"/>
  <c r="K110" i="3"/>
  <c r="K112" i="3"/>
  <c r="K114" i="3"/>
  <c r="BK143" i="3"/>
  <c r="BN115" i="3"/>
  <c r="K116" i="3"/>
  <c r="K118" i="3"/>
  <c r="K120" i="3"/>
  <c r="K123" i="3"/>
  <c r="K125" i="3"/>
  <c r="K127" i="3"/>
  <c r="AT128" i="3"/>
  <c r="K129" i="3"/>
  <c r="BL143" i="3"/>
  <c r="K130" i="3"/>
  <c r="BB143" i="3"/>
  <c r="K132" i="3"/>
  <c r="Z138" i="3"/>
  <c r="AC143" i="3"/>
  <c r="AJ138" i="3"/>
  <c r="AM143" i="3"/>
  <c r="AW143" i="3"/>
  <c r="BF143" i="3"/>
  <c r="BI138" i="3"/>
  <c r="BQ143" i="3"/>
  <c r="BX138" i="3"/>
  <c r="CZ143" i="3"/>
  <c r="DD143" i="3"/>
  <c r="DO138" i="3"/>
  <c r="K139" i="3"/>
  <c r="BA143" i="3"/>
  <c r="P138" i="3"/>
  <c r="X143" i="3"/>
  <c r="AB143" i="3"/>
  <c r="AE138" i="3"/>
  <c r="AH143" i="3"/>
  <c r="AL143" i="3"/>
  <c r="AO138" i="3"/>
  <c r="AV143" i="3"/>
  <c r="AY138" i="3"/>
  <c r="BG143" i="3"/>
  <c r="BP143" i="3"/>
  <c r="BS138" i="3"/>
  <c r="BZ143" i="3"/>
  <c r="DB138" i="3"/>
  <c r="DE143" i="3"/>
  <c r="DH143" i="3" s="1"/>
  <c r="K146" i="3" l="1"/>
  <c r="F146" i="3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AQ148" i="3" l="1"/>
  <c r="L143" i="3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Y11" i="3"/>
  <c r="AA11" i="3" l="1"/>
  <c r="Y143" i="3"/>
  <c r="CY143" i="3"/>
  <c r="DB143" i="3" s="1"/>
  <c r="AA143" i="3" l="1"/>
</calcChain>
</file>

<file path=xl/comments1.xml><?xml version="1.0" encoding="utf-8"?>
<comments xmlns="http://schemas.openxmlformats.org/spreadsheetml/2006/main">
  <authors>
    <author>Баканова Ирина Владимировна</author>
  </authors>
  <commentList>
    <comment ref="J25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--330,0 руб. КБК 1090405000000000110 "Земельный налог по обязательствам, возникшим до 1 января 2006 года"</t>
        </r>
      </text>
    </comment>
    <comment ref="J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S5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+902,92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J78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S111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<sst xmlns="http://schemas.openxmlformats.org/spreadsheetml/2006/main" count="287" uniqueCount="174">
  <si>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</si>
  <si>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</si>
  <si>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</si>
  <si>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</si>
  <si>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</si>
  <si>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</si>
  <si>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</si>
  <si>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</si>
  <si>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</si>
  <si>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</si>
  <si>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</si>
  <si>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</si>
  <si>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</si>
  <si>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</si>
  <si>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</si>
  <si>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</si>
  <si>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</si>
  <si>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</si>
  <si>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</si>
  <si>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</si>
  <si>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</si>
  <si>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</si>
  <si>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</si>
  <si>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</si>
  <si>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</si>
  <si>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</si>
  <si>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</si>
  <si>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</si>
  <si>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</si>
  <si>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</si>
  <si>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</si>
  <si>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</si>
  <si>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</si>
  <si>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</si>
  <si>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</si>
  <si>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</si>
  <si>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</si>
  <si>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</si>
  <si>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</si>
  <si>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</si>
  <si>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</si>
  <si>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</si>
  <si>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</si>
  <si>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</si>
  <si>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</si>
  <si>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</si>
  <si>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</si>
  <si>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</si>
  <si>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</si>
  <si>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</si>
  <si>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</si>
  <si>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</si>
  <si>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</si>
  <si>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</si>
  <si>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</si>
  <si>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</si>
  <si>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</si>
  <si>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</si>
  <si>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</si>
  <si>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</si>
  <si>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</si>
  <si>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</si>
  <si>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</si>
  <si>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</si>
  <si>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</si>
  <si>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</si>
  <si>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</si>
  <si>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</si>
  <si>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</si>
  <si>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</si>
  <si>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</si>
  <si>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</si>
  <si>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</si>
  <si>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</si>
  <si>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</si>
  <si>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</si>
  <si>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</si>
  <si>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</si>
  <si>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</si>
  <si>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</si>
  <si>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</si>
  <si>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</si>
  <si>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</si>
  <si>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</si>
  <si>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</si>
  <si>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</si>
  <si>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</si>
  <si>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</si>
  <si>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</si>
  <si>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</si>
  <si>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</si>
  <si>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</si>
  <si>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</si>
  <si>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</si>
  <si>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</si>
  <si>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</si>
  <si>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</si>
  <si>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</si>
  <si>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</si>
  <si>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</si>
  <si>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</si>
  <si>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</si>
  <si>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</si>
  <si>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</si>
  <si>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</si>
  <si>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</si>
  <si>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</si>
  <si>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</si>
  <si>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</si>
  <si>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</si>
  <si>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</si>
  <si>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</si>
  <si>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</si>
  <si>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</si>
  <si>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</si>
  <si>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</si>
  <si>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</si>
  <si>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</si>
  <si>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</si>
  <si>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</si>
  <si>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</si>
  <si>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</si>
  <si>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</si>
  <si>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</si>
  <si>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</si>
  <si>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</si>
  <si>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</si>
  <si>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</si>
  <si>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</si>
  <si>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</si>
  <si>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</si>
  <si>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</si>
  <si>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</si>
  <si>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</si>
  <si>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</si>
  <si>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</si>
  <si>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</si>
  <si>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</si>
  <si>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</si>
  <si>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</si>
  <si>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</si>
  <si>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</si>
  <si>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</si>
  <si>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</si>
  <si>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</si>
  <si>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</si>
  <si>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</si>
  <si>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</si>
  <si>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</si>
  <si>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</si>
  <si>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</si>
  <si>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</si>
  <si>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</si>
  <si>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</si>
  <si>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</si>
  <si>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</si>
  <si>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</si>
  <si>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</si>
  <si>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</si>
  <si>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</si>
  <si>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</si>
  <si>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</si>
  <si>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</si>
  <si>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</si>
  <si>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</si>
  <si>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</si>
  <si>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</si>
  <si>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Утверждено на 2019  год</t>
  </si>
  <si>
    <t>Темп роста (снижения) (2019 год к 2018 году)</t>
  </si>
  <si>
    <t>Исполнение налоговых и неналоговых доходов бюджетов поселений за 2019 год (рублей)</t>
  </si>
  <si>
    <t>Исполнено за 2019 год</t>
  </si>
  <si>
    <t>Процент исполнения доходов за 2019 год</t>
  </si>
  <si>
    <t>Исполнено за 2018 год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</si>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</sst>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#,##0.0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35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12" fillId="0" borderId="0" xfId="1" applyFont="1" applyAlignment="1">
      <alignment vertical="center"/>
    </xf>
    <xf numFmtId="4" fontId="2" fillId="0" borderId="0" xfId="1" applyNumberFormat="1"/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4" fillId="0" borderId="2" xfId="1" applyFont="1" applyBorder="1" applyAlignment="1">
      <alignment horizontal="center" wrapText="1"/>
    </xf>
    <xf numFmtId="0" fontId="12" fillId="0" borderId="0" xfId="1" applyFont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0" xfId="1" applyNumberFormat="1" applyFont="1" applyFill="1" applyAlignment="1"/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166" fontId="3" fillId="15" borderId="2" xfId="1" applyNumberFormat="1" applyFont="1" applyFill="1" applyBorder="1" applyAlignment="1">
      <alignment horizontal="right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2" fillId="15" borderId="0" xfId="1" applyFill="1"/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0" fontId="3" fillId="15" borderId="2" xfId="1" applyFont="1" applyFill="1" applyBorder="1"/>
    <xf numFmtId="4" fontId="13" fillId="0" borderId="2" xfId="0" applyNumberFormat="1" applyFont="1" applyBorder="1"/>
    <xf numFmtId="4" fontId="3" fillId="15" borderId="0" xfId="1" applyNumberFormat="1" applyFont="1" applyFill="1" applyBorder="1"/>
    <xf numFmtId="4" fontId="2" fillId="15" borderId="0" xfId="1" applyNumberFormat="1" applyFill="1"/>
    <xf numFmtId="164" fontId="2" fillId="15" borderId="0" xfId="1" applyNumberFormat="1" applyFill="1"/>
    <xf numFmtId="166" fontId="2" fillId="15" borderId="0" xfId="1" applyNumberFormat="1" applyFill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9" fillId="16" borderId="5" xfId="1" applyFont="1" applyFill="1" applyBorder="1"/>
    <xf numFmtId="0" fontId="12" fillId="0" borderId="2" xfId="1" applyFont="1" applyBorder="1" applyAlignment="1">
      <alignment vertical="center"/>
    </xf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4" fontId="3" fillId="16" borderId="2" xfId="1" applyNumberFormat="1" applyFont="1" applyFill="1" applyBorder="1" applyAlignment="1"/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4" fillId="3" borderId="2" xfId="1" applyFont="1" applyFill="1" applyBorder="1" applyAlignment="1">
      <alignment horizont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43" fontId="2" fillId="15" borderId="0" xfId="1" applyNumberFormat="1" applyFill="1"/>
    <xf numFmtId="4" fontId="18" fillId="16" borderId="2" xfId="1" applyNumberFormat="1" applyFont="1" applyFill="1" applyBorder="1" applyAlignment="1">
      <alignment horizontal="right" shrinkToFit="1"/>
    </xf>
    <xf numFmtId="4" fontId="19" fillId="16" borderId="2" xfId="1" applyNumberFormat="1" applyFont="1" applyFill="1" applyBorder="1" applyAlignment="1">
      <alignment horizontal="right" shrinkToFit="1"/>
    </xf>
    <xf numFmtId="4" fontId="18" fillId="16" borderId="3" xfId="1" applyNumberFormat="1" applyFont="1" applyFill="1" applyBorder="1" applyAlignment="1">
      <alignment wrapText="1" readingOrder="1"/>
    </xf>
    <xf numFmtId="0" fontId="18" fillId="16" borderId="3" xfId="1" applyFont="1" applyFill="1" applyBorder="1" applyAlignment="1">
      <alignment vertical="top" wrapText="1" readingOrder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view="pageBreakPreview" zoomScale="87" zoomScaleNormal="80" zoomScaleSheetLayoutView="87" workbookViewId="0">
      <pane xSplit="2" ySplit="5" topLeftCell="C108" activePane="bottomRight" state="frozen"/>
      <selection pane="topRight" activeCell="C1" sqref="C1"/>
      <selection pane="bottomLeft" activeCell="A6" sqref="A6"/>
      <selection pane="bottomRight" activeCell="D143" sqref="D143"/>
    </sheetView>
  </sheetViews>
  <sheetFormatPr defaultColWidth="9.140625" defaultRowHeight="12.75" outlineLevelRow="1" x14ac:dyDescent="0.2"/>
  <cols>
    <col min="1" max="1" width="6.140625" style="2" customWidth="1"/>
    <col min="2" max="2" width="45.28515625" style="2" customWidth="1"/>
    <col min="3" max="5" width="19.7109375" style="2" customWidth="1"/>
    <col min="6" max="7" width="12.7109375" style="2" customWidth="1"/>
    <col min="8" max="10" width="19.7109375" style="2" customWidth="1"/>
    <col min="11" max="11" width="12.7109375" style="2" customWidth="1"/>
    <col min="12" max="12" width="15.28515625" style="2" customWidth="1"/>
    <col min="13" max="15" width="19.7109375" style="2" customWidth="1"/>
    <col min="16" max="17" width="12.7109375" style="2" customWidth="1"/>
    <col min="18" max="20" width="21.7109375" style="2" customWidth="1"/>
    <col min="21" max="22" width="14.140625" style="2" customWidth="1"/>
    <col min="23" max="23" width="18.7109375" style="2" customWidth="1"/>
    <col min="24" max="24" width="16.85546875" style="2" customWidth="1"/>
    <col min="25" max="25" width="21.7109375" style="2" customWidth="1"/>
    <col min="26" max="27" width="15.5703125" style="2" customWidth="1"/>
    <col min="28" max="28" width="17.28515625" style="2" customWidth="1"/>
    <col min="29" max="29" width="16.42578125" style="2" customWidth="1"/>
    <col min="30" max="30" width="17.42578125" style="2" customWidth="1"/>
    <col min="31" max="32" width="12.7109375" style="2" customWidth="1"/>
    <col min="33" max="35" width="18.42578125" style="2" customWidth="1"/>
    <col min="36" max="37" width="12.7109375" style="2" customWidth="1"/>
    <col min="38" max="40" width="19.7109375" style="2" customWidth="1"/>
    <col min="41" max="41" width="12.7109375" style="2" customWidth="1"/>
    <col min="42" max="42" width="14.140625" style="2" customWidth="1"/>
    <col min="43" max="45" width="19.7109375" style="2" customWidth="1"/>
    <col min="46" max="47" width="12.7109375" style="2" customWidth="1"/>
    <col min="48" max="50" width="19.7109375" style="2" customWidth="1"/>
    <col min="51" max="52" width="12.7109375" style="2" customWidth="1"/>
    <col min="53" max="55" width="19.7109375" style="2" customWidth="1"/>
    <col min="56" max="57" width="12.7109375" style="2" customWidth="1"/>
    <col min="58" max="60" width="19.7109375" style="2" customWidth="1"/>
    <col min="61" max="62" width="12.7109375" style="2" customWidth="1"/>
    <col min="63" max="65" width="19.7109375" style="2" customWidth="1"/>
    <col min="66" max="67" width="12.7109375" style="2" customWidth="1"/>
    <col min="68" max="70" width="19.7109375" style="2" customWidth="1"/>
    <col min="71" max="72" width="12.7109375" style="2" customWidth="1"/>
    <col min="73" max="75" width="19.7109375" style="2" customWidth="1"/>
    <col min="76" max="77" width="12.7109375" style="2" customWidth="1"/>
    <col min="78" max="80" width="19.7109375" style="2" customWidth="1"/>
    <col min="81" max="82" width="12.7109375" style="2" customWidth="1"/>
    <col min="83" max="85" width="19.7109375" style="2" customWidth="1"/>
    <col min="86" max="87" width="12.7109375" style="2" customWidth="1"/>
    <col min="88" max="90" width="19.7109375" style="2" customWidth="1"/>
    <col min="91" max="92" width="12.7109375" style="2" customWidth="1"/>
    <col min="93" max="95" width="19.7109375" style="2" customWidth="1"/>
    <col min="96" max="97" width="12.7109375" style="2" customWidth="1"/>
    <col min="98" max="100" width="19.7109375" style="2" customWidth="1"/>
    <col min="101" max="102" width="12.7109375" style="2" customWidth="1"/>
    <col min="103" max="105" width="19.7109375" style="2" customWidth="1"/>
    <col min="106" max="107" width="12.7109375" style="2" customWidth="1"/>
    <col min="108" max="110" width="22.140625" style="2" customWidth="1"/>
    <col min="111" max="112" width="14.28515625" style="2" customWidth="1"/>
    <col min="113" max="114" width="20.85546875" style="2" customWidth="1"/>
    <col min="115" max="115" width="14.28515625" style="2" customWidth="1"/>
    <col min="116" max="116" width="21.140625" style="2" customWidth="1"/>
    <col min="117" max="117" width="21.7109375" style="2" customWidth="1"/>
    <col min="118" max="118" width="21.5703125" style="2" customWidth="1"/>
    <col min="119" max="120" width="12.7109375" style="2" customWidth="1"/>
    <col min="121" max="121" width="13.42578125" style="2" customWidth="1"/>
    <col min="122" max="16384" width="9.140625" style="2"/>
  </cols>
  <sheetData>
    <row r="1" spans="1:120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0" ht="26.25" customHeight="1" x14ac:dyDescent="0.2">
      <c r="A2" s="3"/>
      <c r="B2" s="3"/>
      <c r="C2" s="3"/>
      <c r="D2" s="3"/>
      <c r="E2" s="3"/>
      <c r="F2" s="3"/>
      <c r="G2" s="16" t="s">
        <v>169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s="13" customFormat="1" ht="83.25" customHeight="1" x14ac:dyDescent="0.2">
      <c r="A3" s="12"/>
      <c r="B3" s="12"/>
      <c r="C3" s="108" t="s">
        <v>115</v>
      </c>
      <c r="D3" s="109"/>
      <c r="E3" s="109"/>
      <c r="F3" s="109"/>
      <c r="G3" s="109"/>
      <c r="H3" s="90" t="s">
        <v>116</v>
      </c>
      <c r="I3" s="91"/>
      <c r="J3" s="91"/>
      <c r="K3" s="91"/>
      <c r="L3" s="92"/>
      <c r="M3" s="81" t="s">
        <v>117</v>
      </c>
      <c r="N3" s="82"/>
      <c r="O3" s="82"/>
      <c r="P3" s="82"/>
      <c r="Q3" s="83"/>
      <c r="R3" s="110" t="s">
        <v>158</v>
      </c>
      <c r="S3" s="111"/>
      <c r="T3" s="111"/>
      <c r="U3" s="111"/>
      <c r="V3" s="112"/>
      <c r="W3" s="116" t="s">
        <v>118</v>
      </c>
      <c r="X3" s="117"/>
      <c r="Y3" s="117"/>
      <c r="Z3" s="117"/>
      <c r="AA3" s="118"/>
      <c r="AB3" s="119" t="s">
        <v>119</v>
      </c>
      <c r="AC3" s="120"/>
      <c r="AD3" s="120"/>
      <c r="AE3" s="120"/>
      <c r="AF3" s="121"/>
      <c r="AG3" s="77" t="s">
        <v>120</v>
      </c>
      <c r="AH3" s="78"/>
      <c r="AI3" s="78"/>
      <c r="AJ3" s="78"/>
      <c r="AK3" s="79"/>
      <c r="AL3" s="87" t="s">
        <v>121</v>
      </c>
      <c r="AM3" s="88"/>
      <c r="AN3" s="88"/>
      <c r="AO3" s="88"/>
      <c r="AP3" s="89"/>
      <c r="AQ3" s="90" t="s">
        <v>122</v>
      </c>
      <c r="AR3" s="91"/>
      <c r="AS3" s="91"/>
      <c r="AT3" s="91"/>
      <c r="AU3" s="92"/>
      <c r="AV3" s="122" t="s">
        <v>123</v>
      </c>
      <c r="AW3" s="123"/>
      <c r="AX3" s="123"/>
      <c r="AY3" s="123"/>
      <c r="AZ3" s="124"/>
      <c r="BA3" s="125" t="s">
        <v>159</v>
      </c>
      <c r="BB3" s="126"/>
      <c r="BC3" s="126"/>
      <c r="BD3" s="126"/>
      <c r="BE3" s="126"/>
      <c r="BF3" s="127" t="s">
        <v>124</v>
      </c>
      <c r="BG3" s="128"/>
      <c r="BH3" s="128"/>
      <c r="BI3" s="128"/>
      <c r="BJ3" s="129"/>
      <c r="BK3" s="93" t="s">
        <v>125</v>
      </c>
      <c r="BL3" s="94"/>
      <c r="BM3" s="94"/>
      <c r="BN3" s="94"/>
      <c r="BO3" s="95"/>
      <c r="BP3" s="99" t="s">
        <v>126</v>
      </c>
      <c r="BQ3" s="100"/>
      <c r="BR3" s="100"/>
      <c r="BS3" s="100"/>
      <c r="BT3" s="101"/>
      <c r="BU3" s="102" t="s">
        <v>127</v>
      </c>
      <c r="BV3" s="103"/>
      <c r="BW3" s="103"/>
      <c r="BX3" s="103"/>
      <c r="BY3" s="104"/>
      <c r="BZ3" s="105" t="s">
        <v>128</v>
      </c>
      <c r="CA3" s="106"/>
      <c r="CB3" s="106"/>
      <c r="CC3" s="106"/>
      <c r="CD3" s="107"/>
      <c r="CE3" s="96" t="s">
        <v>173</v>
      </c>
      <c r="CF3" s="97"/>
      <c r="CG3" s="97"/>
      <c r="CH3" s="97"/>
      <c r="CI3" s="98"/>
      <c r="CJ3" s="84" t="s">
        <v>160</v>
      </c>
      <c r="CK3" s="85"/>
      <c r="CL3" s="85"/>
      <c r="CM3" s="85"/>
      <c r="CN3" s="86"/>
      <c r="CO3" s="84" t="s">
        <v>161</v>
      </c>
      <c r="CP3" s="85"/>
      <c r="CQ3" s="85"/>
      <c r="CR3" s="85"/>
      <c r="CS3" s="86"/>
      <c r="CT3" s="113" t="s">
        <v>165</v>
      </c>
      <c r="CU3" s="114"/>
      <c r="CV3" s="114"/>
      <c r="CW3" s="114"/>
      <c r="CX3" s="115"/>
      <c r="CY3" s="87" t="s">
        <v>129</v>
      </c>
      <c r="CZ3" s="88"/>
      <c r="DA3" s="88"/>
      <c r="DB3" s="88"/>
      <c r="DC3" s="89"/>
      <c r="DD3" s="77" t="s">
        <v>130</v>
      </c>
      <c r="DE3" s="78"/>
      <c r="DF3" s="78"/>
      <c r="DG3" s="78"/>
      <c r="DH3" s="79"/>
      <c r="DI3" s="81" t="s">
        <v>131</v>
      </c>
      <c r="DJ3" s="82"/>
      <c r="DK3" s="83"/>
      <c r="DL3" s="80" t="s">
        <v>132</v>
      </c>
      <c r="DM3" s="80"/>
      <c r="DN3" s="80"/>
      <c r="DO3" s="80"/>
      <c r="DP3" s="80"/>
    </row>
    <row r="4" spans="1:120" s="23" customFormat="1" ht="60" x14ac:dyDescent="0.2">
      <c r="A4" s="12"/>
      <c r="B4" s="22" t="s">
        <v>133</v>
      </c>
      <c r="C4" s="14" t="s">
        <v>167</v>
      </c>
      <c r="D4" s="14" t="s">
        <v>170</v>
      </c>
      <c r="E4" s="14" t="s">
        <v>172</v>
      </c>
      <c r="F4" s="14" t="s">
        <v>171</v>
      </c>
      <c r="G4" s="14" t="s">
        <v>168</v>
      </c>
      <c r="H4" s="14" t="s">
        <v>167</v>
      </c>
      <c r="I4" s="14" t="s">
        <v>170</v>
      </c>
      <c r="J4" s="14" t="s">
        <v>172</v>
      </c>
      <c r="K4" s="14" t="s">
        <v>171</v>
      </c>
      <c r="L4" s="14" t="s">
        <v>168</v>
      </c>
      <c r="M4" s="14" t="s">
        <v>167</v>
      </c>
      <c r="N4" s="14" t="s">
        <v>170</v>
      </c>
      <c r="O4" s="14" t="s">
        <v>172</v>
      </c>
      <c r="P4" s="14" t="s">
        <v>171</v>
      </c>
      <c r="Q4" s="14" t="s">
        <v>168</v>
      </c>
      <c r="R4" s="14" t="s">
        <v>167</v>
      </c>
      <c r="S4" s="14" t="s">
        <v>170</v>
      </c>
      <c r="T4" s="14" t="s">
        <v>172</v>
      </c>
      <c r="U4" s="14" t="s">
        <v>171</v>
      </c>
      <c r="V4" s="14" t="s">
        <v>168</v>
      </c>
      <c r="W4" s="14" t="s">
        <v>167</v>
      </c>
      <c r="X4" s="14" t="s">
        <v>170</v>
      </c>
      <c r="Y4" s="14" t="s">
        <v>172</v>
      </c>
      <c r="Z4" s="14" t="s">
        <v>171</v>
      </c>
      <c r="AA4" s="14" t="s">
        <v>168</v>
      </c>
      <c r="AB4" s="14" t="s">
        <v>167</v>
      </c>
      <c r="AC4" s="14" t="s">
        <v>170</v>
      </c>
      <c r="AD4" s="14" t="s">
        <v>172</v>
      </c>
      <c r="AE4" s="14" t="s">
        <v>171</v>
      </c>
      <c r="AF4" s="14" t="s">
        <v>168</v>
      </c>
      <c r="AG4" s="14" t="s">
        <v>167</v>
      </c>
      <c r="AH4" s="14" t="s">
        <v>170</v>
      </c>
      <c r="AI4" s="14" t="s">
        <v>172</v>
      </c>
      <c r="AJ4" s="14" t="s">
        <v>171</v>
      </c>
      <c r="AK4" s="14" t="s">
        <v>168</v>
      </c>
      <c r="AL4" s="14" t="s">
        <v>167</v>
      </c>
      <c r="AM4" s="14" t="s">
        <v>170</v>
      </c>
      <c r="AN4" s="14" t="s">
        <v>172</v>
      </c>
      <c r="AO4" s="14" t="s">
        <v>171</v>
      </c>
      <c r="AP4" s="14" t="s">
        <v>168</v>
      </c>
      <c r="AQ4" s="14" t="s">
        <v>167</v>
      </c>
      <c r="AR4" s="14" t="s">
        <v>170</v>
      </c>
      <c r="AS4" s="14" t="s">
        <v>172</v>
      </c>
      <c r="AT4" s="14" t="s">
        <v>171</v>
      </c>
      <c r="AU4" s="14" t="s">
        <v>168</v>
      </c>
      <c r="AV4" s="14" t="s">
        <v>167</v>
      </c>
      <c r="AW4" s="14" t="s">
        <v>170</v>
      </c>
      <c r="AX4" s="14" t="s">
        <v>172</v>
      </c>
      <c r="AY4" s="14" t="s">
        <v>171</v>
      </c>
      <c r="AZ4" s="14" t="s">
        <v>168</v>
      </c>
      <c r="BA4" s="14" t="s">
        <v>167</v>
      </c>
      <c r="BB4" s="14" t="s">
        <v>170</v>
      </c>
      <c r="BC4" s="14" t="s">
        <v>172</v>
      </c>
      <c r="BD4" s="14" t="s">
        <v>171</v>
      </c>
      <c r="BE4" s="14" t="s">
        <v>168</v>
      </c>
      <c r="BF4" s="14" t="s">
        <v>167</v>
      </c>
      <c r="BG4" s="14" t="s">
        <v>170</v>
      </c>
      <c r="BH4" s="14" t="s">
        <v>172</v>
      </c>
      <c r="BI4" s="14" t="s">
        <v>171</v>
      </c>
      <c r="BJ4" s="14" t="s">
        <v>168</v>
      </c>
      <c r="BK4" s="14" t="s">
        <v>167</v>
      </c>
      <c r="BL4" s="14" t="s">
        <v>170</v>
      </c>
      <c r="BM4" s="14" t="s">
        <v>172</v>
      </c>
      <c r="BN4" s="14" t="s">
        <v>171</v>
      </c>
      <c r="BO4" s="14" t="s">
        <v>168</v>
      </c>
      <c r="BP4" s="14" t="s">
        <v>167</v>
      </c>
      <c r="BQ4" s="14" t="s">
        <v>170</v>
      </c>
      <c r="BR4" s="14" t="s">
        <v>172</v>
      </c>
      <c r="BS4" s="14" t="s">
        <v>171</v>
      </c>
      <c r="BT4" s="14" t="s">
        <v>168</v>
      </c>
      <c r="BU4" s="14" t="s">
        <v>167</v>
      </c>
      <c r="BV4" s="14" t="s">
        <v>170</v>
      </c>
      <c r="BW4" s="14" t="s">
        <v>172</v>
      </c>
      <c r="BX4" s="14" t="s">
        <v>171</v>
      </c>
      <c r="BY4" s="14" t="s">
        <v>168</v>
      </c>
      <c r="BZ4" s="14" t="s">
        <v>167</v>
      </c>
      <c r="CA4" s="14" t="s">
        <v>170</v>
      </c>
      <c r="CB4" s="14" t="s">
        <v>172</v>
      </c>
      <c r="CC4" s="14" t="s">
        <v>171</v>
      </c>
      <c r="CD4" s="14" t="s">
        <v>168</v>
      </c>
      <c r="CE4" s="14" t="s">
        <v>167</v>
      </c>
      <c r="CF4" s="14" t="s">
        <v>170</v>
      </c>
      <c r="CG4" s="14" t="s">
        <v>172</v>
      </c>
      <c r="CH4" s="14" t="s">
        <v>171</v>
      </c>
      <c r="CI4" s="14" t="s">
        <v>168</v>
      </c>
      <c r="CJ4" s="14" t="s">
        <v>167</v>
      </c>
      <c r="CK4" s="14" t="s">
        <v>170</v>
      </c>
      <c r="CL4" s="14" t="s">
        <v>172</v>
      </c>
      <c r="CM4" s="14" t="s">
        <v>171</v>
      </c>
      <c r="CN4" s="14" t="s">
        <v>168</v>
      </c>
      <c r="CO4" s="14" t="s">
        <v>167</v>
      </c>
      <c r="CP4" s="14" t="s">
        <v>170</v>
      </c>
      <c r="CQ4" s="14" t="s">
        <v>172</v>
      </c>
      <c r="CR4" s="14" t="s">
        <v>171</v>
      </c>
      <c r="CS4" s="14" t="s">
        <v>168</v>
      </c>
      <c r="CT4" s="64" t="s">
        <v>167</v>
      </c>
      <c r="CU4" s="64" t="s">
        <v>170</v>
      </c>
      <c r="CV4" s="64" t="s">
        <v>172</v>
      </c>
      <c r="CW4" s="64" t="s">
        <v>171</v>
      </c>
      <c r="CX4" s="64" t="s">
        <v>168</v>
      </c>
      <c r="CY4" s="14" t="s">
        <v>167</v>
      </c>
      <c r="CZ4" s="14" t="s">
        <v>170</v>
      </c>
      <c r="DA4" s="14" t="s">
        <v>172</v>
      </c>
      <c r="DB4" s="14" t="s">
        <v>171</v>
      </c>
      <c r="DC4" s="14" t="s">
        <v>168</v>
      </c>
      <c r="DD4" s="14" t="s">
        <v>167</v>
      </c>
      <c r="DE4" s="14" t="s">
        <v>170</v>
      </c>
      <c r="DF4" s="14" t="s">
        <v>172</v>
      </c>
      <c r="DG4" s="14" t="s">
        <v>171</v>
      </c>
      <c r="DH4" s="14" t="s">
        <v>168</v>
      </c>
      <c r="DI4" s="14" t="s">
        <v>170</v>
      </c>
      <c r="DJ4" s="14" t="s">
        <v>172</v>
      </c>
      <c r="DK4" s="14" t="s">
        <v>168</v>
      </c>
      <c r="DL4" s="64" t="s">
        <v>167</v>
      </c>
      <c r="DM4" s="64" t="s">
        <v>170</v>
      </c>
      <c r="DN4" s="64" t="s">
        <v>172</v>
      </c>
      <c r="DO4" s="64" t="s">
        <v>171</v>
      </c>
      <c r="DP4" s="64" t="s">
        <v>168</v>
      </c>
    </row>
    <row r="5" spans="1:120" s="6" customFormat="1" ht="18" customHeight="1" x14ac:dyDescent="0.25">
      <c r="A5" s="5" t="s">
        <v>134</v>
      </c>
      <c r="B5" s="5" t="s">
        <v>135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si="0"/>
        <v>16</v>
      </c>
      <c r="S5" s="5">
        <f t="shared" si="0"/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si="0"/>
        <v>21</v>
      </c>
      <c r="X5" s="5">
        <f t="shared" si="0"/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ref="AB5" si="1">AA5+1</f>
        <v>26</v>
      </c>
      <c r="AC5" s="5">
        <f t="shared" ref="AC5" si="2">AB5+1</f>
        <v>27</v>
      </c>
      <c r="AD5" s="5">
        <f t="shared" ref="AD5" si="3">AC5+1</f>
        <v>28</v>
      </c>
      <c r="AE5" s="5">
        <f t="shared" ref="AE5" si="4">AD5+1</f>
        <v>29</v>
      </c>
      <c r="AF5" s="5">
        <f t="shared" ref="AF5" si="5">AE5+1</f>
        <v>30</v>
      </c>
      <c r="AG5" s="5">
        <f t="shared" ref="AG5" si="6">AF5+1</f>
        <v>31</v>
      </c>
      <c r="AH5" s="5">
        <f t="shared" ref="AH5" si="7">AG5+1</f>
        <v>32</v>
      </c>
      <c r="AI5" s="5">
        <f t="shared" ref="AI5" si="8">AH5+1</f>
        <v>33</v>
      </c>
      <c r="AJ5" s="5">
        <f t="shared" ref="AJ5" si="9">AI5+1</f>
        <v>34</v>
      </c>
      <c r="AK5" s="5">
        <f t="shared" ref="AK5" si="10">AJ5+1</f>
        <v>35</v>
      </c>
      <c r="AL5" s="5">
        <f t="shared" ref="AL5" si="11">AK5+1</f>
        <v>36</v>
      </c>
      <c r="AM5" s="5">
        <f t="shared" ref="AM5" si="12">AL5+1</f>
        <v>37</v>
      </c>
      <c r="AN5" s="5">
        <f t="shared" ref="AN5" si="13">AM5+1</f>
        <v>38</v>
      </c>
      <c r="AO5" s="5">
        <f t="shared" ref="AO5" si="14">AN5+1</f>
        <v>39</v>
      </c>
      <c r="AP5" s="5">
        <f t="shared" ref="AP5" si="15">AO5+1</f>
        <v>40</v>
      </c>
      <c r="AQ5" s="5">
        <f t="shared" ref="AQ5" si="16">AP5+1</f>
        <v>41</v>
      </c>
      <c r="AR5" s="5">
        <f t="shared" ref="AR5" si="17">AQ5+1</f>
        <v>42</v>
      </c>
      <c r="AS5" s="5">
        <f t="shared" ref="AS5" si="18">AR5+1</f>
        <v>43</v>
      </c>
      <c r="AT5" s="5">
        <f t="shared" ref="AT5" si="19">AS5+1</f>
        <v>44</v>
      </c>
      <c r="AU5" s="5">
        <f t="shared" ref="AU5" si="20">AT5+1</f>
        <v>45</v>
      </c>
      <c r="AV5" s="5">
        <f t="shared" ref="AV5" si="21">AU5+1</f>
        <v>46</v>
      </c>
      <c r="AW5" s="5">
        <f t="shared" ref="AW5" si="22">AV5+1</f>
        <v>47</v>
      </c>
      <c r="AX5" s="5">
        <f t="shared" ref="AX5" si="23">AW5+1</f>
        <v>48</v>
      </c>
      <c r="AY5" s="5">
        <f t="shared" ref="AY5" si="24">AX5+1</f>
        <v>49</v>
      </c>
      <c r="AZ5" s="5">
        <f t="shared" ref="AZ5" si="25">AY5+1</f>
        <v>50</v>
      </c>
      <c r="BA5" s="5">
        <f t="shared" ref="BA5" si="26">AZ5+1</f>
        <v>51</v>
      </c>
      <c r="BB5" s="5">
        <f t="shared" ref="BB5" si="27">BA5+1</f>
        <v>52</v>
      </c>
      <c r="BC5" s="5">
        <f t="shared" ref="BC5" si="28">BB5+1</f>
        <v>53</v>
      </c>
      <c r="BD5" s="5">
        <f t="shared" ref="BD5" si="29">BC5+1</f>
        <v>54</v>
      </c>
      <c r="BE5" s="5">
        <f t="shared" ref="BE5" si="30">BD5+1</f>
        <v>55</v>
      </c>
      <c r="BF5" s="5">
        <f t="shared" ref="BF5" si="31">BE5+1</f>
        <v>56</v>
      </c>
      <c r="BG5" s="5">
        <f t="shared" ref="BG5" si="32">BF5+1</f>
        <v>57</v>
      </c>
      <c r="BH5" s="5">
        <f t="shared" ref="BH5" si="33">BG5+1</f>
        <v>58</v>
      </c>
      <c r="BI5" s="5">
        <f t="shared" ref="BI5" si="34">BH5+1</f>
        <v>59</v>
      </c>
      <c r="BJ5" s="5">
        <f t="shared" ref="BJ5" si="35">BI5+1</f>
        <v>60</v>
      </c>
      <c r="BK5" s="5">
        <f t="shared" ref="BK5" si="36">BJ5+1</f>
        <v>61</v>
      </c>
      <c r="BL5" s="5">
        <f t="shared" ref="BL5" si="37">BK5+1</f>
        <v>62</v>
      </c>
      <c r="BM5" s="5">
        <f t="shared" ref="BM5" si="38">BL5+1</f>
        <v>63</v>
      </c>
      <c r="BN5" s="5">
        <f t="shared" ref="BN5" si="39">BM5+1</f>
        <v>64</v>
      </c>
      <c r="BO5" s="5">
        <f t="shared" ref="BO5:BP5" si="40">BN5+1</f>
        <v>65</v>
      </c>
      <c r="BP5" s="5">
        <f t="shared" si="40"/>
        <v>66</v>
      </c>
      <c r="BQ5" s="5">
        <f t="shared" ref="BQ5" si="41">BP5+1</f>
        <v>67</v>
      </c>
      <c r="BR5" s="5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5">
        <f t="shared" ref="BU5" si="45">BT5+1</f>
        <v>71</v>
      </c>
      <c r="BV5" s="5">
        <f t="shared" ref="BV5" si="46">BU5+1</f>
        <v>72</v>
      </c>
      <c r="BW5" s="5">
        <f t="shared" ref="BW5" si="47">BV5+1</f>
        <v>73</v>
      </c>
      <c r="BX5" s="5">
        <f t="shared" ref="BX5" si="48">BW5+1</f>
        <v>74</v>
      </c>
      <c r="BY5" s="5">
        <f t="shared" ref="BY5:BZ5" si="49">BX5+1</f>
        <v>75</v>
      </c>
      <c r="BZ5" s="5">
        <f t="shared" si="49"/>
        <v>76</v>
      </c>
      <c r="CA5" s="5">
        <f t="shared" ref="CA5" si="50">BZ5+1</f>
        <v>77</v>
      </c>
      <c r="CB5" s="5">
        <f t="shared" ref="CB5" si="51">CA5+1</f>
        <v>78</v>
      </c>
      <c r="CC5" s="5">
        <f t="shared" ref="CC5" si="52">CB5+1</f>
        <v>79</v>
      </c>
      <c r="CD5" s="5">
        <f t="shared" ref="CD5" si="53">CC5+1</f>
        <v>80</v>
      </c>
      <c r="CE5" s="5">
        <f t="shared" ref="CE5" si="54">CD5+1</f>
        <v>81</v>
      </c>
      <c r="CF5" s="5">
        <f t="shared" ref="CF5" si="55">CE5+1</f>
        <v>82</v>
      </c>
      <c r="CG5" s="5">
        <f t="shared" ref="CG5" si="56">CF5+1</f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 t="shared" ref="DI5" si="84">DH5+1</f>
        <v>111</v>
      </c>
      <c r="DJ5" s="5">
        <f t="shared" ref="DJ5" si="85">DI5+1</f>
        <v>112</v>
      </c>
      <c r="DK5" s="5">
        <f t="shared" ref="DK5" si="86">DJ5+1</f>
        <v>113</v>
      </c>
      <c r="DL5" s="5">
        <f t="shared" ref="DL5" si="87">DK5+1</f>
        <v>114</v>
      </c>
      <c r="DM5" s="5">
        <f t="shared" ref="DM5" si="88">DL5+1</f>
        <v>115</v>
      </c>
      <c r="DN5" s="5">
        <f t="shared" ref="DN5" si="89">DM5+1</f>
        <v>116</v>
      </c>
      <c r="DO5" s="5">
        <f t="shared" ref="DO5" si="90">DN5+1</f>
        <v>117</v>
      </c>
      <c r="DP5" s="5">
        <f t="shared" ref="DP5" si="91">DO5+1</f>
        <v>118</v>
      </c>
    </row>
    <row r="6" spans="1:120" s="21" customFormat="1" ht="32.1" customHeight="1" collapsed="1" x14ac:dyDescent="0.25">
      <c r="A6" s="20"/>
      <c r="B6" s="7" t="s">
        <v>136</v>
      </c>
      <c r="C6" s="25">
        <f>SUM(C7:C10)</f>
        <v>9408979.5599999987</v>
      </c>
      <c r="D6" s="25">
        <f t="shared" ref="D6" si="92">SUM(D7:D10)</f>
        <v>9980853.2599999998</v>
      </c>
      <c r="E6" s="25">
        <f>SUM(E7:E10)</f>
        <v>9972820.2599999998</v>
      </c>
      <c r="F6" s="26">
        <f t="shared" ref="F6:F37" si="93">IF(D6&lt;=0," ",IF(D6/C6*100&gt;200,"СВ.200",D6/C6))</f>
        <v>1.0607795666207187</v>
      </c>
      <c r="G6" s="26">
        <f>IF(E6=0," ",IF(D6/E6*100&gt;200,"св.200",D6/E6))</f>
        <v>1.000805489298972</v>
      </c>
      <c r="H6" s="25">
        <f>SUM(H7:H10)</f>
        <v>8258691.0499999998</v>
      </c>
      <c r="I6" s="25">
        <f>SUM(I7:I10)</f>
        <v>8800291.8600000013</v>
      </c>
      <c r="J6" s="25">
        <f>SUM(J7:J10)</f>
        <v>8697634.6899999995</v>
      </c>
      <c r="K6" s="26">
        <f t="shared" ref="K6:K30" si="94">IF(I6&lt;=0," ",IF(I6/H6*100&gt;200,"СВ.200",I6/H6))</f>
        <v>1.0655794976130026</v>
      </c>
      <c r="L6" s="26">
        <f>IF(J6=0," ",IF(I6/J6*100&gt;200,"св.200",I6/J6))</f>
        <v>1.011802883618236</v>
      </c>
      <c r="M6" s="25">
        <f>SUM(M7:M10)</f>
        <v>6252654.2800000003</v>
      </c>
      <c r="N6" s="25">
        <f>SUM(N7:N10)</f>
        <v>6764153.9400000004</v>
      </c>
      <c r="O6" s="25">
        <f>SUM(O7:O10)</f>
        <v>6954144.46</v>
      </c>
      <c r="P6" s="26">
        <f t="shared" ref="P6:P37" si="95">IF(N6&lt;=0," ",IF(M6&lt;=0," ",IF(N6/M6*100&gt;200,"СВ.200",N6/M6)))</f>
        <v>1.0818052041732267</v>
      </c>
      <c r="Q6" s="26">
        <f>IF(O6=0," ",IF(N6/O6*100&gt;200,"св.200",N6/O6))</f>
        <v>0.97267952641869626</v>
      </c>
      <c r="R6" s="25">
        <f>SUM(R7:R10)</f>
        <v>822318.97</v>
      </c>
      <c r="S6" s="25">
        <f>SUM(S7:S10)</f>
        <v>819517.82</v>
      </c>
      <c r="T6" s="25">
        <f>SUM(T7:T10)</f>
        <v>539009.56999999995</v>
      </c>
      <c r="U6" s="26">
        <f t="shared" ref="U6:U37" si="96">IF(S6&lt;=0," ",IF(R6&lt;=0," ",IF(S6/R6*100&gt;200,"СВ.200",S6/R6)))</f>
        <v>0.99659359676452552</v>
      </c>
      <c r="V6" s="26">
        <f>IF(T6=0," ",IF(S6/T6*100&gt;200,"св.200",S6/T6))</f>
        <v>1.5204142293800089</v>
      </c>
      <c r="W6" s="25">
        <f t="shared" ref="W6:Y6" si="97">SUM(W7:W10)</f>
        <v>20880.8</v>
      </c>
      <c r="X6" s="25">
        <f>SUM(X7:X10)</f>
        <v>20020.089999999997</v>
      </c>
      <c r="Y6" s="25">
        <f t="shared" si="97"/>
        <v>19351.809999999998</v>
      </c>
      <c r="Z6" s="26">
        <f t="shared" ref="Z6:Z37" si="98">IF(X6&lt;=0," ",IF(W6&lt;=0," ",IF(X6/W6*100&gt;200,"СВ.200",X6/W6)))</f>
        <v>0.95877983602160821</v>
      </c>
      <c r="AA6" s="26">
        <f>IF(Y6=0," ",IF(X6/Y6*100&gt;200,"св.200",X6/Y6))</f>
        <v>1.0345332038708523</v>
      </c>
      <c r="AB6" s="25">
        <f>SUM(AB7:AB10)</f>
        <v>261680</v>
      </c>
      <c r="AC6" s="25">
        <f>SUM(AC7:AC10)</f>
        <v>261525.63</v>
      </c>
      <c r="AD6" s="25">
        <f>SUM(AD7:AD10)</f>
        <v>231419.88999999998</v>
      </c>
      <c r="AE6" s="26">
        <f t="shared" ref="AE6:AE37" si="99">IF(AC6&lt;=0," ",IF(AB6&lt;=0," ",IF(AC6/AB6*100&gt;200,"СВ.200",AC6/AB6)))</f>
        <v>0.99941008101498019</v>
      </c>
      <c r="AF6" s="26">
        <f>IF(AD6=0," ",IF(AC6/AD6*100&gt;200,"св.200",AC6/AD6))</f>
        <v>1.130091410898173</v>
      </c>
      <c r="AG6" s="25">
        <f t="shared" ref="AG6:AI6" si="100">SUM(AG7:AG10)</f>
        <v>895557</v>
      </c>
      <c r="AH6" s="25">
        <f>SUM(AH7:AH10)</f>
        <v>929274.38</v>
      </c>
      <c r="AI6" s="25">
        <f t="shared" si="100"/>
        <v>942008.96000000008</v>
      </c>
      <c r="AJ6" s="26">
        <f t="shared" ref="AJ6:AJ37" si="101">IF(AH6&lt;=0," ",IF(AG6&lt;=0," ",IF(AH6/AG6*100&gt;200,"СВ.200",AH6/AG6)))</f>
        <v>1.0376496191755522</v>
      </c>
      <c r="AK6" s="26">
        <f>IF(AI6=0," ",IF(AH6/AI6*100&gt;200,"св.200",AH6/AI6))</f>
        <v>0.98648146616354893</v>
      </c>
      <c r="AL6" s="25">
        <f>SUM(AL7:AL10)</f>
        <v>5600</v>
      </c>
      <c r="AM6" s="25">
        <f>SUM(AM7:AM10)</f>
        <v>5800</v>
      </c>
      <c r="AN6" s="25">
        <f>SUM(AN7:AN10)</f>
        <v>11700</v>
      </c>
      <c r="AO6" s="26">
        <f>IF(AM6&lt;=0," ",IF(AL6&lt;=0," ",IF(AM6/AL6*100&gt;200,"СВ.200",AM6/AL6)))</f>
        <v>1.0357142857142858</v>
      </c>
      <c r="AP6" s="26">
        <f>IF(AN6=0," ",IF(AM6/AN6*100&gt;200,"св.200",AM6/AN6))</f>
        <v>0.49572649572649574</v>
      </c>
      <c r="AQ6" s="15">
        <f>SUM(AQ7:AQ10)</f>
        <v>1150288.51</v>
      </c>
      <c r="AR6" s="15">
        <f t="shared" ref="AR6:AS6" si="102">SUM(AR7:AR10)</f>
        <v>1180561.3999999999</v>
      </c>
      <c r="AS6" s="15">
        <f t="shared" si="102"/>
        <v>1275185.57</v>
      </c>
      <c r="AT6" s="26">
        <f t="shared" ref="AT6:AT37" si="103">IF(AR6&lt;=0," ",IF(AQ6&lt;=0," ",IF(AR6/AQ6*100&gt;200,"СВ.200",AR6/AQ6)))</f>
        <v>1.0263176496477391</v>
      </c>
      <c r="AU6" s="26">
        <f>IF(AS6=0," ",IF(AR6/AS6*100&gt;200,"св.200",AR6/AS6))</f>
        <v>0.92579576476857395</v>
      </c>
      <c r="AV6" s="25">
        <f>SUM(AV7:AV10)</f>
        <v>520000</v>
      </c>
      <c r="AW6" s="25">
        <f>SUM(AW7:AW10)</f>
        <v>531725.29</v>
      </c>
      <c r="AX6" s="25">
        <f>SUM(AX7:AX10)</f>
        <v>523210.65</v>
      </c>
      <c r="AY6" s="26">
        <f t="shared" ref="AY6:AY37" si="104">IF(AW6&lt;=0," ",IF(AV6&lt;=0," ",IF(AW6/AV6*100&gt;200,"СВ.200",AW6/AV6)))</f>
        <v>1.0225486346153847</v>
      </c>
      <c r="AZ6" s="26">
        <f>IF(AX6=0," ",IF(AW6/AX6*100&gt;200,"св.200",AW6/AX6))</f>
        <v>1.0162738277594312</v>
      </c>
      <c r="BA6" s="27">
        <f>SUM(BA7:BA10)</f>
        <v>16512.439999999999</v>
      </c>
      <c r="BB6" s="27">
        <f t="shared" ref="BB6:BC6" si="105">SUM(BB7:BB10)</f>
        <v>16517.68</v>
      </c>
      <c r="BC6" s="32">
        <f t="shared" si="105"/>
        <v>11647.82</v>
      </c>
      <c r="BD6" s="26">
        <f>IF(BB6&lt;=0," ",IF(BA6&lt;=0," ",IF(BB6/BA6*100&gt;200,"СВ.200",BB6/BA6)))</f>
        <v>1.0003173365050835</v>
      </c>
      <c r="BE6" s="26">
        <f>IF(BC6=0," ",IF(BB6/BC6*100&gt;200,"св.200",BB6/BC6))</f>
        <v>1.4180919691410068</v>
      </c>
      <c r="BF6" s="27">
        <f>SUM(BF7:BF10)</f>
        <v>0</v>
      </c>
      <c r="BG6" s="27">
        <f t="shared" ref="BG6:BH6" si="106">SUM(BG7:BG10)</f>
        <v>0</v>
      </c>
      <c r="BH6" s="32">
        <f t="shared" si="106"/>
        <v>0</v>
      </c>
      <c r="BI6" s="26" t="str">
        <f t="shared" ref="BI6:BI37" si="107">IF(BG6&lt;=0," ",IF(BF6&lt;=0," ",IF(BG6/BF6*100&gt;200,"СВ.200",BG6/BF6)))</f>
        <v xml:space="preserve"> </v>
      </c>
      <c r="BJ6" s="26" t="str">
        <f>IF(BH6=0," ",IF(BG6/BH6*100&gt;200,"св.200",BG6/BH6))</f>
        <v xml:space="preserve"> </v>
      </c>
      <c r="BK6" s="25">
        <f>SUM(BK7:BK10)</f>
        <v>0</v>
      </c>
      <c r="BL6" s="25">
        <f>SUM(BL7:BL10)</f>
        <v>0</v>
      </c>
      <c r="BM6" s="25">
        <f>SUM(BM7:BM10)</f>
        <v>0</v>
      </c>
      <c r="BN6" s="26" t="str">
        <f>IF(BL6&lt;=0," ",IF(BK6&lt;=0," ",IF(BL6/BK6*100&gt;200,"СВ.200",BL6/BK6)))</f>
        <v xml:space="preserve"> </v>
      </c>
      <c r="BO6" s="26" t="str">
        <f>IF(BM6=0," ",IF(BL6/BM6*100&gt;200,"св.200",BL6/BM6))</f>
        <v xml:space="preserve"> </v>
      </c>
      <c r="BP6" s="25">
        <f>SUM(BP7:BP10)</f>
        <v>65000</v>
      </c>
      <c r="BQ6" s="25">
        <f>SUM(BQ7:BQ10)</f>
        <v>80000</v>
      </c>
      <c r="BR6" s="25">
        <f>SUM(BR7:BR10)</f>
        <v>50823.33</v>
      </c>
      <c r="BS6" s="26">
        <f t="shared" ref="BS6:BS37" si="108">IF(BQ6&lt;=0," ",IF(BP6&lt;=0," ",IF(BQ6/BP6*100&gt;200,"СВ.200",BQ6/BP6)))</f>
        <v>1.2307692307692308</v>
      </c>
      <c r="BT6" s="26">
        <f t="shared" ref="BT6:BT12" si="109">IF(BR6=0," ",IF(BQ6/BR6*100&gt;200,"св.200",BQ6/BR6))</f>
        <v>1.5740802501528333</v>
      </c>
      <c r="BU6" s="25">
        <f>SUM(BU7:BU10)</f>
        <v>372493.42000000004</v>
      </c>
      <c r="BV6" s="25">
        <f>SUM(BV7:BV10)</f>
        <v>380338.4</v>
      </c>
      <c r="BW6" s="25">
        <f>SUM(BW7:BW10)</f>
        <v>496111.14</v>
      </c>
      <c r="BX6" s="26">
        <f t="shared" ref="BX6:BX37" si="110">IF(BV6&lt;=0," ",IF(BU6&lt;=0," ",IF(BV6/BU6*100&gt;200,"СВ.200",BV6/BU6)))</f>
        <v>1.0210607210189109</v>
      </c>
      <c r="BY6" s="26">
        <f>IF(BW6=0," ",IF(BV6/BW6*100&gt;200,"св.200",BV6/BW6))</f>
        <v>0.76663950742972631</v>
      </c>
      <c r="BZ6" s="25">
        <f>SUM(BZ7:BZ10)</f>
        <v>83013</v>
      </c>
      <c r="CA6" s="25">
        <f>SUM(CA7:CA10)</f>
        <v>81283.899999999994</v>
      </c>
      <c r="CB6" s="25">
        <f>SUM(CB7:CB10)</f>
        <v>82179.399999999994</v>
      </c>
      <c r="CC6" s="26">
        <f t="shared" ref="CC6:CC17" si="111">IF(CA6&lt;=0," ",IF(BZ6&lt;=0," ",IF(CA6/BZ6*100&gt;200,"СВ.200",CA6/BZ6)))</f>
        <v>0.97917073229494167</v>
      </c>
      <c r="CD6" s="26">
        <f>IF(CB6=0," ",IF(CA6/CB6*100&gt;200,"св.200",CA6/CB6))</f>
        <v>0.98910310856492012</v>
      </c>
      <c r="CE6" s="25">
        <f>SUM(CE7:CE10)</f>
        <v>40000</v>
      </c>
      <c r="CF6" s="25">
        <f>SUM(CF7:CF10)</f>
        <v>36052.699999999997</v>
      </c>
      <c r="CG6" s="25">
        <f>SUM(CG7:CG10)</f>
        <v>80783.850000000006</v>
      </c>
      <c r="CH6" s="26">
        <f>IF(CF6&lt;=0," ",IF(CE6&lt;=0," ",IF(CF6/CE6*100&gt;200,"СВ.200",CF6/CE6)))</f>
        <v>0.90131749999999988</v>
      </c>
      <c r="CI6" s="26">
        <f>IF(CG6=0," ",IF(CF6/CG6*100&gt;200,"св.200",CF6/CG6))</f>
        <v>0.44628598414163217</v>
      </c>
      <c r="CJ6" s="27">
        <f>SUM(CJ7:CJ10)</f>
        <v>40000</v>
      </c>
      <c r="CK6" s="27">
        <f>SUM(CK7:CK10)</f>
        <v>36052.699999999997</v>
      </c>
      <c r="CL6" s="27">
        <f>SUM(CL7:CL10)</f>
        <v>45330.05</v>
      </c>
      <c r="CM6" s="26">
        <f>IF(CK6&lt;=0," ",IF(CJ6&lt;=0," ",IF(CK6/CJ6*100&gt;200,"СВ.200",CK6/CJ6)))</f>
        <v>0.90131749999999988</v>
      </c>
      <c r="CN6" s="26">
        <f>IF(CL6=0," ",IF(CK6/CL6*100&gt;200,"св.200",CK6/CL6))</f>
        <v>0.79533775056502243</v>
      </c>
      <c r="CO6" s="27">
        <f>SUM(CO7:CO10)</f>
        <v>0</v>
      </c>
      <c r="CP6" s="27">
        <f t="shared" ref="CP6:CQ6" si="112">SUM(CP7:CP10)</f>
        <v>0</v>
      </c>
      <c r="CQ6" s="27">
        <f t="shared" si="112"/>
        <v>35453.800000000003</v>
      </c>
      <c r="CR6" s="26" t="str">
        <f>IF(CP6&lt;=0," ",IF(CO6&lt;=0," ",IF(CP6/CO6*100&gt;200,"СВ.200",CP6/CO6)))</f>
        <v xml:space="preserve"> </v>
      </c>
      <c r="CS6" s="26">
        <f>IF(CQ6=0," ",IF(CP6/CQ6*100&gt;200,"св.200",CP6/CQ6))</f>
        <v>0</v>
      </c>
      <c r="CT6" s="27">
        <f>SUM(CT7:CT10)</f>
        <v>15469.51</v>
      </c>
      <c r="CU6" s="27">
        <f t="shared" ref="CU6:CV6" si="113">SUM(CU7:CU10)</f>
        <v>15446.63</v>
      </c>
      <c r="CV6" s="27">
        <f t="shared" si="113"/>
        <v>0</v>
      </c>
      <c r="CW6" s="69">
        <f>IF(CU6&lt;=0," ",IF(CT6&lt;=0," ",IF(CU6/CT6*100&gt;200,"СВ.200",CU6/CT6)))</f>
        <v>0.99852096155598979</v>
      </c>
      <c r="CX6" s="69" t="str">
        <f>IF(CV6=0," ",IF(CU6/CV6*100&gt;200,"св.200",CU6/CV6))</f>
        <v xml:space="preserve"> </v>
      </c>
      <c r="CY6" s="25">
        <f>SUM(CY7:CY10)</f>
        <v>0</v>
      </c>
      <c r="CZ6" s="25">
        <f>SUM(CZ7:CZ10)</f>
        <v>0</v>
      </c>
      <c r="DA6" s="25">
        <f>SUM(DA7:DA10)</f>
        <v>0</v>
      </c>
      <c r="DB6" s="26" t="str">
        <f t="shared" ref="DB6:DB37" si="114">IF(CZ6&lt;=0," ",IF(CY6&lt;=0," ",IF(CZ6/CY6*100&gt;200,"СВ.200",CZ6/CY6)))</f>
        <v xml:space="preserve"> </v>
      </c>
      <c r="DC6" s="26" t="str">
        <f>IF(DA6=0," ",IF(CZ6/DA6*100&gt;200,"св.200",CZ6/DA6))</f>
        <v xml:space="preserve"> </v>
      </c>
      <c r="DD6" s="25">
        <f>SUM(DD7:DD10)</f>
        <v>37800.14</v>
      </c>
      <c r="DE6" s="25">
        <f t="shared" ref="DE6" si="115">SUM(DE7:DE10)</f>
        <v>39196.800000000003</v>
      </c>
      <c r="DF6" s="25">
        <f>SUM(DF7:DF10)</f>
        <v>30429.38</v>
      </c>
      <c r="DG6" s="26">
        <f t="shared" ref="DG6:DG37" si="116">IF(DE6&lt;=0," ",IF(DD6&lt;=0," ",IF(DE6/DD6*100&gt;200,"СВ.200",DE6/DD6)))</f>
        <v>1.0369485404022314</v>
      </c>
      <c r="DH6" s="26">
        <f>IF(DF6=0," ",IF(DE6/DF6*100&gt;200,"св.200",DE6/DF6))</f>
        <v>1.2881235174689725</v>
      </c>
      <c r="DI6" s="25">
        <f>SUM(DI7:DI10)</f>
        <v>0</v>
      </c>
      <c r="DJ6" s="25">
        <f>SUM(DJ7:DJ10)</f>
        <v>0</v>
      </c>
      <c r="DK6" s="26" t="str">
        <f>IF(DI6=0," ",IF(DI6/DJ6*100&gt;200,"св.200",DI6/DJ6))</f>
        <v xml:space="preserve"> </v>
      </c>
      <c r="DL6" s="25">
        <f>SUM(DL7:DL10)</f>
        <v>0</v>
      </c>
      <c r="DM6" s="25">
        <f>SUM(DM7:DM10)</f>
        <v>0</v>
      </c>
      <c r="DN6" s="25">
        <f>SUM(DN7:DN10)</f>
        <v>0</v>
      </c>
      <c r="DO6" s="26" t="str">
        <f t="shared" ref="DO6:DO37" si="117">IF(DM6&lt;=0," ",IF(DL6&lt;=0," ",IF(DM6/DL6*100&gt;200,"СВ.200",DM6/DL6)))</f>
        <v xml:space="preserve"> </v>
      </c>
      <c r="DP6" s="26" t="str">
        <f>IF(DN6=0," ",IF(DM6/DN6*100&gt;200,"св.200",DM6/DN6))</f>
        <v xml:space="preserve"> </v>
      </c>
    </row>
    <row r="7" spans="1:120" s="19" customFormat="1" ht="15.75" hidden="1" customHeight="1" outlineLevel="1" x14ac:dyDescent="0.25">
      <c r="A7" s="18">
        <v>1</v>
      </c>
      <c r="B7" s="8" t="s">
        <v>56</v>
      </c>
      <c r="C7" s="28">
        <f>H7+AQ7</f>
        <v>8569092.0399999991</v>
      </c>
      <c r="D7" s="28">
        <f t="shared" ref="C7:D10" si="118">I7+AR7</f>
        <v>9072846.4000000004</v>
      </c>
      <c r="E7" s="28">
        <f t="shared" ref="E7:E10" si="119">J7+AS7</f>
        <v>8910276.3200000003</v>
      </c>
      <c r="F7" s="29">
        <f t="shared" si="93"/>
        <v>1.0587873671619474</v>
      </c>
      <c r="G7" s="29">
        <f t="shared" ref="G7:G64" si="120">IF(E7=0," ",IF(D7/E7*100&gt;200,"св.200",D7/E7))</f>
        <v>1.0182452343969508</v>
      </c>
      <c r="H7" s="17">
        <f t="shared" ref="H7:I10" si="121">W7++AG7+M7+AB7+AL7+R7</f>
        <v>7665050.25</v>
      </c>
      <c r="I7" s="24">
        <f>X7++AH7+N7+AC7+AM7+S7</f>
        <v>8140270.3600000003</v>
      </c>
      <c r="J7" s="17">
        <f t="shared" ref="J7:J10" si="122">Y7++AI7+O7+AD7+AN7+T7</f>
        <v>7980081.4300000006</v>
      </c>
      <c r="K7" s="29">
        <f t="shared" si="94"/>
        <v>1.0619983032727021</v>
      </c>
      <c r="L7" s="29">
        <f t="shared" ref="L7:L64" si="123">IF(J7=0," ",IF(I7/J7*100&gt;200,"св.200",I7/J7))</f>
        <v>1.0200735959156748</v>
      </c>
      <c r="M7" s="46">
        <v>6138084.2800000003</v>
      </c>
      <c r="N7" s="46">
        <v>6647798.7400000002</v>
      </c>
      <c r="O7" s="75">
        <v>6812368.1699999999</v>
      </c>
      <c r="P7" s="29">
        <f t="shared" si="95"/>
        <v>1.0830412937894687</v>
      </c>
      <c r="Q7" s="29">
        <f t="shared" ref="Q7:Q64" si="124">IF(O7=0," ",IF(N7/O7*100&gt;200,"св.200",N7/O7))</f>
        <v>0.97584255197411041</v>
      </c>
      <c r="R7" s="46">
        <v>822318.97</v>
      </c>
      <c r="S7" s="46">
        <v>819517.82</v>
      </c>
      <c r="T7" s="75">
        <v>539009.56999999995</v>
      </c>
      <c r="U7" s="29">
        <f t="shared" si="96"/>
        <v>0.99659359676452552</v>
      </c>
      <c r="V7" s="29">
        <f t="shared" ref="V7:V64" si="125">IF(T7=0," ",IF(S7/T7*100&gt;200,"св.200",S7/T7))</f>
        <v>1.5204142293800089</v>
      </c>
      <c r="W7" s="46">
        <v>2600</v>
      </c>
      <c r="X7" s="46">
        <v>2619.42</v>
      </c>
      <c r="Y7" s="75">
        <v>3330.41</v>
      </c>
      <c r="Z7" s="29">
        <f t="shared" si="98"/>
        <v>1.0074692307692308</v>
      </c>
      <c r="AA7" s="29">
        <f t="shared" ref="AA7:AA64" si="126">IF(Y7=0," ",IF(X7/Y7*100&gt;200,"св.200",X7/Y7))</f>
        <v>0.78651577433409103</v>
      </c>
      <c r="AB7" s="46">
        <v>196000</v>
      </c>
      <c r="AC7" s="46">
        <v>190055.12</v>
      </c>
      <c r="AD7" s="75">
        <v>150316.75</v>
      </c>
      <c r="AE7" s="29">
        <f t="shared" si="99"/>
        <v>0.96966897959183673</v>
      </c>
      <c r="AF7" s="29">
        <f t="shared" ref="AF7:AF62" si="127">IF(AD7=0," ",IF(AC7/AD7*100&gt;200,"св.200",AC7/AD7))</f>
        <v>1.2643642175605845</v>
      </c>
      <c r="AG7" s="46">
        <v>506047</v>
      </c>
      <c r="AH7" s="46">
        <v>480279.26</v>
      </c>
      <c r="AI7" s="75">
        <v>475056.53</v>
      </c>
      <c r="AJ7" s="29">
        <f t="shared" si="101"/>
        <v>0.94908034233974314</v>
      </c>
      <c r="AK7" s="29">
        <f t="shared" ref="AK7:AK64" si="128">IF(AI7=0," ",IF(AH7/AI7*100&gt;200,"св.200",AH7/AI7))</f>
        <v>1.0109939126612995</v>
      </c>
      <c r="AL7" s="9"/>
      <c r="AM7" s="9"/>
      <c r="AN7" s="9"/>
      <c r="AO7" s="29" t="str">
        <f>IF(AM7&lt;=0," ",IF(AL7&lt;=0," ",IF(AM7/AL7*100&gt;200,"СВ.200",AM7/AL7)))</f>
        <v xml:space="preserve"> </v>
      </c>
      <c r="AP7" s="29" t="str">
        <f t="shared" ref="AP7:AP64" si="129">IF(AN7=0," ",IF(AM7/AN7*100&gt;200,"св.200",AM7/AN7))</f>
        <v xml:space="preserve"> </v>
      </c>
      <c r="AQ7" s="9">
        <f>AV7+BA7+BF7+BK7+BP7+BU7+BZ7+CE7+CY7+DD7+DL7+CT7</f>
        <v>904041.79</v>
      </c>
      <c r="AR7" s="9">
        <f>AW7+BB7+BG7+BL7+BQ7+BV7+CA7+CF7+CZ7+DE7+DM7+CU7+DI7</f>
        <v>932576.04</v>
      </c>
      <c r="AS7" s="9">
        <f>AX7+BC7+BH7+BM7+BR7+BW7+CB7+CG7+DA7+DF7+DN7+CV7+DJ7</f>
        <v>930194.89</v>
      </c>
      <c r="AT7" s="29">
        <f t="shared" si="103"/>
        <v>1.0315629767513292</v>
      </c>
      <c r="AU7" s="29">
        <f t="shared" ref="AU7:AU64" si="130">IF(AS7=0," ",IF(AR7/AS7*100&gt;200,"св.200",AR7/AS7))</f>
        <v>1.0025598399062372</v>
      </c>
      <c r="AV7" s="46">
        <v>520000</v>
      </c>
      <c r="AW7" s="46">
        <v>531725.29</v>
      </c>
      <c r="AX7" s="75">
        <v>523210.65</v>
      </c>
      <c r="AY7" s="29">
        <f t="shared" si="104"/>
        <v>1.0225486346153847</v>
      </c>
      <c r="AZ7" s="29">
        <f t="shared" ref="AZ7:AZ64" si="131">IF(AX7=0," ",IF(AW7/AX7*100&gt;200,"св.200",AW7/AX7))</f>
        <v>1.0162738277594312</v>
      </c>
      <c r="BA7" s="30"/>
      <c r="BB7" s="30"/>
      <c r="BC7" s="36"/>
      <c r="BD7" s="29" t="str">
        <f t="shared" ref="BD7:BD64" si="132">IF(BB7&lt;=0," ",IF(BA7&lt;=0," ",IF(BB7/BA7*100&gt;200,"СВ.200",BB7/BA7)))</f>
        <v xml:space="preserve"> </v>
      </c>
      <c r="BE7" s="29" t="str">
        <f t="shared" ref="BE7:BE64" si="133">IF(BC7=0," ",IF(BB7/BC7*100&gt;200,"св.200",BB7/BC7))</f>
        <v xml:space="preserve"> </v>
      </c>
      <c r="BF7" s="30"/>
      <c r="BG7" s="30"/>
      <c r="BH7" s="30"/>
      <c r="BI7" s="29" t="str">
        <f t="shared" si="107"/>
        <v xml:space="preserve"> </v>
      </c>
      <c r="BJ7" s="29" t="str">
        <f t="shared" ref="BJ7:BJ64" si="134">IF(BH7=0," ",IF(BG7/BH7*100&gt;200,"св.200",BG7/BH7))</f>
        <v xml:space="preserve"> </v>
      </c>
      <c r="BK7" s="30"/>
      <c r="BL7" s="30"/>
      <c r="BM7" s="30"/>
      <c r="BN7" s="29" t="str">
        <f>IF(BL7&lt;=0," ",IF(BK7&lt;=0," ",IF(BL7/BK7*100&gt;200,"СВ.200",BL7/BK7)))</f>
        <v xml:space="preserve"> </v>
      </c>
      <c r="BO7" s="29" t="str">
        <f t="shared" ref="BO7:BO64" si="135">IF(BM7=0," ",IF(BL7/BM7*100&gt;200,"св.200",BL7/BM7))</f>
        <v xml:space="preserve"> </v>
      </c>
      <c r="BP7" s="46">
        <v>65000</v>
      </c>
      <c r="BQ7" s="46">
        <v>80000</v>
      </c>
      <c r="BR7" s="75">
        <v>50823.33</v>
      </c>
      <c r="BS7" s="29">
        <f t="shared" ref="BS7:BS12" si="136">IF(BQ7&lt;=0," ",IF(BP7&lt;=0," ",IF(BQ7/BP7*100&gt;200,"СВ.200",BQ7/BP7)))</f>
        <v>1.2307692307692308</v>
      </c>
      <c r="BT7" s="29">
        <f t="shared" si="109"/>
        <v>1.5740802501528333</v>
      </c>
      <c r="BU7" s="46">
        <v>225772.14</v>
      </c>
      <c r="BV7" s="46">
        <v>230154.62</v>
      </c>
      <c r="BW7" s="75">
        <v>283401.48</v>
      </c>
      <c r="BX7" s="29">
        <f t="shared" si="110"/>
        <v>1.0194110752549008</v>
      </c>
      <c r="BY7" s="29">
        <f t="shared" ref="BY7:BY64" si="137">IF(BW7=0," ",IF(BV7/BW7*100&gt;200,"св.200",BV7/BW7))</f>
        <v>0.81211509551749694</v>
      </c>
      <c r="BZ7" s="9"/>
      <c r="CA7" s="30"/>
      <c r="CB7" s="30"/>
      <c r="CC7" s="29" t="str">
        <f t="shared" si="111"/>
        <v xml:space="preserve"> </v>
      </c>
      <c r="CD7" s="29" t="str">
        <f t="shared" ref="CD7:CD64" si="138">IF(CB7=0," ",IF(CA7/CB7*100&gt;200,"св.200",CA7/CB7))</f>
        <v xml:space="preserve"> </v>
      </c>
      <c r="CE7" s="46">
        <v>40000</v>
      </c>
      <c r="CF7" s="46">
        <v>36052.699999999997</v>
      </c>
      <c r="CG7" s="75">
        <v>45330.05</v>
      </c>
      <c r="CH7" s="29">
        <f t="shared" ref="CH7:CH64" si="139">IF(CF7&lt;=0," ",IF(CE7&lt;=0," ",IF(CF7/CE7*100&gt;200,"СВ.200",CF7/CE7)))</f>
        <v>0.90131749999999988</v>
      </c>
      <c r="CI7" s="29">
        <f>IF(CG7=0," ",IF(CF7/CG7*100&gt;200,"св.200",CF7/CG7))</f>
        <v>0.79533775056502243</v>
      </c>
      <c r="CJ7" s="46">
        <v>40000</v>
      </c>
      <c r="CK7" s="46">
        <v>36052.699999999997</v>
      </c>
      <c r="CL7" s="75">
        <v>45330.05</v>
      </c>
      <c r="CM7" s="29">
        <f t="shared" ref="CM7:CM64" si="140">IF(CK7&lt;=0," ",IF(CJ7&lt;=0," ",IF(CK7/CJ7*100&gt;200,"СВ.200",CK7/CJ7)))</f>
        <v>0.90131749999999988</v>
      </c>
      <c r="CN7" s="29">
        <f t="shared" ref="CN7:CN63" si="141">IF(CL7=0," ",IF(CK7/CL7*100&gt;200,"св.200",CK7/CL7))</f>
        <v>0.79533775056502243</v>
      </c>
      <c r="CO7" s="30"/>
      <c r="CP7" s="30"/>
      <c r="CQ7" s="30"/>
      <c r="CR7" s="29" t="str">
        <f t="shared" ref="CR7:CR63" si="142">IF(CP7&lt;=0," ",IF(CO7&lt;=0," ",IF(CP7/CO7*100&gt;200,"СВ.200",CP7/CO7)))</f>
        <v xml:space="preserve"> </v>
      </c>
      <c r="CS7" s="29" t="str">
        <f t="shared" ref="CS7:CS63" si="143">IF(CQ7=0," ",IF(CP7/CQ7*100&gt;200,"св.200",CP7/CQ7))</f>
        <v xml:space="preserve"> </v>
      </c>
      <c r="CT7" s="30">
        <v>15469.51</v>
      </c>
      <c r="CU7" s="30">
        <v>15446.63</v>
      </c>
      <c r="CV7" s="30"/>
      <c r="CW7" s="29">
        <f t="shared" ref="CW7:CW70" si="144">IF(CU7&lt;=0," ",IF(CT7&lt;=0," ",IF(CU7/CT7*100&gt;200,"СВ.200",CU7/CT7)))</f>
        <v>0.99852096155598979</v>
      </c>
      <c r="CX7" s="29" t="str">
        <f t="shared" ref="CX7:CX70" si="145">IF(CV7=0," ",IF(CU7/CV7*100&gt;200,"св.200",CU7/CV7))</f>
        <v xml:space="preserve"> </v>
      </c>
      <c r="CY7" s="30"/>
      <c r="CZ7" s="30"/>
      <c r="DA7" s="30"/>
      <c r="DB7" s="29" t="str">
        <f t="shared" si="114"/>
        <v xml:space="preserve"> </v>
      </c>
      <c r="DC7" s="29" t="str">
        <f t="shared" ref="DC7:DC64" si="146">IF(DA7=0," ",IF(CZ7/DA7*100&gt;200,"св.200",CZ7/DA7))</f>
        <v xml:space="preserve"> </v>
      </c>
      <c r="DD7" s="30">
        <v>37800.14</v>
      </c>
      <c r="DE7" s="30">
        <v>39196.800000000003</v>
      </c>
      <c r="DF7" s="75">
        <v>27429.38</v>
      </c>
      <c r="DG7" s="29">
        <f t="shared" si="116"/>
        <v>1.0369485404022314</v>
      </c>
      <c r="DH7" s="29">
        <f t="shared" ref="DH7:DH64" si="147">IF(DF7=0," ",IF(DE7/DF7*100&gt;200,"св.200",DE7/DF7))</f>
        <v>1.4290078740387133</v>
      </c>
      <c r="DI7" s="30"/>
      <c r="DJ7" s="30"/>
      <c r="DK7" s="29" t="str">
        <f t="shared" ref="DK7:DK68" si="148">IF(DJ7=0," ",IF(DI7/DJ7*100&gt;200,"св.200",DI7/DJ7))</f>
        <v xml:space="preserve"> </v>
      </c>
      <c r="DL7" s="30"/>
      <c r="DM7" s="30"/>
      <c r="DN7" s="30"/>
      <c r="DO7" s="29" t="str">
        <f t="shared" si="117"/>
        <v xml:space="preserve"> </v>
      </c>
      <c r="DP7" s="29" t="str">
        <f t="shared" ref="DP7:DP64" si="149">IF(DN7=0," ",IF(DM7/DN7*100&gt;200,"св.200",DM7/DN7))</f>
        <v xml:space="preserve"> </v>
      </c>
    </row>
    <row r="8" spans="1:120" s="19" customFormat="1" ht="15.75" hidden="1" customHeight="1" outlineLevel="1" x14ac:dyDescent="0.25">
      <c r="A8" s="18">
        <v>2</v>
      </c>
      <c r="B8" s="8" t="s">
        <v>23</v>
      </c>
      <c r="C8" s="28">
        <f t="shared" si="118"/>
        <v>166583</v>
      </c>
      <c r="D8" s="28">
        <f t="shared" si="118"/>
        <v>166899.98000000001</v>
      </c>
      <c r="E8" s="28">
        <f t="shared" si="119"/>
        <v>172445.43</v>
      </c>
      <c r="F8" s="29">
        <f t="shared" si="93"/>
        <v>1.0019028352232822</v>
      </c>
      <c r="G8" s="29">
        <f t="shared" si="120"/>
        <v>0.96784229074670181</v>
      </c>
      <c r="H8" s="17">
        <f t="shared" si="121"/>
        <v>74000</v>
      </c>
      <c r="I8" s="24">
        <f t="shared" si="121"/>
        <v>75546.590000000011</v>
      </c>
      <c r="J8" s="17">
        <f t="shared" si="122"/>
        <v>75890.39</v>
      </c>
      <c r="K8" s="29">
        <f t="shared" si="94"/>
        <v>1.0208998648648651</v>
      </c>
      <c r="L8" s="29">
        <f t="shared" si="123"/>
        <v>0.9954697821423768</v>
      </c>
      <c r="M8" s="46">
        <v>17000</v>
      </c>
      <c r="N8" s="46">
        <v>17500.41</v>
      </c>
      <c r="O8" s="75">
        <v>21743.919999999998</v>
      </c>
      <c r="P8" s="29">
        <f t="shared" si="95"/>
        <v>1.0294358823529413</v>
      </c>
      <c r="Q8" s="29">
        <f t="shared" si="124"/>
        <v>0.80484153731249941</v>
      </c>
      <c r="R8" s="30"/>
      <c r="S8" s="30"/>
      <c r="T8" s="30"/>
      <c r="U8" s="29" t="str">
        <f t="shared" si="96"/>
        <v xml:space="preserve"> </v>
      </c>
      <c r="V8" s="29" t="str">
        <f>IF(S8=0," ",IF(S8/T8*100&gt;200,"св.200",S8/T8))</f>
        <v xml:space="preserve"> </v>
      </c>
      <c r="W8" s="46">
        <v>17000</v>
      </c>
      <c r="X8" s="46">
        <v>16115.57</v>
      </c>
      <c r="Y8" s="75">
        <v>15392.9</v>
      </c>
      <c r="Z8" s="29">
        <f t="shared" si="98"/>
        <v>0.94797470588235289</v>
      </c>
      <c r="AA8" s="29">
        <f t="shared" si="126"/>
        <v>1.0469482683574896</v>
      </c>
      <c r="AB8" s="46">
        <v>3000</v>
      </c>
      <c r="AC8" s="46">
        <v>5117.46</v>
      </c>
      <c r="AD8" s="75">
        <v>3497.3</v>
      </c>
      <c r="AE8" s="29">
        <f t="shared" si="99"/>
        <v>1.7058200000000001</v>
      </c>
      <c r="AF8" s="29">
        <f t="shared" si="127"/>
        <v>1.463260229319761</v>
      </c>
      <c r="AG8" s="46">
        <v>37000</v>
      </c>
      <c r="AH8" s="46">
        <v>36813.15</v>
      </c>
      <c r="AI8" s="75">
        <v>35256.269999999997</v>
      </c>
      <c r="AJ8" s="29">
        <f t="shared" si="101"/>
        <v>0.99495</v>
      </c>
      <c r="AK8" s="29">
        <f t="shared" si="128"/>
        <v>1.0441589538541656</v>
      </c>
      <c r="AL8" s="9"/>
      <c r="AM8" s="9"/>
      <c r="AN8" s="9"/>
      <c r="AO8" s="29" t="str">
        <f>IF(AM8&lt;=0," ",IF(AL8&lt;=0," ",IF(AM8/AL8*100&gt;200,"СВ.200",AM8/AL8)))</f>
        <v xml:space="preserve"> </v>
      </c>
      <c r="AP8" s="29" t="str">
        <f>IF(AM8=0," ",IF(AM8/AN8*100&gt;200,"св.200",AM8/AN8))</f>
        <v xml:space="preserve"> </v>
      </c>
      <c r="AQ8" s="9">
        <f t="shared" ref="AQ8:AQ10" si="150">AV8+BA8+BF8+BK8+BP8+BU8+BZ8+CE8+CY8+DD8+DL8+CT8</f>
        <v>92583</v>
      </c>
      <c r="AR8" s="9">
        <f t="shared" ref="AR8:AR10" si="151">AW8+BB8+BG8+BL8+BQ8+BV8+CA8+CF8+CZ8+DE8+DM8+CU8+DI8</f>
        <v>91353.39</v>
      </c>
      <c r="AS8" s="9">
        <f t="shared" ref="AS8:AS10" si="152">AX8+BC8+BH8+BM8+BR8+BW8+CB8+CG8+DA8+DF8+DN8+CV8+DJ8</f>
        <v>96555.04</v>
      </c>
      <c r="AT8" s="29">
        <f t="shared" si="103"/>
        <v>0.98671883607141697</v>
      </c>
      <c r="AU8" s="29">
        <f t="shared" si="130"/>
        <v>0.9461276179886623</v>
      </c>
      <c r="AV8" s="9"/>
      <c r="AW8" s="9"/>
      <c r="AX8" s="9"/>
      <c r="AY8" s="29" t="str">
        <f t="shared" si="104"/>
        <v xml:space="preserve"> </v>
      </c>
      <c r="AZ8" s="29" t="str">
        <f t="shared" si="131"/>
        <v xml:space="preserve"> </v>
      </c>
      <c r="BA8" s="30">
        <v>1570</v>
      </c>
      <c r="BB8" s="30">
        <v>1569.49</v>
      </c>
      <c r="BC8" s="75">
        <v>324.58</v>
      </c>
      <c r="BD8" s="29">
        <f t="shared" si="132"/>
        <v>0.99967515923566874</v>
      </c>
      <c r="BE8" s="29" t="str">
        <f t="shared" si="133"/>
        <v>св.200</v>
      </c>
      <c r="BF8" s="30"/>
      <c r="BG8" s="30"/>
      <c r="BH8" s="30"/>
      <c r="BI8" s="29" t="str">
        <f t="shared" si="107"/>
        <v xml:space="preserve"> </v>
      </c>
      <c r="BJ8" s="29" t="str">
        <f t="shared" si="134"/>
        <v xml:space="preserve"> </v>
      </c>
      <c r="BK8" s="30"/>
      <c r="BL8" s="30"/>
      <c r="BM8" s="30"/>
      <c r="BN8" s="29" t="str">
        <f>IF(BL8&lt;=0," ",IF(BK8&lt;=0," ",IF(BL8/BK8*100&gt;200,"СВ.200",BL8/BK8)))</f>
        <v xml:space="preserve"> </v>
      </c>
      <c r="BO8" s="29" t="str">
        <f t="shared" si="135"/>
        <v xml:space="preserve"> </v>
      </c>
      <c r="BP8" s="30"/>
      <c r="BQ8" s="30"/>
      <c r="BR8" s="30"/>
      <c r="BS8" s="29" t="str">
        <f t="shared" si="136"/>
        <v xml:space="preserve"> </v>
      </c>
      <c r="BT8" s="29" t="str">
        <f t="shared" si="109"/>
        <v xml:space="preserve"> </v>
      </c>
      <c r="BU8" s="46">
        <v>8000</v>
      </c>
      <c r="BV8" s="46">
        <v>8500</v>
      </c>
      <c r="BW8" s="75">
        <v>6100</v>
      </c>
      <c r="BX8" s="29">
        <f t="shared" si="110"/>
        <v>1.0625</v>
      </c>
      <c r="BY8" s="29">
        <f t="shared" si="137"/>
        <v>1.3934426229508197</v>
      </c>
      <c r="BZ8" s="46">
        <v>83013</v>
      </c>
      <c r="CA8" s="30">
        <v>81283.899999999994</v>
      </c>
      <c r="CB8" s="75">
        <v>82179.399999999994</v>
      </c>
      <c r="CC8" s="29">
        <f t="shared" si="111"/>
        <v>0.97917073229494167</v>
      </c>
      <c r="CD8" s="29">
        <f t="shared" si="138"/>
        <v>0.98910310856492012</v>
      </c>
      <c r="CE8" s="34"/>
      <c r="CF8" s="9"/>
      <c r="CG8" s="75">
        <v>7951.06</v>
      </c>
      <c r="CH8" s="51" t="str">
        <f t="shared" si="139"/>
        <v xml:space="preserve"> </v>
      </c>
      <c r="CI8" s="29">
        <f t="shared" ref="CI8:CI64" si="153">IF(CG8=0," ",IF(CF8/CG8*100&gt;200,"св.200",CF8/CG8))</f>
        <v>0</v>
      </c>
      <c r="CJ8" s="30"/>
      <c r="CK8" s="30"/>
      <c r="CL8" s="30"/>
      <c r="CM8" s="29" t="str">
        <f t="shared" si="140"/>
        <v xml:space="preserve"> </v>
      </c>
      <c r="CN8" s="29" t="str">
        <f t="shared" si="141"/>
        <v xml:space="preserve"> </v>
      </c>
      <c r="CO8" s="30"/>
      <c r="CP8" s="30"/>
      <c r="CQ8" s="75">
        <v>7951.06</v>
      </c>
      <c r="CR8" s="29" t="str">
        <f t="shared" si="142"/>
        <v xml:space="preserve"> </v>
      </c>
      <c r="CS8" s="29">
        <f t="shared" si="143"/>
        <v>0</v>
      </c>
      <c r="CT8" s="30"/>
      <c r="CU8" s="30"/>
      <c r="CV8" s="30"/>
      <c r="CW8" s="29" t="str">
        <f t="shared" si="144"/>
        <v xml:space="preserve"> </v>
      </c>
      <c r="CX8" s="29" t="str">
        <f t="shared" si="145"/>
        <v xml:space="preserve"> </v>
      </c>
      <c r="CY8" s="30"/>
      <c r="CZ8" s="30"/>
      <c r="DA8" s="30"/>
      <c r="DB8" s="29" t="str">
        <f t="shared" si="114"/>
        <v xml:space="preserve"> </v>
      </c>
      <c r="DC8" s="29" t="str">
        <f t="shared" si="146"/>
        <v xml:space="preserve"> </v>
      </c>
      <c r="DD8" s="30"/>
      <c r="DE8" s="30"/>
      <c r="DF8" s="30"/>
      <c r="DG8" s="29" t="str">
        <f t="shared" si="116"/>
        <v xml:space="preserve"> </v>
      </c>
      <c r="DH8" s="29" t="str">
        <f t="shared" si="147"/>
        <v xml:space="preserve"> </v>
      </c>
      <c r="DI8" s="30"/>
      <c r="DJ8" s="30"/>
      <c r="DK8" s="29" t="str">
        <f>IF(DI8=0," ",IF(DI8/DJ8*100&gt;200,"св.200",DI8/DJ8))</f>
        <v xml:space="preserve"> </v>
      </c>
      <c r="DL8" s="30"/>
      <c r="DM8" s="30"/>
      <c r="DN8" s="30"/>
      <c r="DO8" s="29" t="str">
        <f t="shared" si="117"/>
        <v xml:space="preserve"> </v>
      </c>
      <c r="DP8" s="29" t="str">
        <f t="shared" si="149"/>
        <v xml:space="preserve"> </v>
      </c>
    </row>
    <row r="9" spans="1:120" s="19" customFormat="1" ht="15.75" hidden="1" customHeight="1" outlineLevel="1" x14ac:dyDescent="0.25">
      <c r="A9" s="18">
        <v>3</v>
      </c>
      <c r="B9" s="8" t="s">
        <v>97</v>
      </c>
      <c r="C9" s="28">
        <f t="shared" si="118"/>
        <v>513262.07999999996</v>
      </c>
      <c r="D9" s="28">
        <f t="shared" si="118"/>
        <v>567918.69999999995</v>
      </c>
      <c r="E9" s="28">
        <f t="shared" si="119"/>
        <v>734017.47</v>
      </c>
      <c r="F9" s="29">
        <f t="shared" si="93"/>
        <v>1.106488716251939</v>
      </c>
      <c r="G9" s="29">
        <f t="shared" si="120"/>
        <v>0.77371278370254593</v>
      </c>
      <c r="H9" s="17">
        <f t="shared" si="121"/>
        <v>382640.8</v>
      </c>
      <c r="I9" s="24">
        <f t="shared" si="121"/>
        <v>435419.16999999993</v>
      </c>
      <c r="J9" s="17">
        <f t="shared" si="122"/>
        <v>506459.45</v>
      </c>
      <c r="K9" s="29">
        <f t="shared" si="94"/>
        <v>1.1379318933056797</v>
      </c>
      <c r="L9" s="29">
        <f t="shared" si="123"/>
        <v>0.85973155402668444</v>
      </c>
      <c r="M9" s="46">
        <v>76570</v>
      </c>
      <c r="N9" s="46">
        <v>77546.92</v>
      </c>
      <c r="O9" s="75">
        <v>96654.37</v>
      </c>
      <c r="P9" s="29">
        <f t="shared" si="95"/>
        <v>1.0127585216142092</v>
      </c>
      <c r="Q9" s="29">
        <f t="shared" si="124"/>
        <v>0.8023115768071325</v>
      </c>
      <c r="R9" s="30"/>
      <c r="S9" s="30"/>
      <c r="T9" s="30"/>
      <c r="U9" s="29" t="str">
        <f t="shared" si="96"/>
        <v xml:space="preserve"> </v>
      </c>
      <c r="V9" s="29" t="str">
        <f t="shared" ref="V9:V10" si="154">IF(S9=0," ",IF(S9/T9*100&gt;200,"св.200",S9/T9))</f>
        <v xml:space="preserve"> </v>
      </c>
      <c r="W9" s="46">
        <v>1280.8</v>
      </c>
      <c r="X9" s="46">
        <v>1285.0999999999999</v>
      </c>
      <c r="Y9" s="75">
        <v>628.5</v>
      </c>
      <c r="Z9" s="29">
        <f t="shared" si="98"/>
        <v>1.0033572767020611</v>
      </c>
      <c r="AA9" s="29" t="str">
        <f t="shared" si="126"/>
        <v>св.200</v>
      </c>
      <c r="AB9" s="46">
        <v>57680</v>
      </c>
      <c r="AC9" s="46">
        <v>58877.55</v>
      </c>
      <c r="AD9" s="75">
        <v>70108.320000000007</v>
      </c>
      <c r="AE9" s="29">
        <f t="shared" si="99"/>
        <v>1.0207619625520112</v>
      </c>
      <c r="AF9" s="29">
        <f t="shared" si="127"/>
        <v>0.83980831376361598</v>
      </c>
      <c r="AG9" s="46">
        <v>241510</v>
      </c>
      <c r="AH9" s="46">
        <v>291909.59999999998</v>
      </c>
      <c r="AI9" s="75">
        <v>328568.26</v>
      </c>
      <c r="AJ9" s="29">
        <f t="shared" si="101"/>
        <v>1.2086853546437</v>
      </c>
      <c r="AK9" s="29">
        <f t="shared" si="128"/>
        <v>0.88842908928573916</v>
      </c>
      <c r="AL9" s="46">
        <v>5600</v>
      </c>
      <c r="AM9" s="46">
        <v>5800</v>
      </c>
      <c r="AN9" s="75">
        <v>10500</v>
      </c>
      <c r="AO9" s="29">
        <f>IF(AM9&lt;=0," ",IF(AL9&lt;=0," ",IF(AM9/AL9*100&gt;200,"СВ.200",AM9/AL9)))</f>
        <v>1.0357142857142858</v>
      </c>
      <c r="AP9" s="29">
        <f t="shared" si="129"/>
        <v>0.55238095238095242</v>
      </c>
      <c r="AQ9" s="9">
        <f t="shared" si="150"/>
        <v>130621.28</v>
      </c>
      <c r="AR9" s="9">
        <f t="shared" si="151"/>
        <v>132499.53</v>
      </c>
      <c r="AS9" s="9">
        <f t="shared" si="152"/>
        <v>227558.02</v>
      </c>
      <c r="AT9" s="29">
        <f t="shared" si="103"/>
        <v>1.0143793568704884</v>
      </c>
      <c r="AU9" s="29">
        <f t="shared" si="130"/>
        <v>0.58226701919800494</v>
      </c>
      <c r="AV9" s="9"/>
      <c r="AW9" s="9"/>
      <c r="AX9" s="9"/>
      <c r="AY9" s="29" t="str">
        <f t="shared" si="104"/>
        <v xml:space="preserve"> </v>
      </c>
      <c r="AZ9" s="29" t="str">
        <f t="shared" si="131"/>
        <v xml:space="preserve"> </v>
      </c>
      <c r="BA9" s="46">
        <v>6900</v>
      </c>
      <c r="BB9" s="46">
        <v>6905.75</v>
      </c>
      <c r="BC9" s="75">
        <v>5445.62</v>
      </c>
      <c r="BD9" s="29">
        <f t="shared" si="132"/>
        <v>1.0008333333333332</v>
      </c>
      <c r="BE9" s="29">
        <f t="shared" si="133"/>
        <v>1.268129248827498</v>
      </c>
      <c r="BF9" s="30"/>
      <c r="BG9" s="30"/>
      <c r="BH9" s="30"/>
      <c r="BI9" s="29" t="str">
        <f t="shared" si="107"/>
        <v xml:space="preserve"> </v>
      </c>
      <c r="BJ9" s="29" t="str">
        <f t="shared" si="134"/>
        <v xml:space="preserve"> </v>
      </c>
      <c r="BK9" s="30"/>
      <c r="BL9" s="30"/>
      <c r="BM9" s="30"/>
      <c r="BN9" s="29" t="str">
        <f>IF(BL9&lt;=0," ",IF(BK9&lt;=0," ",IF(BL9/BK9*100&gt;200,"СВ.200",BL9/BK9)))</f>
        <v xml:space="preserve"> </v>
      </c>
      <c r="BO9" s="29" t="str">
        <f t="shared" si="135"/>
        <v xml:space="preserve"> </v>
      </c>
      <c r="BP9" s="30"/>
      <c r="BQ9" s="30"/>
      <c r="BR9" s="30"/>
      <c r="BS9" s="29" t="str">
        <f t="shared" si="136"/>
        <v xml:space="preserve"> </v>
      </c>
      <c r="BT9" s="29" t="str">
        <f t="shared" si="109"/>
        <v xml:space="preserve"> </v>
      </c>
      <c r="BU9" s="46">
        <v>123721.28</v>
      </c>
      <c r="BV9" s="46">
        <v>125593.78</v>
      </c>
      <c r="BW9" s="75">
        <v>191609.66</v>
      </c>
      <c r="BX9" s="29">
        <f t="shared" si="110"/>
        <v>1.0151348256338764</v>
      </c>
      <c r="BY9" s="29">
        <f t="shared" si="137"/>
        <v>0.65546684859208038</v>
      </c>
      <c r="BZ9" s="9"/>
      <c r="CA9" s="30"/>
      <c r="CB9" s="30"/>
      <c r="CC9" s="29" t="str">
        <f t="shared" si="111"/>
        <v xml:space="preserve"> </v>
      </c>
      <c r="CD9" s="29" t="str">
        <f t="shared" si="138"/>
        <v xml:space="preserve"> </v>
      </c>
      <c r="CE9" s="46"/>
      <c r="CF9" s="46"/>
      <c r="CG9" s="75">
        <v>27502.74</v>
      </c>
      <c r="CH9" s="51" t="str">
        <f t="shared" si="139"/>
        <v xml:space="preserve"> </v>
      </c>
      <c r="CI9" s="29">
        <f t="shared" si="153"/>
        <v>0</v>
      </c>
      <c r="CJ9" s="30"/>
      <c r="CK9" s="30"/>
      <c r="CL9" s="30"/>
      <c r="CM9" s="29" t="str">
        <f t="shared" si="140"/>
        <v xml:space="preserve"> </v>
      </c>
      <c r="CN9" s="29" t="str">
        <f t="shared" si="141"/>
        <v xml:space="preserve"> </v>
      </c>
      <c r="CO9" s="46"/>
      <c r="CP9" s="46"/>
      <c r="CQ9" s="75">
        <v>27502.74</v>
      </c>
      <c r="CR9" s="29" t="str">
        <f t="shared" si="142"/>
        <v xml:space="preserve"> </v>
      </c>
      <c r="CS9" s="29">
        <f t="shared" si="143"/>
        <v>0</v>
      </c>
      <c r="CT9" s="30"/>
      <c r="CU9" s="30"/>
      <c r="CV9" s="30"/>
      <c r="CW9" s="29" t="str">
        <f t="shared" si="144"/>
        <v xml:space="preserve"> </v>
      </c>
      <c r="CX9" s="29" t="str">
        <f t="shared" si="145"/>
        <v xml:space="preserve"> </v>
      </c>
      <c r="CY9" s="30"/>
      <c r="CZ9" s="30"/>
      <c r="DA9" s="30"/>
      <c r="DB9" s="29" t="str">
        <f t="shared" si="114"/>
        <v xml:space="preserve"> </v>
      </c>
      <c r="DC9" s="29" t="str">
        <f t="shared" si="146"/>
        <v xml:space="preserve"> </v>
      </c>
      <c r="DD9" s="30"/>
      <c r="DE9" s="30"/>
      <c r="DF9" s="75">
        <v>3000</v>
      </c>
      <c r="DG9" s="29" t="str">
        <f t="shared" si="116"/>
        <v xml:space="preserve"> </v>
      </c>
      <c r="DH9" s="29">
        <f t="shared" si="147"/>
        <v>0</v>
      </c>
      <c r="DI9" s="30"/>
      <c r="DJ9" s="30"/>
      <c r="DK9" s="29" t="str">
        <f t="shared" si="148"/>
        <v xml:space="preserve"> </v>
      </c>
      <c r="DL9" s="30"/>
      <c r="DM9" s="30"/>
      <c r="DN9" s="30"/>
      <c r="DO9" s="29" t="str">
        <f t="shared" si="117"/>
        <v xml:space="preserve"> </v>
      </c>
      <c r="DP9" s="29" t="str">
        <f t="shared" si="149"/>
        <v xml:space="preserve"> </v>
      </c>
    </row>
    <row r="10" spans="1:120" s="19" customFormat="1" ht="15.75" hidden="1" customHeight="1" outlineLevel="1" x14ac:dyDescent="0.25">
      <c r="A10" s="18">
        <v>4</v>
      </c>
      <c r="B10" s="8" t="s">
        <v>83</v>
      </c>
      <c r="C10" s="28">
        <f t="shared" si="118"/>
        <v>160042.44</v>
      </c>
      <c r="D10" s="28">
        <f t="shared" si="118"/>
        <v>173188.18</v>
      </c>
      <c r="E10" s="28">
        <f t="shared" si="119"/>
        <v>156081.03999999998</v>
      </c>
      <c r="F10" s="29">
        <f t="shared" si="93"/>
        <v>1.0821390876070123</v>
      </c>
      <c r="G10" s="29">
        <f t="shared" si="120"/>
        <v>1.1096042158611963</v>
      </c>
      <c r="H10" s="17">
        <f t="shared" si="121"/>
        <v>137000</v>
      </c>
      <c r="I10" s="24">
        <f t="shared" si="121"/>
        <v>149055.74</v>
      </c>
      <c r="J10" s="17">
        <f t="shared" si="122"/>
        <v>135203.41999999998</v>
      </c>
      <c r="K10" s="29">
        <f t="shared" si="94"/>
        <v>1.0879981021897809</v>
      </c>
      <c r="L10" s="29">
        <f t="shared" si="123"/>
        <v>1.1024553964685213</v>
      </c>
      <c r="M10" s="46">
        <v>21000</v>
      </c>
      <c r="N10" s="46">
        <v>21307.87</v>
      </c>
      <c r="O10" s="75">
        <v>23378</v>
      </c>
      <c r="P10" s="29">
        <f t="shared" si="95"/>
        <v>1.0146604761904761</v>
      </c>
      <c r="Q10" s="29">
        <f t="shared" si="124"/>
        <v>0.91144965352040375</v>
      </c>
      <c r="R10" s="30"/>
      <c r="S10" s="30"/>
      <c r="T10" s="30"/>
      <c r="U10" s="29" t="str">
        <f t="shared" si="96"/>
        <v xml:space="preserve"> </v>
      </c>
      <c r="V10" s="29" t="str">
        <f t="shared" si="154"/>
        <v xml:space="preserve"> </v>
      </c>
      <c r="W10" s="9">
        <v>0</v>
      </c>
      <c r="X10" s="9">
        <v>0</v>
      </c>
      <c r="Y10" s="75">
        <v>0</v>
      </c>
      <c r="Z10" s="29" t="str">
        <f t="shared" si="98"/>
        <v xml:space="preserve"> </v>
      </c>
      <c r="AA10" s="29" t="str">
        <f t="shared" si="126"/>
        <v xml:space="preserve"> </v>
      </c>
      <c r="AB10" s="46">
        <v>5000</v>
      </c>
      <c r="AC10" s="46">
        <v>7475.5</v>
      </c>
      <c r="AD10" s="75">
        <v>7497.52</v>
      </c>
      <c r="AE10" s="29">
        <f t="shared" si="99"/>
        <v>1.4951000000000001</v>
      </c>
      <c r="AF10" s="29">
        <f t="shared" si="127"/>
        <v>0.99706302884153686</v>
      </c>
      <c r="AG10" s="46">
        <v>111000</v>
      </c>
      <c r="AH10" s="46">
        <v>120272.37</v>
      </c>
      <c r="AI10" s="75">
        <v>103127.9</v>
      </c>
      <c r="AJ10" s="29">
        <f t="shared" si="101"/>
        <v>1.0835348648648648</v>
      </c>
      <c r="AK10" s="29">
        <f t="shared" si="128"/>
        <v>1.1662447310572599</v>
      </c>
      <c r="AL10" s="46"/>
      <c r="AM10" s="9"/>
      <c r="AN10" s="75">
        <v>1200</v>
      </c>
      <c r="AO10" s="29" t="str">
        <f>IF(AM10&lt;=0," ",IF(AL10&lt;=0," ",IF(AM10/AL10*100&gt;200,"СВ.200",AM10/AL10)))</f>
        <v xml:space="preserve"> </v>
      </c>
      <c r="AP10" s="29" t="str">
        <f>IF(AM10=0," ",IF(AM10/AN10*100&gt;200,"св.200",AM10/AN10))</f>
        <v xml:space="preserve"> </v>
      </c>
      <c r="AQ10" s="9">
        <f t="shared" si="150"/>
        <v>23042.44</v>
      </c>
      <c r="AR10" s="9">
        <f t="shared" si="151"/>
        <v>24132.44</v>
      </c>
      <c r="AS10" s="9">
        <f t="shared" si="152"/>
        <v>20877.62</v>
      </c>
      <c r="AT10" s="29">
        <f t="shared" si="103"/>
        <v>1.0473040181508555</v>
      </c>
      <c r="AU10" s="29">
        <f>IF(AR10=0," ",IF(AR10/AS10*100&gt;200,"св.200",AR10/AS10))</f>
        <v>1.1558999541135435</v>
      </c>
      <c r="AV10" s="9"/>
      <c r="AW10" s="9"/>
      <c r="AX10" s="9"/>
      <c r="AY10" s="29" t="str">
        <f t="shared" si="104"/>
        <v xml:space="preserve"> </v>
      </c>
      <c r="AZ10" s="29" t="str">
        <f t="shared" si="131"/>
        <v xml:space="preserve"> </v>
      </c>
      <c r="BA10" s="30">
        <v>8042.44</v>
      </c>
      <c r="BB10" s="30">
        <v>8042.44</v>
      </c>
      <c r="BC10" s="75">
        <v>5877.62</v>
      </c>
      <c r="BD10" s="29">
        <f t="shared" si="132"/>
        <v>1</v>
      </c>
      <c r="BE10" s="29">
        <f t="shared" si="133"/>
        <v>1.3683157468499154</v>
      </c>
      <c r="BF10" s="30"/>
      <c r="BG10" s="30"/>
      <c r="BH10" s="30"/>
      <c r="BI10" s="29" t="str">
        <f t="shared" si="107"/>
        <v xml:space="preserve"> </v>
      </c>
      <c r="BJ10" s="29" t="str">
        <f t="shared" si="134"/>
        <v xml:space="preserve"> </v>
      </c>
      <c r="BK10" s="30"/>
      <c r="BL10" s="30"/>
      <c r="BM10" s="30"/>
      <c r="BN10" s="29" t="str">
        <f>IF(BL10&lt;=0," ",IF(BK10&lt;=0," ",IF(BL10/BK10*100&gt;200,"СВ.200",BL10/BK10)))</f>
        <v xml:space="preserve"> </v>
      </c>
      <c r="BO10" s="29" t="str">
        <f t="shared" si="135"/>
        <v xml:space="preserve"> </v>
      </c>
      <c r="BP10" s="30"/>
      <c r="BQ10" s="30"/>
      <c r="BR10" s="30"/>
      <c r="BS10" s="29" t="str">
        <f t="shared" si="136"/>
        <v xml:space="preserve"> </v>
      </c>
      <c r="BT10" s="29" t="str">
        <f>IF(BQ10=0," ",IF(BQ10/BR10*100&gt;200,"св.200",BQ10/BR10))</f>
        <v xml:space="preserve"> </v>
      </c>
      <c r="BU10" s="46">
        <v>15000</v>
      </c>
      <c r="BV10" s="46">
        <v>16090</v>
      </c>
      <c r="BW10" s="75">
        <v>15000</v>
      </c>
      <c r="BX10" s="29">
        <f t="shared" si="110"/>
        <v>1.0726666666666667</v>
      </c>
      <c r="BY10" s="29">
        <f>IF(BV10=0," ",IF(BV10/BW10*100&gt;200,"св.200",BV10/BW10))</f>
        <v>1.0726666666666667</v>
      </c>
      <c r="BZ10" s="9"/>
      <c r="CA10" s="30"/>
      <c r="CB10" s="30"/>
      <c r="CC10" s="29" t="str">
        <f t="shared" si="111"/>
        <v xml:space="preserve"> </v>
      </c>
      <c r="CD10" s="29" t="str">
        <f t="shared" si="138"/>
        <v xml:space="preserve"> </v>
      </c>
      <c r="CE10" s="34"/>
      <c r="CF10" s="9"/>
      <c r="CG10" s="30"/>
      <c r="CH10" s="51" t="str">
        <f t="shared" si="139"/>
        <v xml:space="preserve"> </v>
      </c>
      <c r="CI10" s="29" t="str">
        <f t="shared" si="153"/>
        <v xml:space="preserve"> </v>
      </c>
      <c r="CJ10" s="30"/>
      <c r="CK10" s="30"/>
      <c r="CL10" s="30"/>
      <c r="CM10" s="29" t="str">
        <f t="shared" si="140"/>
        <v xml:space="preserve"> </v>
      </c>
      <c r="CN10" s="29" t="str">
        <f t="shared" si="141"/>
        <v xml:space="preserve"> </v>
      </c>
      <c r="CO10" s="30"/>
      <c r="CP10" s="30"/>
      <c r="CQ10" s="30"/>
      <c r="CR10" s="29" t="str">
        <f t="shared" si="142"/>
        <v xml:space="preserve"> </v>
      </c>
      <c r="CS10" s="29" t="str">
        <f t="shared" si="143"/>
        <v xml:space="preserve"> </v>
      </c>
      <c r="CT10" s="30"/>
      <c r="CU10" s="30"/>
      <c r="CV10" s="30"/>
      <c r="CW10" s="29" t="str">
        <f t="shared" si="144"/>
        <v xml:space="preserve"> </v>
      </c>
      <c r="CX10" s="29" t="str">
        <f t="shared" si="145"/>
        <v xml:space="preserve"> </v>
      </c>
      <c r="CY10" s="30"/>
      <c r="CZ10" s="30"/>
      <c r="DA10" s="30"/>
      <c r="DB10" s="29" t="str">
        <f t="shared" si="114"/>
        <v xml:space="preserve"> </v>
      </c>
      <c r="DC10" s="29" t="str">
        <f t="shared" si="146"/>
        <v xml:space="preserve"> </v>
      </c>
      <c r="DD10" s="30"/>
      <c r="DE10" s="30"/>
      <c r="DF10" s="30"/>
      <c r="DG10" s="29" t="str">
        <f t="shared" si="116"/>
        <v xml:space="preserve"> </v>
      </c>
      <c r="DH10" s="29" t="str">
        <f t="shared" si="147"/>
        <v xml:space="preserve"> </v>
      </c>
      <c r="DI10" s="30"/>
      <c r="DJ10" s="30"/>
      <c r="DK10" s="29" t="str">
        <f t="shared" si="148"/>
        <v xml:space="preserve"> </v>
      </c>
      <c r="DL10" s="30"/>
      <c r="DM10" s="30"/>
      <c r="DN10" s="30"/>
      <c r="DO10" s="29" t="str">
        <f t="shared" si="117"/>
        <v xml:space="preserve"> </v>
      </c>
      <c r="DP10" s="29" t="str">
        <f t="shared" si="149"/>
        <v xml:space="preserve"> </v>
      </c>
    </row>
    <row r="11" spans="1:120" s="21" customFormat="1" ht="32.1" customHeight="1" collapsed="1" x14ac:dyDescent="0.25">
      <c r="A11" s="20"/>
      <c r="B11" s="7" t="s">
        <v>137</v>
      </c>
      <c r="C11" s="35">
        <f>SUM(C12:C17)</f>
        <v>32898935.379999999</v>
      </c>
      <c r="D11" s="35">
        <f>SUM(D12:D17)</f>
        <v>34174428.230000004</v>
      </c>
      <c r="E11" s="35">
        <f>SUM(E12:E17)</f>
        <v>35579912.929999992</v>
      </c>
      <c r="F11" s="26">
        <f t="shared" si="93"/>
        <v>1.0387700342052832</v>
      </c>
      <c r="G11" s="26">
        <f t="shared" si="120"/>
        <v>0.96049780383765571</v>
      </c>
      <c r="H11" s="25">
        <f>SUM(H12:H17)</f>
        <v>30869965.800000001</v>
      </c>
      <c r="I11" s="25">
        <f>SUM(I12:I17)</f>
        <v>32337418.720000003</v>
      </c>
      <c r="J11" s="25">
        <f>SUM(J12:J17)</f>
        <v>32186719.879999999</v>
      </c>
      <c r="K11" s="26">
        <f t="shared" si="94"/>
        <v>1.0475365904033493</v>
      </c>
      <c r="L11" s="26">
        <f t="shared" si="123"/>
        <v>1.0046820191856096</v>
      </c>
      <c r="M11" s="25">
        <f>SUM(M12:M17)</f>
        <v>20451086.849999998</v>
      </c>
      <c r="N11" s="25">
        <f>SUM(N12:N17)</f>
        <v>21732400.650000006</v>
      </c>
      <c r="O11" s="25">
        <f>SUM(O12:O17)</f>
        <v>21632158.229999997</v>
      </c>
      <c r="P11" s="26">
        <f t="shared" si="95"/>
        <v>1.0626526017613587</v>
      </c>
      <c r="Q11" s="26">
        <f t="shared" si="124"/>
        <v>1.0046339537153066</v>
      </c>
      <c r="R11" s="25">
        <f>SUM(R12:R17)</f>
        <v>1707499.45</v>
      </c>
      <c r="S11" s="25">
        <f>SUM(S12:S17)</f>
        <v>1700670.86</v>
      </c>
      <c r="T11" s="25">
        <f>SUM(T12:T17)</f>
        <v>1474349.75</v>
      </c>
      <c r="U11" s="26">
        <f t="shared" si="96"/>
        <v>0.99600082448049987</v>
      </c>
      <c r="V11" s="26">
        <f t="shared" si="125"/>
        <v>1.1535057132813975</v>
      </c>
      <c r="W11" s="25">
        <f>SUM(W12:W17)</f>
        <v>25079.5</v>
      </c>
      <c r="X11" s="25">
        <f>SUM(X12:X17)</f>
        <v>12883.32</v>
      </c>
      <c r="Y11" s="25">
        <f>SUM(Y12:Y17)</f>
        <v>31560.84</v>
      </c>
      <c r="Z11" s="26">
        <f t="shared" si="98"/>
        <v>0.5136992364281584</v>
      </c>
      <c r="AA11" s="26">
        <f>IF(Y11=0," ",IF(X11/Y11*100&gt;200,"св.200",X11/Y11))</f>
        <v>0.40820586524313041</v>
      </c>
      <c r="AB11" s="25">
        <f>SUM(AB12:AB17)</f>
        <v>1062500</v>
      </c>
      <c r="AC11" s="25">
        <f>SUM(AC12:AC17)</f>
        <v>1162238.9100000001</v>
      </c>
      <c r="AD11" s="25">
        <f>SUM(AD12:AD17)</f>
        <v>1111113.83</v>
      </c>
      <c r="AE11" s="26">
        <f t="shared" si="99"/>
        <v>1.0938719152941179</v>
      </c>
      <c r="AF11" s="26">
        <f t="shared" si="127"/>
        <v>1.046012459407512</v>
      </c>
      <c r="AG11" s="25">
        <f>SUM(AG12:AG17)</f>
        <v>7623800</v>
      </c>
      <c r="AH11" s="25">
        <f>SUM(AH12:AH17)</f>
        <v>7729224.9800000004</v>
      </c>
      <c r="AI11" s="25">
        <f>SUM(AI12:AI17)</f>
        <v>7937537.2300000004</v>
      </c>
      <c r="AJ11" s="26">
        <f t="shared" si="101"/>
        <v>1.0138284031585298</v>
      </c>
      <c r="AK11" s="26">
        <f t="shared" si="128"/>
        <v>0.97375606010228444</v>
      </c>
      <c r="AL11" s="25">
        <f>SUM(AL12:AL17)</f>
        <v>0</v>
      </c>
      <c r="AM11" s="25">
        <f>SUM(AM12:AM17)</f>
        <v>0</v>
      </c>
      <c r="AN11" s="25">
        <f>SUM(AN12:AN17)</f>
        <v>0</v>
      </c>
      <c r="AO11" s="31">
        <f>SUM(AO12:AO17)</f>
        <v>0</v>
      </c>
      <c r="AP11" s="26" t="str">
        <f t="shared" si="129"/>
        <v xml:space="preserve"> </v>
      </c>
      <c r="AQ11" s="25">
        <f>SUM(AQ12:AQ17)</f>
        <v>2028969.58</v>
      </c>
      <c r="AR11" s="25">
        <f t="shared" ref="AR11:AS11" si="155">SUM(AR12:AR17)</f>
        <v>1837009.5099999998</v>
      </c>
      <c r="AS11" s="25">
        <f t="shared" si="155"/>
        <v>3393193.0500000003</v>
      </c>
      <c r="AT11" s="26">
        <f t="shared" si="103"/>
        <v>0.90539036568502895</v>
      </c>
      <c r="AU11" s="26">
        <f t="shared" si="130"/>
        <v>0.54138078291772984</v>
      </c>
      <c r="AV11" s="25">
        <f>SUM(AV12:AV17)</f>
        <v>376900</v>
      </c>
      <c r="AW11" s="25">
        <f>SUM(AW12:AW17)</f>
        <v>103218.47</v>
      </c>
      <c r="AX11" s="25">
        <f>SUM(AX12:AX17)</f>
        <v>637369.49</v>
      </c>
      <c r="AY11" s="26">
        <f t="shared" si="104"/>
        <v>0.27386168745025208</v>
      </c>
      <c r="AZ11" s="26">
        <f t="shared" si="131"/>
        <v>0.16194447901797121</v>
      </c>
      <c r="BA11" s="27">
        <f>SUM(BA12:BA17)</f>
        <v>3000</v>
      </c>
      <c r="BB11" s="27">
        <f>SUM(BB12:BB17)</f>
        <v>3000</v>
      </c>
      <c r="BC11" s="32">
        <f t="shared" ref="BC11" si="156">SUM(BC12:BC17)</f>
        <v>1354.8600000000001</v>
      </c>
      <c r="BD11" s="26">
        <f t="shared" si="132"/>
        <v>1</v>
      </c>
      <c r="BE11" s="26" t="str">
        <f t="shared" si="133"/>
        <v>св.200</v>
      </c>
      <c r="BF11" s="32">
        <f>SUM(BF12:BF17)</f>
        <v>217650</v>
      </c>
      <c r="BG11" s="32">
        <f>SUM(BG12:BG17)</f>
        <v>217654.68</v>
      </c>
      <c r="BH11" s="32">
        <f>SUM(BH12:BH17)</f>
        <v>245421.37000000002</v>
      </c>
      <c r="BI11" s="26">
        <f t="shared" si="107"/>
        <v>1.0000215024121295</v>
      </c>
      <c r="BJ11" s="26">
        <f t="shared" si="134"/>
        <v>0.88686115638585172</v>
      </c>
      <c r="BK11" s="27">
        <f>SUM(BK12:BK17)</f>
        <v>370500</v>
      </c>
      <c r="BL11" s="27">
        <f t="shared" ref="BL11:BM11" si="157">SUM(BL12:BL17)</f>
        <v>386276.82999999996</v>
      </c>
      <c r="BM11" s="27">
        <f t="shared" si="157"/>
        <v>453536.31000000006</v>
      </c>
      <c r="BN11" s="26">
        <f t="shared" ref="BN11:BN17" si="158">IF(BL11&lt;=0," ",IF(BK11&lt;=0," ",IF(BL11/BK11*100&gt;200,"СВ.200",BL11/BK11)))</f>
        <v>1.0425825371120108</v>
      </c>
      <c r="BO11" s="26">
        <f t="shared" si="135"/>
        <v>0.85169990027920783</v>
      </c>
      <c r="BP11" s="25">
        <f>SUM(BP12:BP17)</f>
        <v>0</v>
      </c>
      <c r="BQ11" s="25">
        <f>SUM(BQ12:BQ17)</f>
        <v>0</v>
      </c>
      <c r="BR11" s="25">
        <f>SUM(BR12:BR17)</f>
        <v>0</v>
      </c>
      <c r="BS11" s="26" t="str">
        <f t="shared" si="136"/>
        <v xml:space="preserve"> </v>
      </c>
      <c r="BT11" s="26" t="str">
        <f t="shared" si="109"/>
        <v xml:space="preserve"> </v>
      </c>
      <c r="BU11" s="25">
        <f>SUM(BU12:BU17)</f>
        <v>37784.949999999997</v>
      </c>
      <c r="BV11" s="25">
        <f>SUM(BV12:BV17)</f>
        <v>92412.95</v>
      </c>
      <c r="BW11" s="25">
        <f>SUM(BW12:BW17)</f>
        <v>50454.600000000006</v>
      </c>
      <c r="BX11" s="26" t="str">
        <f t="shared" si="110"/>
        <v>СВ.200</v>
      </c>
      <c r="BY11" s="26">
        <f t="shared" si="137"/>
        <v>1.8316060379033823</v>
      </c>
      <c r="BZ11" s="25">
        <f>SUM(BZ12:BZ17)</f>
        <v>64744</v>
      </c>
      <c r="CA11" s="25">
        <f>SUM(CA12:CA17)</f>
        <v>64744</v>
      </c>
      <c r="CB11" s="25">
        <f>SUM(CB12:CB17)</f>
        <v>1765000</v>
      </c>
      <c r="CC11" s="26">
        <f t="shared" si="111"/>
        <v>1</v>
      </c>
      <c r="CD11" s="26">
        <f t="shared" si="138"/>
        <v>3.6682152974504251E-2</v>
      </c>
      <c r="CE11" s="52">
        <f>SUM(CE12:CE17)</f>
        <v>389972.77</v>
      </c>
      <c r="CF11" s="52">
        <f>SUM(CF12:CF17)</f>
        <v>401284.72000000003</v>
      </c>
      <c r="CG11" s="25">
        <f>SUM(CG12:CG17)</f>
        <v>240056.42</v>
      </c>
      <c r="CH11" s="26">
        <f t="shared" si="139"/>
        <v>1.0290070252853809</v>
      </c>
      <c r="CI11" s="26">
        <f t="shared" si="153"/>
        <v>1.6716266950910956</v>
      </c>
      <c r="CJ11" s="27">
        <f>SUM(CJ12:CJ17)</f>
        <v>305902.88</v>
      </c>
      <c r="CK11" s="27">
        <f>SUM(CK12:CK17)</f>
        <v>317214.83</v>
      </c>
      <c r="CL11" s="27">
        <f>SUM(CL12:CL17)</f>
        <v>189754.48</v>
      </c>
      <c r="CM11" s="26">
        <f t="shared" si="140"/>
        <v>1.0369788934317978</v>
      </c>
      <c r="CN11" s="26">
        <f t="shared" si="141"/>
        <v>1.6717119406087277</v>
      </c>
      <c r="CO11" s="27">
        <f>SUM(CO12:CO17)</f>
        <v>84069.89</v>
      </c>
      <c r="CP11" s="27">
        <f t="shared" ref="CP11:CQ11" si="159">SUM(CP12:CP17)</f>
        <v>84069.89</v>
      </c>
      <c r="CQ11" s="27">
        <f t="shared" si="159"/>
        <v>50301.94</v>
      </c>
      <c r="CR11" s="26">
        <f t="shared" si="142"/>
        <v>1</v>
      </c>
      <c r="CS11" s="26">
        <f t="shared" si="143"/>
        <v>1.6713051226254891</v>
      </c>
      <c r="CT11" s="27">
        <f>SUM(CT12:CT17)</f>
        <v>0</v>
      </c>
      <c r="CU11" s="27">
        <f t="shared" ref="CU11:CV11" si="160">SUM(CU12:CU17)</f>
        <v>0</v>
      </c>
      <c r="CV11" s="27">
        <f t="shared" si="160"/>
        <v>0</v>
      </c>
      <c r="CW11" s="69" t="str">
        <f t="shared" si="144"/>
        <v xml:space="preserve"> </v>
      </c>
      <c r="CX11" s="69" t="str">
        <f t="shared" si="145"/>
        <v xml:space="preserve"> </v>
      </c>
      <c r="CY11" s="25">
        <f>SUM(CY12:CY17)</f>
        <v>0</v>
      </c>
      <c r="CZ11" s="25">
        <f>SUM(CZ12:CZ17)</f>
        <v>0</v>
      </c>
      <c r="DA11" s="25">
        <f>SUM(DA12:DA17)</f>
        <v>0</v>
      </c>
      <c r="DB11" s="26" t="str">
        <f t="shared" si="114"/>
        <v xml:space="preserve"> </v>
      </c>
      <c r="DC11" s="26" t="str">
        <f t="shared" si="146"/>
        <v xml:space="preserve"> </v>
      </c>
      <c r="DD11" s="25">
        <f>SUM(DD12:DD17)</f>
        <v>568417.86</v>
      </c>
      <c r="DE11" s="38">
        <f>SUM(DE12:DE17)</f>
        <v>568417.86</v>
      </c>
      <c r="DF11" s="25">
        <f>SUM(DF12:DF17)</f>
        <v>0</v>
      </c>
      <c r="DG11" s="26">
        <f t="shared" si="116"/>
        <v>1</v>
      </c>
      <c r="DH11" s="26" t="str">
        <f t="shared" si="147"/>
        <v xml:space="preserve"> </v>
      </c>
      <c r="DI11" s="25">
        <f>SUM(DI12:DI17)</f>
        <v>0</v>
      </c>
      <c r="DJ11" s="25">
        <f>SUM(DJ12:DJ17)</f>
        <v>0</v>
      </c>
      <c r="DK11" s="26" t="str">
        <f t="shared" si="148"/>
        <v xml:space="preserve"> </v>
      </c>
      <c r="DL11" s="25">
        <f>SUM(DL12:DL17)</f>
        <v>0</v>
      </c>
      <c r="DM11" s="25">
        <f>SUM(DM12:DM17)</f>
        <v>0</v>
      </c>
      <c r="DN11" s="25">
        <f>SUM(DN12:DN17)</f>
        <v>0</v>
      </c>
      <c r="DO11" s="26" t="str">
        <f t="shared" si="117"/>
        <v xml:space="preserve"> </v>
      </c>
      <c r="DP11" s="26" t="str">
        <f t="shared" si="149"/>
        <v xml:space="preserve"> </v>
      </c>
    </row>
    <row r="12" spans="1:120" s="19" customFormat="1" ht="15.75" hidden="1" customHeight="1" outlineLevel="1" x14ac:dyDescent="0.25">
      <c r="A12" s="18">
        <v>5</v>
      </c>
      <c r="B12" s="8" t="s">
        <v>53</v>
      </c>
      <c r="C12" s="28">
        <f t="shared" ref="C12:D17" si="161">H12+AQ12</f>
        <v>11183522.65</v>
      </c>
      <c r="D12" s="28">
        <f t="shared" si="161"/>
        <v>11954753.280000001</v>
      </c>
      <c r="E12" s="28">
        <f t="shared" ref="E12:E17" si="162">J12+AS12</f>
        <v>11158735.879999999</v>
      </c>
      <c r="F12" s="29">
        <f t="shared" si="93"/>
        <v>1.0689613330375829</v>
      </c>
      <c r="G12" s="29">
        <f t="shared" si="120"/>
        <v>1.0713358043922088</v>
      </c>
      <c r="H12" s="17">
        <f t="shared" ref="H12:I17" si="163">W12++AG12+M12+AB12+AL12+R12</f>
        <v>10653029.5</v>
      </c>
      <c r="I12" s="24">
        <f t="shared" si="163"/>
        <v>11419977.490000002</v>
      </c>
      <c r="J12" s="17">
        <f t="shared" ref="J12:J17" si="164">Y12++AI12+O12+AD12+AN12+T12</f>
        <v>10828852.239999998</v>
      </c>
      <c r="K12" s="29">
        <f t="shared" si="94"/>
        <v>1.0719934165206246</v>
      </c>
      <c r="L12" s="29">
        <f t="shared" si="123"/>
        <v>1.0545879874338375</v>
      </c>
      <c r="M12" s="46">
        <v>8400000</v>
      </c>
      <c r="N12" s="46">
        <v>9072332.1300000008</v>
      </c>
      <c r="O12" s="75">
        <v>8600228.1799999997</v>
      </c>
      <c r="P12" s="29">
        <f t="shared" si="95"/>
        <v>1.0800395392857143</v>
      </c>
      <c r="Q12" s="29">
        <f t="shared" si="124"/>
        <v>1.0548943516519582</v>
      </c>
      <c r="R12" s="46">
        <v>623000</v>
      </c>
      <c r="S12" s="46">
        <v>620916.06000000006</v>
      </c>
      <c r="T12" s="75">
        <v>537027.96</v>
      </c>
      <c r="U12" s="29">
        <f t="shared" si="96"/>
        <v>0.99665499197431795</v>
      </c>
      <c r="V12" s="29">
        <f t="shared" si="125"/>
        <v>1.1562080678257425</v>
      </c>
      <c r="W12" s="9">
        <v>29.5</v>
      </c>
      <c r="X12" s="9">
        <v>29.5</v>
      </c>
      <c r="Y12" s="9"/>
      <c r="Z12" s="29">
        <f t="shared" si="98"/>
        <v>1</v>
      </c>
      <c r="AA12" s="29" t="str">
        <f t="shared" si="126"/>
        <v xml:space="preserve"> </v>
      </c>
      <c r="AB12" s="46">
        <v>310000</v>
      </c>
      <c r="AC12" s="46">
        <v>348704.76</v>
      </c>
      <c r="AD12" s="75">
        <v>294824.76</v>
      </c>
      <c r="AE12" s="29">
        <f t="shared" si="99"/>
        <v>1.1248540645161291</v>
      </c>
      <c r="AF12" s="29">
        <f t="shared" si="127"/>
        <v>1.1827526290532722</v>
      </c>
      <c r="AG12" s="46">
        <v>1320000</v>
      </c>
      <c r="AH12" s="46">
        <v>1377995.04</v>
      </c>
      <c r="AI12" s="75">
        <v>1396771.34</v>
      </c>
      <c r="AJ12" s="29">
        <f t="shared" si="101"/>
        <v>1.0439356363636363</v>
      </c>
      <c r="AK12" s="29">
        <f t="shared" si="128"/>
        <v>0.98655735590909244</v>
      </c>
      <c r="AL12" s="30"/>
      <c r="AM12" s="30"/>
      <c r="AN12" s="30"/>
      <c r="AO12" s="29" t="str">
        <f>IF(AM12&lt;=0," ",IF(AL12&lt;=0," ",IF(AM12/AL12*100&gt;200,"СВ.200",AM12/AL12)))</f>
        <v xml:space="preserve"> </v>
      </c>
      <c r="AP12" s="29" t="str">
        <f t="shared" si="129"/>
        <v xml:space="preserve"> </v>
      </c>
      <c r="AQ12" s="9">
        <f>AV12+BA12+BF12+BK12+BP12+BU12+BZ12+CE12+CY12+DD12+DL12+CT12</f>
        <v>530493.15</v>
      </c>
      <c r="AR12" s="9">
        <f t="shared" ref="AR12" si="165">AW12+BB12+BG12+BL12+BQ12+BV12+CA12+CF12+CZ12+DE12+DM12+CU12+DI12</f>
        <v>534775.79</v>
      </c>
      <c r="AS12" s="9">
        <f t="shared" ref="AS12" si="166">AX12+BC12+BH12+BM12+BR12+BW12+CB12+CG12+DA12+DF12+DN12+CV12+DJ12</f>
        <v>329883.64</v>
      </c>
      <c r="AT12" s="29">
        <f t="shared" si="103"/>
        <v>1.0080729411868938</v>
      </c>
      <c r="AU12" s="29">
        <f t="shared" si="130"/>
        <v>1.6211043081736336</v>
      </c>
      <c r="AV12" s="46">
        <v>106200</v>
      </c>
      <c r="AW12" s="46">
        <v>56351.89</v>
      </c>
      <c r="AX12" s="75">
        <v>104761.62</v>
      </c>
      <c r="AY12" s="29">
        <f t="shared" si="104"/>
        <v>0.5306204331450094</v>
      </c>
      <c r="AZ12" s="29">
        <f t="shared" si="131"/>
        <v>0.53790586667140128</v>
      </c>
      <c r="BA12" s="30"/>
      <c r="BB12" s="30"/>
      <c r="BC12" s="36"/>
      <c r="BD12" s="29" t="str">
        <f>IF(BB12&lt;=0," ",IF(BA12&lt;=0," ",IF(BB12/BA12*100&gt;200,"СВ.200",BB12/BA12)))</f>
        <v xml:space="preserve"> </v>
      </c>
      <c r="BE12" s="29" t="str">
        <f>IF(BC12=0," ",IF(BB12/BC12*100&gt;200,"св.200",BB12/BC12))</f>
        <v xml:space="preserve"> </v>
      </c>
      <c r="BF12" s="46">
        <v>142800</v>
      </c>
      <c r="BG12" s="46">
        <v>142800</v>
      </c>
      <c r="BH12" s="75">
        <v>143370</v>
      </c>
      <c r="BI12" s="29">
        <f t="shared" si="107"/>
        <v>1</v>
      </c>
      <c r="BJ12" s="29">
        <f t="shared" si="134"/>
        <v>0.99602427286043105</v>
      </c>
      <c r="BK12" s="46"/>
      <c r="BL12" s="30"/>
      <c r="BM12" s="30"/>
      <c r="BN12" s="29" t="str">
        <f t="shared" si="158"/>
        <v xml:space="preserve"> </v>
      </c>
      <c r="BO12" s="29" t="str">
        <f t="shared" si="135"/>
        <v xml:space="preserve"> </v>
      </c>
      <c r="BP12" s="30"/>
      <c r="BQ12" s="30"/>
      <c r="BR12" s="30"/>
      <c r="BS12" s="29" t="str">
        <f t="shared" si="136"/>
        <v xml:space="preserve"> </v>
      </c>
      <c r="BT12" s="29" t="str">
        <f t="shared" si="109"/>
        <v xml:space="preserve"> </v>
      </c>
      <c r="BU12" s="30">
        <v>0</v>
      </c>
      <c r="BV12" s="9">
        <v>54628</v>
      </c>
      <c r="BW12" s="30"/>
      <c r="BX12" s="29" t="str">
        <f t="shared" si="110"/>
        <v xml:space="preserve"> </v>
      </c>
      <c r="BY12" s="29" t="str">
        <f t="shared" si="137"/>
        <v xml:space="preserve"> </v>
      </c>
      <c r="BZ12" s="9">
        <v>5744</v>
      </c>
      <c r="CA12" s="9">
        <v>5744</v>
      </c>
      <c r="CB12" s="30"/>
      <c r="CC12" s="29">
        <f t="shared" si="111"/>
        <v>1</v>
      </c>
      <c r="CD12" s="29" t="str">
        <f t="shared" si="138"/>
        <v xml:space="preserve"> </v>
      </c>
      <c r="CE12" s="46">
        <v>147498.68</v>
      </c>
      <c r="CF12" s="46">
        <v>147001.43</v>
      </c>
      <c r="CG12" s="75">
        <v>81752.02</v>
      </c>
      <c r="CH12" s="29">
        <f t="shared" si="139"/>
        <v>0.99662878338979033</v>
      </c>
      <c r="CI12" s="29">
        <f t="shared" si="153"/>
        <v>1.7981381989093357</v>
      </c>
      <c r="CJ12" s="46">
        <v>147498.68</v>
      </c>
      <c r="CK12" s="46">
        <v>147001.43</v>
      </c>
      <c r="CL12" s="75">
        <v>81752.02</v>
      </c>
      <c r="CM12" s="29">
        <f t="shared" si="140"/>
        <v>0.99662878338979033</v>
      </c>
      <c r="CN12" s="29">
        <f t="shared" si="141"/>
        <v>1.7981381989093357</v>
      </c>
      <c r="CO12" s="30"/>
      <c r="CP12" s="30"/>
      <c r="CQ12" s="30"/>
      <c r="CR12" s="29" t="str">
        <f t="shared" si="142"/>
        <v xml:space="preserve"> </v>
      </c>
      <c r="CS12" s="29" t="str">
        <f t="shared" si="143"/>
        <v xml:space="preserve"> </v>
      </c>
      <c r="CT12" s="30"/>
      <c r="CU12" s="30"/>
      <c r="CV12" s="30"/>
      <c r="CW12" s="29" t="str">
        <f t="shared" si="144"/>
        <v xml:space="preserve"> </v>
      </c>
      <c r="CX12" s="29" t="str">
        <f t="shared" si="145"/>
        <v xml:space="preserve"> </v>
      </c>
      <c r="CY12" s="30"/>
      <c r="CZ12" s="30"/>
      <c r="DA12" s="30"/>
      <c r="DB12" s="29" t="str">
        <f t="shared" si="114"/>
        <v xml:space="preserve"> </v>
      </c>
      <c r="DC12" s="29" t="str">
        <f t="shared" si="146"/>
        <v xml:space="preserve"> </v>
      </c>
      <c r="DD12" s="30">
        <v>128250.47</v>
      </c>
      <c r="DE12" s="37">
        <v>128250.47</v>
      </c>
      <c r="DF12" s="30"/>
      <c r="DG12" s="29">
        <f t="shared" si="116"/>
        <v>1</v>
      </c>
      <c r="DH12" s="29" t="str">
        <f t="shared" si="147"/>
        <v xml:space="preserve"> </v>
      </c>
      <c r="DI12" s="30"/>
      <c r="DJ12" s="30"/>
      <c r="DK12" s="29" t="str">
        <f t="shared" si="148"/>
        <v xml:space="preserve"> </v>
      </c>
      <c r="DL12" s="9"/>
      <c r="DM12" s="9"/>
      <c r="DN12" s="30"/>
      <c r="DO12" s="29" t="str">
        <f t="shared" si="117"/>
        <v xml:space="preserve"> </v>
      </c>
      <c r="DP12" s="29" t="str">
        <f t="shared" si="149"/>
        <v xml:space="preserve"> </v>
      </c>
    </row>
    <row r="13" spans="1:120" s="19" customFormat="1" ht="15.75" hidden="1" customHeight="1" outlineLevel="1" x14ac:dyDescent="0.25">
      <c r="A13" s="18">
        <v>6</v>
      </c>
      <c r="B13" s="8" t="s">
        <v>87</v>
      </c>
      <c r="C13" s="28">
        <f t="shared" si="161"/>
        <v>5958439.3499999996</v>
      </c>
      <c r="D13" s="28">
        <f t="shared" si="161"/>
        <v>5919242.7300000004</v>
      </c>
      <c r="E13" s="28">
        <f t="shared" si="162"/>
        <v>5461163.6199999992</v>
      </c>
      <c r="F13" s="29">
        <f t="shared" si="93"/>
        <v>0.99342166334209658</v>
      </c>
      <c r="G13" s="29">
        <f t="shared" si="120"/>
        <v>1.083879396750248</v>
      </c>
      <c r="H13" s="17">
        <f t="shared" si="163"/>
        <v>5286567.76</v>
      </c>
      <c r="I13" s="24">
        <f t="shared" si="163"/>
        <v>5248445.46</v>
      </c>
      <c r="J13" s="17">
        <f t="shared" si="164"/>
        <v>5229480.1999999993</v>
      </c>
      <c r="K13" s="29">
        <f t="shared" si="94"/>
        <v>0.99278883734576406</v>
      </c>
      <c r="L13" s="29">
        <f t="shared" si="123"/>
        <v>1.0036266051834368</v>
      </c>
      <c r="M13" s="46">
        <v>3518879.76</v>
      </c>
      <c r="N13" s="46">
        <v>3483909.95</v>
      </c>
      <c r="O13" s="75">
        <v>3681567.93</v>
      </c>
      <c r="P13" s="29">
        <f t="shared" si="95"/>
        <v>0.99006223219175882</v>
      </c>
      <c r="Q13" s="29">
        <f t="shared" si="124"/>
        <v>0.94631146735353056</v>
      </c>
      <c r="R13" s="46">
        <v>527888</v>
      </c>
      <c r="S13" s="46">
        <v>525039.35</v>
      </c>
      <c r="T13" s="75">
        <v>455780.09</v>
      </c>
      <c r="U13" s="29">
        <f t="shared" si="96"/>
        <v>0.99460368487254869</v>
      </c>
      <c r="V13" s="29">
        <f t="shared" si="125"/>
        <v>1.1519576250028822</v>
      </c>
      <c r="W13" s="9"/>
      <c r="X13" s="9"/>
      <c r="Y13" s="9"/>
      <c r="Z13" s="29" t="str">
        <f t="shared" si="98"/>
        <v xml:space="preserve"> </v>
      </c>
      <c r="AA13" s="29" t="str">
        <f t="shared" si="126"/>
        <v xml:space="preserve"> </v>
      </c>
      <c r="AB13" s="46">
        <v>204500</v>
      </c>
      <c r="AC13" s="46">
        <v>204899.9</v>
      </c>
      <c r="AD13" s="75">
        <v>172618.6</v>
      </c>
      <c r="AE13" s="29">
        <f t="shared" si="99"/>
        <v>1.0019555012224939</v>
      </c>
      <c r="AF13" s="29">
        <f t="shared" si="127"/>
        <v>1.1870093952795353</v>
      </c>
      <c r="AG13" s="46">
        <v>1035300</v>
      </c>
      <c r="AH13" s="46">
        <v>1034596.26</v>
      </c>
      <c r="AI13" s="75">
        <v>919513.58</v>
      </c>
      <c r="AJ13" s="29">
        <f t="shared" si="101"/>
        <v>0.99932025499855115</v>
      </c>
      <c r="AK13" s="29">
        <f t="shared" si="128"/>
        <v>1.1251560417411128</v>
      </c>
      <c r="AL13" s="30"/>
      <c r="AM13" s="30"/>
      <c r="AN13" s="30"/>
      <c r="AO13" s="29" t="str">
        <f>IF(AM13&lt;=0," ",IF(AL13&lt;=0," ",IF(AM13/AL13*100&gt;200,"СВ.200",AM13/AL13)))</f>
        <v xml:space="preserve"> </v>
      </c>
      <c r="AP13" s="29" t="str">
        <f t="shared" si="129"/>
        <v xml:space="preserve"> </v>
      </c>
      <c r="AQ13" s="9">
        <f t="shared" ref="AQ13:AQ17" si="167">AV13+BA13+BF13+BK13+BP13+BU13+BZ13+CE13+CY13+DD13+DL13+CT13</f>
        <v>671871.59000000008</v>
      </c>
      <c r="AR13" s="9">
        <f t="shared" ref="AR13:AR17" si="168">AW13+BB13+BG13+BL13+BQ13+BV13+CA13+CF13+CZ13+DE13+DM13+CU13+DI13</f>
        <v>670797.27</v>
      </c>
      <c r="AS13" s="9">
        <f t="shared" ref="AS13:AS17" si="169">AX13+BC13+BH13+BM13+BR13+BW13+CB13+CG13+DA13+DF13+DN13+CV13+DJ13</f>
        <v>231683.42</v>
      </c>
      <c r="AT13" s="29">
        <f t="shared" si="103"/>
        <v>0.9984010039775606</v>
      </c>
      <c r="AU13" s="29" t="str">
        <f t="shared" si="130"/>
        <v>св.200</v>
      </c>
      <c r="AV13" s="46">
        <v>24000</v>
      </c>
      <c r="AW13" s="46">
        <v>22968.28</v>
      </c>
      <c r="AX13" s="75">
        <v>27541.39</v>
      </c>
      <c r="AY13" s="29">
        <f t="shared" si="104"/>
        <v>0.95701166666666659</v>
      </c>
      <c r="AZ13" s="29">
        <f t="shared" si="131"/>
        <v>0.83395500372348674</v>
      </c>
      <c r="BA13" s="30"/>
      <c r="BB13" s="30"/>
      <c r="BC13" s="36"/>
      <c r="BD13" s="29" t="str">
        <f t="shared" si="132"/>
        <v xml:space="preserve"> </v>
      </c>
      <c r="BE13" s="29" t="str">
        <f t="shared" si="133"/>
        <v xml:space="preserve"> </v>
      </c>
      <c r="BF13" s="9"/>
      <c r="BG13" s="9"/>
      <c r="BH13" s="75">
        <v>1436.29</v>
      </c>
      <c r="BI13" s="29" t="str">
        <f t="shared" si="107"/>
        <v xml:space="preserve"> </v>
      </c>
      <c r="BJ13" s="29" t="str">
        <f>IF(BG13=0," ",IF(BG13/BH13*100&gt;200,"св.200",BG13/BH13))</f>
        <v xml:space="preserve"> </v>
      </c>
      <c r="BK13" s="46">
        <v>147300</v>
      </c>
      <c r="BL13" s="46">
        <v>147257.4</v>
      </c>
      <c r="BM13" s="75">
        <v>151191.01</v>
      </c>
      <c r="BN13" s="29">
        <f t="shared" si="158"/>
        <v>0.99971079429735232</v>
      </c>
      <c r="BO13" s="29">
        <f t="shared" si="135"/>
        <v>0.97398251390740753</v>
      </c>
      <c r="BP13" s="30"/>
      <c r="BQ13" s="30"/>
      <c r="BR13" s="30"/>
      <c r="BS13" s="29" t="str">
        <f t="shared" si="108"/>
        <v xml:space="preserve"> </v>
      </c>
      <c r="BT13" s="29" t="str">
        <f t="shared" ref="BT13:BT64" si="170">IF(BR13=0," ",IF(BQ13/BR13*100&gt;200,"св.200",BQ13/BR13))</f>
        <v xml:space="preserve"> </v>
      </c>
      <c r="BU13" s="30">
        <v>0</v>
      </c>
      <c r="BV13" s="9">
        <v>0</v>
      </c>
      <c r="BW13" s="30"/>
      <c r="BX13" s="29" t="str">
        <f t="shared" si="110"/>
        <v xml:space="preserve"> </v>
      </c>
      <c r="BY13" s="29" t="str">
        <f t="shared" si="137"/>
        <v xml:space="preserve"> </v>
      </c>
      <c r="BZ13" s="9">
        <v>0</v>
      </c>
      <c r="CA13" s="9">
        <v>0</v>
      </c>
      <c r="CB13" s="30"/>
      <c r="CC13" s="29" t="str">
        <f t="shared" si="111"/>
        <v xml:space="preserve"> </v>
      </c>
      <c r="CD13" s="29" t="str">
        <f t="shared" si="138"/>
        <v xml:space="preserve"> </v>
      </c>
      <c r="CE13" s="46">
        <v>80404.2</v>
      </c>
      <c r="CF13" s="46">
        <v>80404.2</v>
      </c>
      <c r="CG13" s="75">
        <v>51514.73</v>
      </c>
      <c r="CH13" s="29">
        <f t="shared" si="139"/>
        <v>1</v>
      </c>
      <c r="CI13" s="29">
        <f t="shared" si="153"/>
        <v>1.5608001827826719</v>
      </c>
      <c r="CJ13" s="46">
        <v>80404.2</v>
      </c>
      <c r="CK13" s="46">
        <v>80404.2</v>
      </c>
      <c r="CL13" s="75">
        <v>51514.73</v>
      </c>
      <c r="CM13" s="29">
        <f t="shared" si="140"/>
        <v>1</v>
      </c>
      <c r="CN13" s="29">
        <f t="shared" si="141"/>
        <v>1.5608001827826719</v>
      </c>
      <c r="CO13" s="30"/>
      <c r="CP13" s="30"/>
      <c r="CQ13" s="30"/>
      <c r="CR13" s="29" t="str">
        <f t="shared" si="142"/>
        <v xml:space="preserve"> </v>
      </c>
      <c r="CS13" s="29" t="str">
        <f t="shared" si="143"/>
        <v xml:space="preserve"> </v>
      </c>
      <c r="CT13" s="30"/>
      <c r="CU13" s="30"/>
      <c r="CV13" s="30"/>
      <c r="CW13" s="29" t="str">
        <f t="shared" si="144"/>
        <v xml:space="preserve"> </v>
      </c>
      <c r="CX13" s="29" t="str">
        <f t="shared" si="145"/>
        <v xml:space="preserve"> </v>
      </c>
      <c r="CY13" s="30"/>
      <c r="CZ13" s="30"/>
      <c r="DA13" s="30"/>
      <c r="DB13" s="29" t="str">
        <f t="shared" si="114"/>
        <v xml:space="preserve"> </v>
      </c>
      <c r="DC13" s="29" t="str">
        <f t="shared" si="146"/>
        <v xml:space="preserve"> </v>
      </c>
      <c r="DD13" s="30">
        <v>420167.39</v>
      </c>
      <c r="DE13" s="37">
        <v>420167.39</v>
      </c>
      <c r="DF13" s="30"/>
      <c r="DG13" s="29">
        <f t="shared" si="116"/>
        <v>1</v>
      </c>
      <c r="DH13" s="29" t="str">
        <f t="shared" si="147"/>
        <v xml:space="preserve"> </v>
      </c>
      <c r="DI13" s="30"/>
      <c r="DJ13" s="30"/>
      <c r="DK13" s="29" t="str">
        <f t="shared" si="148"/>
        <v xml:space="preserve"> </v>
      </c>
      <c r="DL13" s="9"/>
      <c r="DM13" s="9"/>
      <c r="DN13" s="30"/>
      <c r="DO13" s="29" t="str">
        <f t="shared" si="117"/>
        <v xml:space="preserve"> </v>
      </c>
      <c r="DP13" s="29" t="str">
        <f t="shared" si="149"/>
        <v xml:space="preserve"> </v>
      </c>
    </row>
    <row r="14" spans="1:120" s="19" customFormat="1" ht="15.75" hidden="1" customHeight="1" outlineLevel="1" x14ac:dyDescent="0.25">
      <c r="A14" s="18">
        <v>7</v>
      </c>
      <c r="B14" s="8" t="s">
        <v>70</v>
      </c>
      <c r="C14" s="28">
        <f t="shared" si="161"/>
        <v>11415296.399999999</v>
      </c>
      <c r="D14" s="28">
        <f t="shared" si="161"/>
        <v>11969213.450000001</v>
      </c>
      <c r="E14" s="28">
        <f t="shared" si="162"/>
        <v>14177662.379999999</v>
      </c>
      <c r="F14" s="29">
        <f t="shared" si="93"/>
        <v>1.0485241057779282</v>
      </c>
      <c r="G14" s="29">
        <f t="shared" si="120"/>
        <v>0.8442303906802443</v>
      </c>
      <c r="H14" s="17">
        <f t="shared" si="163"/>
        <v>10777611.449999999</v>
      </c>
      <c r="I14" s="24">
        <f t="shared" si="163"/>
        <v>11526701.57</v>
      </c>
      <c r="J14" s="17">
        <f t="shared" si="164"/>
        <v>11537957.879999999</v>
      </c>
      <c r="K14" s="29">
        <f t="shared" si="94"/>
        <v>1.0695042796333134</v>
      </c>
      <c r="L14" s="29">
        <f t="shared" si="123"/>
        <v>0.99902441054846369</v>
      </c>
      <c r="M14" s="46">
        <v>8034000</v>
      </c>
      <c r="N14" s="46">
        <v>8611700.7200000007</v>
      </c>
      <c r="O14" s="75">
        <v>8785381.5399999991</v>
      </c>
      <c r="P14" s="29">
        <f t="shared" si="95"/>
        <v>1.0719069853124223</v>
      </c>
      <c r="Q14" s="29">
        <f t="shared" si="124"/>
        <v>0.98023070264971113</v>
      </c>
      <c r="R14" s="46">
        <v>556611.44999999995</v>
      </c>
      <c r="S14" s="46">
        <v>554715.44999999995</v>
      </c>
      <c r="T14" s="75">
        <v>481541.7</v>
      </c>
      <c r="U14" s="29">
        <f t="shared" si="96"/>
        <v>0.99659367409707433</v>
      </c>
      <c r="V14" s="29">
        <f t="shared" si="125"/>
        <v>1.1519572448242799</v>
      </c>
      <c r="W14" s="9"/>
      <c r="X14" s="46"/>
      <c r="Y14" s="75">
        <v>113.89</v>
      </c>
      <c r="Z14" s="29" t="str">
        <f t="shared" si="98"/>
        <v xml:space="preserve"> </v>
      </c>
      <c r="AA14" s="29">
        <f t="shared" si="126"/>
        <v>0</v>
      </c>
      <c r="AB14" s="46">
        <v>262000</v>
      </c>
      <c r="AC14" s="46">
        <v>277566.05</v>
      </c>
      <c r="AD14" s="75">
        <v>297847.3</v>
      </c>
      <c r="AE14" s="29">
        <f t="shared" si="99"/>
        <v>1.0594124045801527</v>
      </c>
      <c r="AF14" s="29">
        <f t="shared" si="127"/>
        <v>0.93190722225784828</v>
      </c>
      <c r="AG14" s="46">
        <v>1925000</v>
      </c>
      <c r="AH14" s="46">
        <v>2082719.35</v>
      </c>
      <c r="AI14" s="75">
        <v>1973073.45</v>
      </c>
      <c r="AJ14" s="29">
        <f t="shared" si="101"/>
        <v>1.0819321298701299</v>
      </c>
      <c r="AK14" s="29">
        <f t="shared" si="128"/>
        <v>1.0555711192606643</v>
      </c>
      <c r="AL14" s="30"/>
      <c r="AM14" s="30"/>
      <c r="AN14" s="30"/>
      <c r="AO14" s="29" t="str">
        <f t="shared" ref="AO14:AO17" si="171">IF(AM14&lt;=0," ",IF(AL14&lt;=0," ",IF(AM14/AL14*100&gt;200,"СВ.200",AM14/AL14)))</f>
        <v xml:space="preserve"> </v>
      </c>
      <c r="AP14" s="29" t="str">
        <f t="shared" si="129"/>
        <v xml:space="preserve"> </v>
      </c>
      <c r="AQ14" s="9">
        <f t="shared" si="167"/>
        <v>637684.94999999995</v>
      </c>
      <c r="AR14" s="9">
        <f t="shared" si="168"/>
        <v>442511.88</v>
      </c>
      <c r="AS14" s="9">
        <f t="shared" si="169"/>
        <v>2639704.5</v>
      </c>
      <c r="AT14" s="29">
        <f t="shared" si="103"/>
        <v>0.69393495957525742</v>
      </c>
      <c r="AU14" s="29">
        <f t="shared" si="130"/>
        <v>0.16763690026667757</v>
      </c>
      <c r="AV14" s="46">
        <v>246700</v>
      </c>
      <c r="AW14" s="46">
        <v>23898.3</v>
      </c>
      <c r="AX14" s="75">
        <v>505066.48</v>
      </c>
      <c r="AY14" s="29">
        <f t="shared" si="104"/>
        <v>9.6871909201459258E-2</v>
      </c>
      <c r="AZ14" s="29">
        <f t="shared" si="131"/>
        <v>4.7317137340019078E-2</v>
      </c>
      <c r="BA14" s="30"/>
      <c r="BB14" s="30"/>
      <c r="BC14" s="36"/>
      <c r="BD14" s="29" t="str">
        <f>IF(BB14&lt;=0," ",IF(BA14&lt;=0," ",IF(BB14/BA14*100&gt;200,"СВ.200",BB14/BA14)))</f>
        <v xml:space="preserve"> </v>
      </c>
      <c r="BE14" s="29" t="str">
        <f>IF(BC14=0," ",IF(BB14/BC14*100&gt;200,"св.200",BB14/BC14))</f>
        <v xml:space="preserve"> </v>
      </c>
      <c r="BF14" s="9"/>
      <c r="BG14" s="9"/>
      <c r="BH14" s="9"/>
      <c r="BI14" s="29" t="str">
        <f t="shared" si="107"/>
        <v xml:space="preserve"> </v>
      </c>
      <c r="BJ14" s="29" t="str">
        <f>IF(BG14=0," ",IF(BG14/BH14*100&gt;200,"св.200",BG14/BH14))</f>
        <v xml:space="preserve"> </v>
      </c>
      <c r="BK14" s="46">
        <v>223200</v>
      </c>
      <c r="BL14" s="46">
        <v>239019.43</v>
      </c>
      <c r="BM14" s="75">
        <v>296029.27</v>
      </c>
      <c r="BN14" s="29">
        <f t="shared" si="158"/>
        <v>1.070875582437276</v>
      </c>
      <c r="BO14" s="29">
        <f t="shared" si="135"/>
        <v>0.80741823266327672</v>
      </c>
      <c r="BP14" s="30"/>
      <c r="BQ14" s="30"/>
      <c r="BR14" s="30"/>
      <c r="BS14" s="29" t="str">
        <f t="shared" si="108"/>
        <v xml:space="preserve"> </v>
      </c>
      <c r="BT14" s="29" t="str">
        <f t="shared" si="170"/>
        <v xml:space="preserve"> </v>
      </c>
      <c r="BU14" s="46">
        <v>37784.949999999997</v>
      </c>
      <c r="BV14" s="30">
        <v>37784.949999999997</v>
      </c>
      <c r="BW14" s="75">
        <v>17121.02</v>
      </c>
      <c r="BX14" s="29">
        <f t="shared" si="110"/>
        <v>1</v>
      </c>
      <c r="BY14" s="29" t="str">
        <f t="shared" si="137"/>
        <v>св.200</v>
      </c>
      <c r="BZ14" s="46">
        <v>52000</v>
      </c>
      <c r="CA14" s="9">
        <v>52000</v>
      </c>
      <c r="CB14" s="75">
        <v>1765000</v>
      </c>
      <c r="CC14" s="29">
        <f t="shared" si="111"/>
        <v>1</v>
      </c>
      <c r="CD14" s="29">
        <f t="shared" si="138"/>
        <v>2.9461756373937678E-2</v>
      </c>
      <c r="CE14" s="46">
        <v>78000</v>
      </c>
      <c r="CF14" s="46">
        <v>89809.2</v>
      </c>
      <c r="CG14" s="75">
        <v>56487.73</v>
      </c>
      <c r="CH14" s="29">
        <f t="shared" si="139"/>
        <v>1.1514</v>
      </c>
      <c r="CI14" s="29">
        <f t="shared" si="153"/>
        <v>1.5898886359922764</v>
      </c>
      <c r="CJ14" s="46">
        <v>78000</v>
      </c>
      <c r="CK14" s="46">
        <v>89809.2</v>
      </c>
      <c r="CL14" s="75">
        <v>56487.73</v>
      </c>
      <c r="CM14" s="29">
        <f t="shared" si="140"/>
        <v>1.1514</v>
      </c>
      <c r="CN14" s="29">
        <f t="shared" si="141"/>
        <v>1.5898886359922764</v>
      </c>
      <c r="CO14" s="30"/>
      <c r="CP14" s="30"/>
      <c r="CQ14" s="30"/>
      <c r="CR14" s="29" t="str">
        <f t="shared" si="142"/>
        <v xml:space="preserve"> </v>
      </c>
      <c r="CS14" s="29" t="str">
        <f t="shared" si="143"/>
        <v xml:space="preserve"> </v>
      </c>
      <c r="CT14" s="30"/>
      <c r="CU14" s="30"/>
      <c r="CV14" s="30"/>
      <c r="CW14" s="29" t="str">
        <f t="shared" si="144"/>
        <v xml:space="preserve"> </v>
      </c>
      <c r="CX14" s="29" t="str">
        <f t="shared" si="145"/>
        <v xml:space="preserve"> </v>
      </c>
      <c r="CY14" s="30"/>
      <c r="CZ14" s="30"/>
      <c r="DA14" s="30"/>
      <c r="DB14" s="29" t="str">
        <f t="shared" si="114"/>
        <v xml:space="preserve"> </v>
      </c>
      <c r="DC14" s="29" t="str">
        <f t="shared" si="146"/>
        <v xml:space="preserve"> </v>
      </c>
      <c r="DD14" s="30"/>
      <c r="DE14" s="37"/>
      <c r="DF14" s="30"/>
      <c r="DG14" s="29" t="str">
        <f t="shared" si="116"/>
        <v xml:space="preserve"> </v>
      </c>
      <c r="DH14" s="29" t="str">
        <f t="shared" si="147"/>
        <v xml:space="preserve"> </v>
      </c>
      <c r="DI14" s="30"/>
      <c r="DJ14" s="30"/>
      <c r="DK14" s="29" t="str">
        <f t="shared" si="148"/>
        <v xml:space="preserve"> </v>
      </c>
      <c r="DL14" s="9"/>
      <c r="DM14" s="9"/>
      <c r="DN14" s="30"/>
      <c r="DO14" s="29" t="str">
        <f t="shared" si="117"/>
        <v xml:space="preserve"> </v>
      </c>
      <c r="DP14" s="29" t="str">
        <f t="shared" si="149"/>
        <v xml:space="preserve"> </v>
      </c>
    </row>
    <row r="15" spans="1:120" s="19" customFormat="1" ht="14.25" hidden="1" customHeight="1" outlineLevel="1" x14ac:dyDescent="0.25">
      <c r="A15" s="18">
        <v>8</v>
      </c>
      <c r="B15" s="8" t="s">
        <v>164</v>
      </c>
      <c r="C15" s="28">
        <f t="shared" si="161"/>
        <v>1727901</v>
      </c>
      <c r="D15" s="28">
        <f t="shared" si="161"/>
        <v>1712976.52</v>
      </c>
      <c r="E15" s="28">
        <f t="shared" si="162"/>
        <v>1728533.62</v>
      </c>
      <c r="F15" s="29">
        <f t="shared" si="93"/>
        <v>0.99136265330016016</v>
      </c>
      <c r="G15" s="29">
        <f t="shared" si="120"/>
        <v>0.99099982793507935</v>
      </c>
      <c r="H15" s="17">
        <f t="shared" si="163"/>
        <v>1655000</v>
      </c>
      <c r="I15" s="24">
        <f t="shared" si="163"/>
        <v>1640070.48</v>
      </c>
      <c r="J15" s="17">
        <f t="shared" si="164"/>
        <v>1633684.08</v>
      </c>
      <c r="K15" s="29">
        <f t="shared" si="94"/>
        <v>0.99097914199395765</v>
      </c>
      <c r="L15" s="29">
        <f t="shared" si="123"/>
        <v>1.0039092013432609</v>
      </c>
      <c r="M15" s="46">
        <v>150000</v>
      </c>
      <c r="N15" s="46">
        <v>183858.43</v>
      </c>
      <c r="O15" s="75">
        <v>182205.82</v>
      </c>
      <c r="P15" s="29">
        <f t="shared" si="95"/>
        <v>1.2257228666666666</v>
      </c>
      <c r="Q15" s="29">
        <f t="shared" si="124"/>
        <v>1.0090700176317089</v>
      </c>
      <c r="R15" s="30"/>
      <c r="S15" s="30"/>
      <c r="T15" s="30"/>
      <c r="U15" s="29" t="str">
        <f t="shared" si="96"/>
        <v xml:space="preserve"> </v>
      </c>
      <c r="V15" s="29" t="str">
        <f t="shared" ref="V15:V17" si="172">IF(S15=0," ",IF(S15/T15*100&gt;200,"св.200",S15/T15))</f>
        <v xml:space="preserve"> </v>
      </c>
      <c r="W15" s="46">
        <v>25000</v>
      </c>
      <c r="X15" s="46">
        <v>12807.32</v>
      </c>
      <c r="Y15" s="75">
        <v>28807.29</v>
      </c>
      <c r="Z15" s="29">
        <f t="shared" si="98"/>
        <v>0.51229279999999999</v>
      </c>
      <c r="AA15" s="29">
        <f t="shared" si="126"/>
        <v>0.44458607526081068</v>
      </c>
      <c r="AB15" s="46">
        <v>180000</v>
      </c>
      <c r="AC15" s="46">
        <v>249175.3</v>
      </c>
      <c r="AD15" s="75">
        <v>209742.87</v>
      </c>
      <c r="AE15" s="29">
        <f t="shared" si="99"/>
        <v>1.3843072222222221</v>
      </c>
      <c r="AF15" s="29">
        <f t="shared" si="127"/>
        <v>1.1880036732595487</v>
      </c>
      <c r="AG15" s="46">
        <v>1300000</v>
      </c>
      <c r="AH15" s="46">
        <v>1194229.43</v>
      </c>
      <c r="AI15" s="75">
        <v>1212928.1000000001</v>
      </c>
      <c r="AJ15" s="29">
        <f t="shared" si="101"/>
        <v>0.91863802307692299</v>
      </c>
      <c r="AK15" s="29">
        <f t="shared" si="128"/>
        <v>0.98458385950494498</v>
      </c>
      <c r="AL15" s="30"/>
      <c r="AM15" s="30"/>
      <c r="AN15" s="30"/>
      <c r="AO15" s="29" t="str">
        <f t="shared" si="171"/>
        <v xml:space="preserve"> </v>
      </c>
      <c r="AP15" s="29" t="str">
        <f t="shared" si="129"/>
        <v xml:space="preserve"> </v>
      </c>
      <c r="AQ15" s="9">
        <f t="shared" si="167"/>
        <v>72901</v>
      </c>
      <c r="AR15" s="9">
        <f t="shared" si="168"/>
        <v>72906.040000000008</v>
      </c>
      <c r="AS15" s="9">
        <f t="shared" si="169"/>
        <v>94849.540000000008</v>
      </c>
      <c r="AT15" s="29">
        <f t="shared" si="103"/>
        <v>1.0000691348541173</v>
      </c>
      <c r="AU15" s="29">
        <f t="shared" si="130"/>
        <v>0.76864937879508954</v>
      </c>
      <c r="AV15" s="9"/>
      <c r="AW15" s="9"/>
      <c r="AX15" s="9"/>
      <c r="AY15" s="29" t="str">
        <f t="shared" si="104"/>
        <v xml:space="preserve"> </v>
      </c>
      <c r="AZ15" s="29" t="str">
        <f t="shared" si="131"/>
        <v xml:space="preserve"> </v>
      </c>
      <c r="BA15" s="30"/>
      <c r="BB15" s="30"/>
      <c r="BC15" s="75">
        <v>310.92</v>
      </c>
      <c r="BD15" s="29" t="str">
        <f t="shared" si="132"/>
        <v xml:space="preserve"> </v>
      </c>
      <c r="BE15" s="29">
        <f t="shared" si="133"/>
        <v>0</v>
      </c>
      <c r="BF15" s="46">
        <v>59100</v>
      </c>
      <c r="BG15" s="46">
        <v>59105.04</v>
      </c>
      <c r="BH15" s="75">
        <v>59105.04</v>
      </c>
      <c r="BI15" s="29">
        <f t="shared" si="107"/>
        <v>1.0000852791878172</v>
      </c>
      <c r="BJ15" s="29">
        <f t="shared" si="134"/>
        <v>1</v>
      </c>
      <c r="BK15" s="30"/>
      <c r="BL15" s="30"/>
      <c r="BM15" s="75"/>
      <c r="BN15" s="29" t="str">
        <f t="shared" si="158"/>
        <v xml:space="preserve"> </v>
      </c>
      <c r="BO15" s="29" t="str">
        <f t="shared" si="135"/>
        <v xml:space="preserve"> </v>
      </c>
      <c r="BP15" s="30"/>
      <c r="BQ15" s="30"/>
      <c r="BR15" s="30"/>
      <c r="BS15" s="29" t="str">
        <f t="shared" si="108"/>
        <v xml:space="preserve"> </v>
      </c>
      <c r="BT15" s="29" t="str">
        <f t="shared" si="170"/>
        <v xml:space="preserve"> </v>
      </c>
      <c r="BU15" s="30"/>
      <c r="BV15" s="30"/>
      <c r="BW15" s="75">
        <v>27833.58</v>
      </c>
      <c r="BX15" s="29" t="str">
        <f t="shared" si="110"/>
        <v xml:space="preserve"> </v>
      </c>
      <c r="BY15" s="29">
        <f t="shared" si="137"/>
        <v>0</v>
      </c>
      <c r="BZ15" s="30"/>
      <c r="CA15" s="30"/>
      <c r="CB15" s="30"/>
      <c r="CC15" s="29" t="str">
        <f t="shared" si="111"/>
        <v xml:space="preserve"> </v>
      </c>
      <c r="CD15" s="29" t="str">
        <f t="shared" si="138"/>
        <v xml:space="preserve"> </v>
      </c>
      <c r="CE15" s="34">
        <v>13801</v>
      </c>
      <c r="CF15" s="46">
        <v>13801</v>
      </c>
      <c r="CG15" s="75">
        <v>7600</v>
      </c>
      <c r="CH15" s="29">
        <f t="shared" si="139"/>
        <v>1</v>
      </c>
      <c r="CI15" s="29">
        <f t="shared" si="153"/>
        <v>1.815921052631579</v>
      </c>
      <c r="CJ15" s="30">
        <v>0</v>
      </c>
      <c r="CK15" s="30">
        <v>0</v>
      </c>
      <c r="CL15" s="30"/>
      <c r="CM15" s="29" t="str">
        <f t="shared" si="140"/>
        <v xml:space="preserve"> </v>
      </c>
      <c r="CN15" s="29" t="str">
        <f t="shared" si="141"/>
        <v xml:space="preserve"> </v>
      </c>
      <c r="CO15" s="30">
        <v>13801</v>
      </c>
      <c r="CP15" s="46">
        <v>13801</v>
      </c>
      <c r="CQ15" s="75">
        <v>7600</v>
      </c>
      <c r="CR15" s="29">
        <f t="shared" si="142"/>
        <v>1</v>
      </c>
      <c r="CS15" s="29">
        <f t="shared" si="143"/>
        <v>1.815921052631579</v>
      </c>
      <c r="CT15" s="30"/>
      <c r="CU15" s="30"/>
      <c r="CV15" s="30"/>
      <c r="CW15" s="29" t="str">
        <f t="shared" si="144"/>
        <v xml:space="preserve"> </v>
      </c>
      <c r="CX15" s="29" t="str">
        <f t="shared" si="145"/>
        <v xml:space="preserve"> </v>
      </c>
      <c r="CY15" s="30"/>
      <c r="CZ15" s="30"/>
      <c r="DA15" s="30"/>
      <c r="DB15" s="29" t="str">
        <f t="shared" si="114"/>
        <v xml:space="preserve"> </v>
      </c>
      <c r="DC15" s="29" t="str">
        <f t="shared" si="146"/>
        <v xml:space="preserve"> </v>
      </c>
      <c r="DD15" s="30"/>
      <c r="DE15" s="37"/>
      <c r="DF15" s="30"/>
      <c r="DG15" s="29" t="str">
        <f t="shared" si="116"/>
        <v xml:space="preserve"> </v>
      </c>
      <c r="DH15" s="29" t="str">
        <f t="shared" si="147"/>
        <v xml:space="preserve"> </v>
      </c>
      <c r="DI15" s="30"/>
      <c r="DJ15" s="30"/>
      <c r="DK15" s="29" t="str">
        <f t="shared" si="148"/>
        <v xml:space="preserve"> </v>
      </c>
      <c r="DL15" s="9"/>
      <c r="DM15" s="9"/>
      <c r="DN15" s="30"/>
      <c r="DO15" s="29" t="str">
        <f t="shared" si="117"/>
        <v xml:space="preserve"> </v>
      </c>
      <c r="DP15" s="29" t="str">
        <f t="shared" si="149"/>
        <v xml:space="preserve"> </v>
      </c>
    </row>
    <row r="16" spans="1:120" s="19" customFormat="1" ht="15.75" hidden="1" customHeight="1" outlineLevel="1" x14ac:dyDescent="0.25">
      <c r="A16" s="18">
        <v>9</v>
      </c>
      <c r="B16" s="8" t="s">
        <v>34</v>
      </c>
      <c r="C16" s="28">
        <f t="shared" si="161"/>
        <v>827613.09</v>
      </c>
      <c r="D16" s="28">
        <f t="shared" si="161"/>
        <v>791434.57</v>
      </c>
      <c r="E16" s="28">
        <f t="shared" si="162"/>
        <v>1069583.0299999998</v>
      </c>
      <c r="F16" s="29">
        <f t="shared" si="93"/>
        <v>0.95628570833745508</v>
      </c>
      <c r="G16" s="29">
        <f t="shared" si="120"/>
        <v>0.7399468276904132</v>
      </c>
      <c r="H16" s="17">
        <f t="shared" si="163"/>
        <v>793627.09</v>
      </c>
      <c r="I16" s="24">
        <f t="shared" si="163"/>
        <v>757448.92999999993</v>
      </c>
      <c r="J16" s="17">
        <f t="shared" si="164"/>
        <v>985371.04999999981</v>
      </c>
      <c r="K16" s="29">
        <f t="shared" si="94"/>
        <v>0.95441415690585862</v>
      </c>
      <c r="L16" s="29">
        <f t="shared" si="123"/>
        <v>0.76869411781480701</v>
      </c>
      <c r="M16" s="46">
        <v>81627.09</v>
      </c>
      <c r="N16" s="46">
        <v>91429.89</v>
      </c>
      <c r="O16" s="75">
        <v>85388.81</v>
      </c>
      <c r="P16" s="29">
        <f t="shared" si="95"/>
        <v>1.1200924840025537</v>
      </c>
      <c r="Q16" s="29">
        <f t="shared" si="124"/>
        <v>1.0707479118165484</v>
      </c>
      <c r="R16" s="30"/>
      <c r="S16" s="30"/>
      <c r="T16" s="30"/>
      <c r="U16" s="29" t="str">
        <f t="shared" si="96"/>
        <v xml:space="preserve"> </v>
      </c>
      <c r="V16" s="29" t="str">
        <f t="shared" si="172"/>
        <v xml:space="preserve"> </v>
      </c>
      <c r="W16" s="46">
        <v>0</v>
      </c>
      <c r="X16" s="46">
        <v>0</v>
      </c>
      <c r="Y16" s="75">
        <v>2380.73</v>
      </c>
      <c r="Z16" s="29" t="str">
        <f t="shared" si="98"/>
        <v xml:space="preserve"> </v>
      </c>
      <c r="AA16" s="29">
        <f>IF(Y16=0," ",IF(X16/Y16*100&gt;200,"св.200",X16/Y16))</f>
        <v>0</v>
      </c>
      <c r="AB16" s="46">
        <v>36000</v>
      </c>
      <c r="AC16" s="46">
        <v>22182.58</v>
      </c>
      <c r="AD16" s="75">
        <v>38985.19</v>
      </c>
      <c r="AE16" s="29">
        <f t="shared" si="99"/>
        <v>0.61618277777777786</v>
      </c>
      <c r="AF16" s="29">
        <f t="shared" si="127"/>
        <v>0.56900017673378023</v>
      </c>
      <c r="AG16" s="46">
        <v>676000</v>
      </c>
      <c r="AH16" s="46">
        <v>643836.46</v>
      </c>
      <c r="AI16" s="75">
        <v>858616.31999999995</v>
      </c>
      <c r="AJ16" s="29">
        <f t="shared" si="101"/>
        <v>0.95242079881656794</v>
      </c>
      <c r="AK16" s="29">
        <f t="shared" si="128"/>
        <v>0.74985350849142951</v>
      </c>
      <c r="AL16" s="30"/>
      <c r="AM16" s="30"/>
      <c r="AN16" s="30"/>
      <c r="AO16" s="29" t="str">
        <f t="shared" si="171"/>
        <v xml:space="preserve"> </v>
      </c>
      <c r="AP16" s="29" t="str">
        <f t="shared" si="129"/>
        <v xml:space="preserve"> </v>
      </c>
      <c r="AQ16" s="9">
        <f t="shared" si="167"/>
        <v>33986</v>
      </c>
      <c r="AR16" s="9">
        <f t="shared" si="168"/>
        <v>33985.64</v>
      </c>
      <c r="AS16" s="9">
        <f t="shared" si="169"/>
        <v>84211.98000000001</v>
      </c>
      <c r="AT16" s="29">
        <f t="shared" si="103"/>
        <v>0.99998940740304831</v>
      </c>
      <c r="AU16" s="29">
        <f t="shared" si="130"/>
        <v>0.40357250832957492</v>
      </c>
      <c r="AV16" s="9"/>
      <c r="AW16" s="9"/>
      <c r="AX16" s="9"/>
      <c r="AY16" s="29" t="str">
        <f t="shared" si="104"/>
        <v xml:space="preserve"> </v>
      </c>
      <c r="AZ16" s="29" t="str">
        <f t="shared" si="131"/>
        <v xml:space="preserve"> </v>
      </c>
      <c r="BA16" s="30"/>
      <c r="BB16" s="30"/>
      <c r="BC16" s="75">
        <v>0</v>
      </c>
      <c r="BD16" s="29" t="str">
        <f t="shared" si="132"/>
        <v xml:space="preserve"> </v>
      </c>
      <c r="BE16" s="29" t="str">
        <f t="shared" si="133"/>
        <v xml:space="preserve"> </v>
      </c>
      <c r="BF16" s="46">
        <v>15750</v>
      </c>
      <c r="BG16" s="46">
        <v>15749.64</v>
      </c>
      <c r="BH16" s="75">
        <v>41510.04</v>
      </c>
      <c r="BI16" s="29">
        <f t="shared" si="107"/>
        <v>0.99997714285714279</v>
      </c>
      <c r="BJ16" s="29">
        <f t="shared" si="134"/>
        <v>0.37941760595749846</v>
      </c>
      <c r="BK16" s="30"/>
      <c r="BL16" s="30"/>
      <c r="BM16" s="75"/>
      <c r="BN16" s="29" t="str">
        <f t="shared" si="158"/>
        <v xml:space="preserve"> </v>
      </c>
      <c r="BO16" s="29" t="str">
        <f t="shared" si="135"/>
        <v xml:space="preserve"> </v>
      </c>
      <c r="BP16" s="30"/>
      <c r="BQ16" s="30"/>
      <c r="BR16" s="30"/>
      <c r="BS16" s="29" t="str">
        <f t="shared" si="108"/>
        <v xml:space="preserve"> </v>
      </c>
      <c r="BT16" s="29" t="str">
        <f t="shared" si="170"/>
        <v xml:space="preserve"> </v>
      </c>
      <c r="BU16" s="30"/>
      <c r="BV16" s="30"/>
      <c r="BW16" s="75">
        <v>0</v>
      </c>
      <c r="BX16" s="29" t="str">
        <f t="shared" si="110"/>
        <v xml:space="preserve"> </v>
      </c>
      <c r="BY16" s="29" t="str">
        <f t="shared" si="137"/>
        <v xml:space="preserve"> </v>
      </c>
      <c r="BZ16" s="30">
        <v>7000</v>
      </c>
      <c r="CA16" s="30">
        <v>7000</v>
      </c>
      <c r="CB16" s="30"/>
      <c r="CC16" s="29">
        <f t="shared" si="111"/>
        <v>1</v>
      </c>
      <c r="CD16" s="29" t="str">
        <f t="shared" si="138"/>
        <v xml:space="preserve"> </v>
      </c>
      <c r="CE16" s="34">
        <v>11236</v>
      </c>
      <c r="CF16" s="9">
        <v>11236</v>
      </c>
      <c r="CG16" s="75">
        <v>42701.94</v>
      </c>
      <c r="CH16" s="29">
        <f t="shared" si="139"/>
        <v>1</v>
      </c>
      <c r="CI16" s="29">
        <f t="shared" si="153"/>
        <v>0.26312621862144903</v>
      </c>
      <c r="CJ16" s="30">
        <v>0</v>
      </c>
      <c r="CK16" s="30">
        <v>0</v>
      </c>
      <c r="CL16" s="30"/>
      <c r="CM16" s="29" t="str">
        <f t="shared" si="140"/>
        <v xml:space="preserve"> </v>
      </c>
      <c r="CN16" s="29" t="str">
        <f t="shared" si="141"/>
        <v xml:space="preserve"> </v>
      </c>
      <c r="CO16" s="30">
        <v>11236</v>
      </c>
      <c r="CP16" s="30">
        <v>11236</v>
      </c>
      <c r="CQ16" s="75">
        <v>42701.94</v>
      </c>
      <c r="CR16" s="29">
        <f t="shared" si="142"/>
        <v>1</v>
      </c>
      <c r="CS16" s="29">
        <f t="shared" si="143"/>
        <v>0.26312621862144903</v>
      </c>
      <c r="CT16" s="30"/>
      <c r="CU16" s="30"/>
      <c r="CV16" s="30"/>
      <c r="CW16" s="29" t="str">
        <f t="shared" si="144"/>
        <v xml:space="preserve"> </v>
      </c>
      <c r="CX16" s="29" t="str">
        <f t="shared" si="145"/>
        <v xml:space="preserve"> </v>
      </c>
      <c r="CY16" s="30"/>
      <c r="CZ16" s="30"/>
      <c r="DA16" s="30"/>
      <c r="DB16" s="29" t="str">
        <f t="shared" si="114"/>
        <v xml:space="preserve"> </v>
      </c>
      <c r="DC16" s="29" t="str">
        <f t="shared" si="146"/>
        <v xml:space="preserve"> </v>
      </c>
      <c r="DD16" s="30"/>
      <c r="DE16" s="37"/>
      <c r="DF16" s="30"/>
      <c r="DG16" s="29" t="str">
        <f t="shared" si="116"/>
        <v xml:space="preserve"> </v>
      </c>
      <c r="DH16" s="29" t="str">
        <f t="shared" si="147"/>
        <v xml:space="preserve"> </v>
      </c>
      <c r="DI16" s="30"/>
      <c r="DJ16" s="30"/>
      <c r="DK16" s="29" t="str">
        <f t="shared" si="148"/>
        <v xml:space="preserve"> </v>
      </c>
      <c r="DL16" s="9"/>
      <c r="DM16" s="9"/>
      <c r="DN16" s="30"/>
      <c r="DO16" s="29" t="str">
        <f t="shared" si="117"/>
        <v xml:space="preserve"> </v>
      </c>
      <c r="DP16" s="29" t="str">
        <f t="shared" si="149"/>
        <v xml:space="preserve"> </v>
      </c>
    </row>
    <row r="17" spans="1:120" s="19" customFormat="1" ht="15.75" hidden="1" customHeight="1" outlineLevel="1" x14ac:dyDescent="0.25">
      <c r="A17" s="18">
        <v>10</v>
      </c>
      <c r="B17" s="8" t="s">
        <v>79</v>
      </c>
      <c r="C17" s="28">
        <f t="shared" si="161"/>
        <v>1786162.89</v>
      </c>
      <c r="D17" s="28">
        <f t="shared" si="161"/>
        <v>1826807.68</v>
      </c>
      <c r="E17" s="28">
        <f t="shared" si="162"/>
        <v>1984234.4</v>
      </c>
      <c r="F17" s="29">
        <f t="shared" si="93"/>
        <v>1.0227553658334039</v>
      </c>
      <c r="G17" s="29">
        <f t="shared" si="120"/>
        <v>0.92066122833068509</v>
      </c>
      <c r="H17" s="17">
        <f t="shared" si="163"/>
        <v>1704130</v>
      </c>
      <c r="I17" s="24">
        <f t="shared" si="163"/>
        <v>1744774.79</v>
      </c>
      <c r="J17" s="17">
        <f t="shared" si="164"/>
        <v>1971374.43</v>
      </c>
      <c r="K17" s="29">
        <f t="shared" si="94"/>
        <v>1.0238507566910975</v>
      </c>
      <c r="L17" s="29">
        <f t="shared" si="123"/>
        <v>0.88505499688357026</v>
      </c>
      <c r="M17" s="46">
        <v>266580</v>
      </c>
      <c r="N17" s="46">
        <v>289169.53000000003</v>
      </c>
      <c r="O17" s="75">
        <v>297385.95</v>
      </c>
      <c r="P17" s="29">
        <f t="shared" si="95"/>
        <v>1.0847382774401682</v>
      </c>
      <c r="Q17" s="29">
        <f t="shared" si="124"/>
        <v>0.97237118969473846</v>
      </c>
      <c r="R17" s="30"/>
      <c r="S17" s="30"/>
      <c r="T17" s="30"/>
      <c r="U17" s="29" t="str">
        <f t="shared" si="96"/>
        <v xml:space="preserve"> </v>
      </c>
      <c r="V17" s="29" t="str">
        <f t="shared" si="172"/>
        <v xml:space="preserve"> </v>
      </c>
      <c r="W17" s="46">
        <v>50</v>
      </c>
      <c r="X17" s="9">
        <v>46.5</v>
      </c>
      <c r="Y17" s="75">
        <v>258.93</v>
      </c>
      <c r="Z17" s="29">
        <f t="shared" si="98"/>
        <v>0.93</v>
      </c>
      <c r="AA17" s="29">
        <f>IF(X17=0," ",IF(X17/Y17*100&gt;200,"св.200",X17/Y17))</f>
        <v>0.17958521608156644</v>
      </c>
      <c r="AB17" s="46">
        <v>70000</v>
      </c>
      <c r="AC17" s="46">
        <v>59710.32</v>
      </c>
      <c r="AD17" s="75">
        <v>97095.11</v>
      </c>
      <c r="AE17" s="29">
        <f t="shared" si="99"/>
        <v>0.85300457142857145</v>
      </c>
      <c r="AF17" s="29">
        <f>IF(AC17&lt;=0," ",IF(AC17/AD17*100&gt;200,"св.200",AC17/AD17))</f>
        <v>0.61496732430706347</v>
      </c>
      <c r="AG17" s="46">
        <v>1367500</v>
      </c>
      <c r="AH17" s="46">
        <v>1395848.44</v>
      </c>
      <c r="AI17" s="75">
        <v>1576634.44</v>
      </c>
      <c r="AJ17" s="29">
        <f t="shared" si="101"/>
        <v>1.0207301206581352</v>
      </c>
      <c r="AK17" s="29">
        <f t="shared" si="128"/>
        <v>0.88533423131363287</v>
      </c>
      <c r="AL17" s="30"/>
      <c r="AM17" s="30"/>
      <c r="AN17" s="30"/>
      <c r="AO17" s="29" t="str">
        <f t="shared" si="171"/>
        <v xml:space="preserve"> </v>
      </c>
      <c r="AP17" s="29" t="str">
        <f t="shared" si="129"/>
        <v xml:space="preserve"> </v>
      </c>
      <c r="AQ17" s="9">
        <f t="shared" si="167"/>
        <v>82032.89</v>
      </c>
      <c r="AR17" s="9">
        <f t="shared" si="168"/>
        <v>82032.89</v>
      </c>
      <c r="AS17" s="9">
        <f t="shared" si="169"/>
        <v>12859.97</v>
      </c>
      <c r="AT17" s="29">
        <f t="shared" si="103"/>
        <v>1</v>
      </c>
      <c r="AU17" s="29" t="str">
        <f>IF(AR17=0," ",IF(AR17/AS17*100&gt;200,"св.200",AR17/AS17))</f>
        <v>св.200</v>
      </c>
      <c r="AV17" s="9"/>
      <c r="AW17" s="9"/>
      <c r="AX17" s="9"/>
      <c r="AY17" s="29" t="str">
        <f t="shared" si="104"/>
        <v xml:space="preserve"> </v>
      </c>
      <c r="AZ17" s="29" t="str">
        <f t="shared" si="131"/>
        <v xml:space="preserve"> </v>
      </c>
      <c r="BA17" s="30">
        <v>3000</v>
      </c>
      <c r="BB17" s="30">
        <v>3000</v>
      </c>
      <c r="BC17" s="75">
        <v>1043.94</v>
      </c>
      <c r="BD17" s="29">
        <f t="shared" si="132"/>
        <v>1</v>
      </c>
      <c r="BE17" s="29" t="str">
        <f t="shared" si="133"/>
        <v>св.200</v>
      </c>
      <c r="BF17" s="9"/>
      <c r="BG17" s="9"/>
      <c r="BH17" s="9"/>
      <c r="BI17" s="29" t="str">
        <f t="shared" si="107"/>
        <v xml:space="preserve"> </v>
      </c>
      <c r="BJ17" s="29" t="str">
        <f>IF(BG17=0," ",IF(BG17/BH17*100&gt;200,"св.200",BG17/BH17))</f>
        <v xml:space="preserve"> </v>
      </c>
      <c r="BK17" s="46"/>
      <c r="BL17" s="46"/>
      <c r="BM17" s="75">
        <v>6316.03</v>
      </c>
      <c r="BN17" s="29" t="str">
        <f t="shared" si="158"/>
        <v xml:space="preserve"> </v>
      </c>
      <c r="BO17" s="29">
        <f t="shared" si="135"/>
        <v>0</v>
      </c>
      <c r="BP17" s="30"/>
      <c r="BQ17" s="30"/>
      <c r="BR17" s="30"/>
      <c r="BS17" s="29" t="str">
        <f t="shared" si="108"/>
        <v xml:space="preserve"> </v>
      </c>
      <c r="BT17" s="29" t="str">
        <f t="shared" si="170"/>
        <v xml:space="preserve"> </v>
      </c>
      <c r="BU17" s="30"/>
      <c r="BV17" s="30"/>
      <c r="BW17" s="75">
        <v>5500</v>
      </c>
      <c r="BX17" s="29" t="str">
        <f t="shared" si="110"/>
        <v xml:space="preserve"> </v>
      </c>
      <c r="BY17" s="29">
        <f t="shared" si="137"/>
        <v>0</v>
      </c>
      <c r="BZ17" s="30"/>
      <c r="CA17" s="30"/>
      <c r="CB17" s="30"/>
      <c r="CC17" s="29" t="str">
        <f t="shared" si="111"/>
        <v xml:space="preserve"> </v>
      </c>
      <c r="CD17" s="29" t="str">
        <f t="shared" si="138"/>
        <v xml:space="preserve"> </v>
      </c>
      <c r="CE17" s="34">
        <v>59032.89</v>
      </c>
      <c r="CF17" s="9">
        <v>59032.89</v>
      </c>
      <c r="CG17" s="9"/>
      <c r="CH17" s="29">
        <f t="shared" si="139"/>
        <v>1</v>
      </c>
      <c r="CI17" s="29" t="str">
        <f t="shared" si="153"/>
        <v xml:space="preserve"> </v>
      </c>
      <c r="CJ17" s="30">
        <v>0</v>
      </c>
      <c r="CK17" s="30">
        <v>0</v>
      </c>
      <c r="CL17" s="30"/>
      <c r="CM17" s="29" t="str">
        <f t="shared" si="140"/>
        <v xml:space="preserve"> </v>
      </c>
      <c r="CN17" s="29" t="str">
        <f t="shared" si="141"/>
        <v xml:space="preserve"> </v>
      </c>
      <c r="CO17" s="30">
        <v>59032.89</v>
      </c>
      <c r="CP17" s="30">
        <v>59032.89</v>
      </c>
      <c r="CQ17" s="30"/>
      <c r="CR17" s="29">
        <f t="shared" si="142"/>
        <v>1</v>
      </c>
      <c r="CS17" s="29" t="str">
        <f t="shared" si="143"/>
        <v xml:space="preserve"> </v>
      </c>
      <c r="CT17" s="30"/>
      <c r="CU17" s="30"/>
      <c r="CV17" s="30"/>
      <c r="CW17" s="29" t="str">
        <f t="shared" si="144"/>
        <v xml:space="preserve"> </v>
      </c>
      <c r="CX17" s="29" t="str">
        <f t="shared" si="145"/>
        <v xml:space="preserve"> </v>
      </c>
      <c r="CY17" s="30"/>
      <c r="CZ17" s="30"/>
      <c r="DA17" s="30"/>
      <c r="DB17" s="29" t="str">
        <f t="shared" si="114"/>
        <v xml:space="preserve"> </v>
      </c>
      <c r="DC17" s="29" t="str">
        <f t="shared" si="146"/>
        <v xml:space="preserve"> </v>
      </c>
      <c r="DD17" s="30">
        <v>20000</v>
      </c>
      <c r="DE17" s="37">
        <v>20000</v>
      </c>
      <c r="DF17" s="30"/>
      <c r="DG17" s="29">
        <f t="shared" si="116"/>
        <v>1</v>
      </c>
      <c r="DH17" s="29" t="str">
        <f t="shared" si="147"/>
        <v xml:space="preserve"> </v>
      </c>
      <c r="DI17" s="30"/>
      <c r="DJ17" s="30"/>
      <c r="DK17" s="29" t="str">
        <f t="shared" si="148"/>
        <v xml:space="preserve"> </v>
      </c>
      <c r="DL17" s="9"/>
      <c r="DM17" s="9"/>
      <c r="DN17" s="30"/>
      <c r="DO17" s="29" t="str">
        <f t="shared" si="117"/>
        <v xml:space="preserve"> </v>
      </c>
      <c r="DP17" s="29" t="str">
        <f t="shared" si="149"/>
        <v xml:space="preserve"> </v>
      </c>
    </row>
    <row r="18" spans="1:120" s="21" customFormat="1" ht="32.1" customHeight="1" collapsed="1" x14ac:dyDescent="0.25">
      <c r="A18" s="20"/>
      <c r="B18" s="7" t="s">
        <v>138</v>
      </c>
      <c r="C18" s="133">
        <f>SUM(C19:C23)</f>
        <v>51320464.560000002</v>
      </c>
      <c r="D18" s="133">
        <f>SUM(D19:D23)</f>
        <v>52362627.410000004</v>
      </c>
      <c r="E18" s="35">
        <f>SUM(E19:E23)</f>
        <v>46277912.859999999</v>
      </c>
      <c r="F18" s="26">
        <f t="shared" si="93"/>
        <v>1.0203069644621316</v>
      </c>
      <c r="G18" s="26">
        <f t="shared" si="120"/>
        <v>1.1314820434622341</v>
      </c>
      <c r="H18" s="25">
        <f>SUM(H19:H23)</f>
        <v>47472410.800000004</v>
      </c>
      <c r="I18" s="25">
        <f>SUM(I19:I23)</f>
        <v>48444369.25</v>
      </c>
      <c r="J18" s="25">
        <f>SUM(J19:J23)</f>
        <v>41800970.310000002</v>
      </c>
      <c r="K18" s="26">
        <f t="shared" si="94"/>
        <v>1.0204741750760211</v>
      </c>
      <c r="L18" s="26">
        <f t="shared" si="123"/>
        <v>1.1589292997442862</v>
      </c>
      <c r="M18" s="25">
        <f>SUM(M19:M23)</f>
        <v>28096232.739999998</v>
      </c>
      <c r="N18" s="25">
        <f>SUM(N19:N23)</f>
        <v>29130784.560000002</v>
      </c>
      <c r="O18" s="25">
        <f>SUM(O19:O23)</f>
        <v>26809676.159999996</v>
      </c>
      <c r="P18" s="26">
        <f t="shared" si="95"/>
        <v>1.0368217272960989</v>
      </c>
      <c r="Q18" s="26">
        <f t="shared" si="124"/>
        <v>1.0865772636024265</v>
      </c>
      <c r="R18" s="25">
        <f>SUM(R19:R23)</f>
        <v>3130518.06</v>
      </c>
      <c r="S18" s="25">
        <f>SUM(S19:S23)</f>
        <v>2693679.9699999997</v>
      </c>
      <c r="T18" s="25">
        <f>SUM(T19:T23)</f>
        <v>2304662.3200000003</v>
      </c>
      <c r="U18" s="26">
        <f t="shared" si="96"/>
        <v>0.86045821118821453</v>
      </c>
      <c r="V18" s="26">
        <f t="shared" si="125"/>
        <v>1.1687959431731409</v>
      </c>
      <c r="W18" s="25">
        <f>SUM(W19:W23)</f>
        <v>3541837.76</v>
      </c>
      <c r="X18" s="25">
        <f>SUM(X19:X23)</f>
        <v>3540679.98</v>
      </c>
      <c r="Y18" s="25">
        <f>SUM(Y19:Y23)</f>
        <v>1394717.31</v>
      </c>
      <c r="Z18" s="26">
        <f t="shared" si="98"/>
        <v>0.99967311320324292</v>
      </c>
      <c r="AA18" s="26" t="str">
        <f t="shared" si="126"/>
        <v>св.200</v>
      </c>
      <c r="AB18" s="25">
        <f>SUM(AB19:AB23)</f>
        <v>1441031.83</v>
      </c>
      <c r="AC18" s="25">
        <f>SUM(AC19:AC23)</f>
        <v>1464626.98</v>
      </c>
      <c r="AD18" s="25">
        <f>SUM(AD19:AD23)</f>
        <v>1215575.19</v>
      </c>
      <c r="AE18" s="26">
        <f t="shared" si="99"/>
        <v>1.016373788218127</v>
      </c>
      <c r="AF18" s="26">
        <f t="shared" si="127"/>
        <v>1.2048839035617369</v>
      </c>
      <c r="AG18" s="25">
        <f>SUM(AG19:AG23)</f>
        <v>11262790.41</v>
      </c>
      <c r="AH18" s="25">
        <f>SUM(AH19:AH23)</f>
        <v>11614597.76</v>
      </c>
      <c r="AI18" s="25">
        <f>SUM(AI19:AI23)</f>
        <v>10076339.33</v>
      </c>
      <c r="AJ18" s="26">
        <f t="shared" si="101"/>
        <v>1.0312362511591833</v>
      </c>
      <c r="AK18" s="26">
        <f t="shared" si="128"/>
        <v>1.1526604434033088</v>
      </c>
      <c r="AL18" s="25">
        <f>SUM(AL19:AL23)</f>
        <v>0</v>
      </c>
      <c r="AM18" s="25">
        <f>SUM(AM19:AM23)</f>
        <v>0</v>
      </c>
      <c r="AN18" s="25">
        <f>SUM(AN19:AN23)</f>
        <v>0</v>
      </c>
      <c r="AO18" s="31">
        <f>SUM(AO19:AO23)</f>
        <v>0</v>
      </c>
      <c r="AP18" s="26" t="str">
        <f t="shared" si="129"/>
        <v xml:space="preserve"> </v>
      </c>
      <c r="AQ18" s="25">
        <f>SUM(AQ19:AQ23)</f>
        <v>3848053.76</v>
      </c>
      <c r="AR18" s="25">
        <f t="shared" ref="AR18:AS18" si="173">SUM(AR19:AR23)</f>
        <v>3918258.1599999997</v>
      </c>
      <c r="AS18" s="25">
        <f t="shared" si="173"/>
        <v>4476942.5500000007</v>
      </c>
      <c r="AT18" s="26">
        <f t="shared" si="103"/>
        <v>1.0182441318075557</v>
      </c>
      <c r="AU18" s="26">
        <f t="shared" si="130"/>
        <v>0.87520849692386582</v>
      </c>
      <c r="AV18" s="25">
        <f>SUM(AV19:AV23)</f>
        <v>1076323.75</v>
      </c>
      <c r="AW18" s="25">
        <f>SUM(AW19:AW23)</f>
        <v>1097626.19</v>
      </c>
      <c r="AX18" s="25">
        <f>SUM(AX19:AX23)</f>
        <v>1402673.8800000001</v>
      </c>
      <c r="AY18" s="26">
        <f t="shared" si="104"/>
        <v>1.0197918516617328</v>
      </c>
      <c r="AZ18" s="26">
        <f t="shared" si="131"/>
        <v>0.7825241530839655</v>
      </c>
      <c r="BA18" s="27">
        <f>SUM(BA19:BA23)</f>
        <v>0</v>
      </c>
      <c r="BB18" s="27">
        <f t="shared" ref="BB18:BC18" si="174">SUM(BB19:BB23)</f>
        <v>0</v>
      </c>
      <c r="BC18" s="32">
        <f t="shared" si="174"/>
        <v>0</v>
      </c>
      <c r="BD18" s="26" t="str">
        <f t="shared" si="132"/>
        <v xml:space="preserve"> </v>
      </c>
      <c r="BE18" s="26" t="str">
        <f t="shared" si="133"/>
        <v xml:space="preserve"> </v>
      </c>
      <c r="BF18" s="27">
        <f>SUM(BF19:BF23)</f>
        <v>0</v>
      </c>
      <c r="BG18" s="27">
        <f t="shared" ref="BG18:BH18" si="175">SUM(BG19:BG23)</f>
        <v>0</v>
      </c>
      <c r="BH18" s="27">
        <f t="shared" si="175"/>
        <v>0</v>
      </c>
      <c r="BI18" s="26" t="str">
        <f t="shared" si="107"/>
        <v xml:space="preserve"> </v>
      </c>
      <c r="BJ18" s="26" t="str">
        <f t="shared" si="134"/>
        <v xml:space="preserve"> </v>
      </c>
      <c r="BK18" s="25">
        <f>SUM(BK19:BK23)</f>
        <v>0</v>
      </c>
      <c r="BL18" s="25">
        <f>SUM(BL19:BL23)</f>
        <v>0</v>
      </c>
      <c r="BM18" s="25">
        <f>SUM(BM19:BM23)</f>
        <v>0</v>
      </c>
      <c r="BN18" s="26" t="str">
        <f t="shared" ref="BN18:BN42" si="176">IF(BL18&lt;=0," ",IF(BK18&lt;=0," ",IF(BL18/BK18*100&gt;200,"СВ.200",BL18/BK18)))</f>
        <v xml:space="preserve"> </v>
      </c>
      <c r="BO18" s="26" t="str">
        <f t="shared" si="135"/>
        <v xml:space="preserve"> </v>
      </c>
      <c r="BP18" s="25">
        <f>SUM(BP19:BP23)</f>
        <v>825532.37</v>
      </c>
      <c r="BQ18" s="25">
        <f>SUM(BQ19:BQ23)</f>
        <v>843187.66999999993</v>
      </c>
      <c r="BR18" s="25">
        <f>SUM(BR19:BR23)</f>
        <v>2070830.3199999998</v>
      </c>
      <c r="BS18" s="26">
        <f t="shared" si="108"/>
        <v>1.0213865629520984</v>
      </c>
      <c r="BT18" s="26">
        <f t="shared" si="170"/>
        <v>0.40717371281293585</v>
      </c>
      <c r="BU18" s="25">
        <f>SUM(BU19:BU23)</f>
        <v>289790.86</v>
      </c>
      <c r="BV18" s="25">
        <f>SUM(BV19:BV23)</f>
        <v>290781.86</v>
      </c>
      <c r="BW18" s="25">
        <f>SUM(BW19:BW23)</f>
        <v>236519.88</v>
      </c>
      <c r="BX18" s="26">
        <f t="shared" si="110"/>
        <v>1.0034197075780789</v>
      </c>
      <c r="BY18" s="26">
        <f t="shared" si="137"/>
        <v>1.2294182628538455</v>
      </c>
      <c r="BZ18" s="25">
        <f>SUM(BZ19:BZ23)</f>
        <v>0</v>
      </c>
      <c r="CA18" s="25">
        <f>SUM(CA19:CA23)</f>
        <v>0</v>
      </c>
      <c r="CB18" s="25">
        <f>SUM(CB19:CB23)</f>
        <v>0</v>
      </c>
      <c r="CC18" s="26" t="str">
        <f t="shared" ref="CC18:CC49" si="177">IF(CA18&lt;=0," ",IF(BZ18&lt;=0," ",IF(CA18/BZ18*100&gt;200,"СВ.200",CA18/BZ18)))</f>
        <v xml:space="preserve"> </v>
      </c>
      <c r="CD18" s="26" t="str">
        <f t="shared" si="138"/>
        <v xml:space="preserve"> </v>
      </c>
      <c r="CE18" s="52">
        <f>SUM(CE19:CE23)</f>
        <v>612937.79</v>
      </c>
      <c r="CF18" s="52">
        <f>SUM(CF19:CF23)</f>
        <v>613738.14999999991</v>
      </c>
      <c r="CG18" s="25">
        <f>SUM(CG19:CG23)</f>
        <v>466511.3</v>
      </c>
      <c r="CH18" s="26">
        <f t="shared" si="139"/>
        <v>1.0013057768880589</v>
      </c>
      <c r="CI18" s="26">
        <f t="shared" si="153"/>
        <v>1.315591176462392</v>
      </c>
      <c r="CJ18" s="27">
        <f>SUM(CJ19:CJ23)</f>
        <v>612937.79</v>
      </c>
      <c r="CK18" s="27">
        <f>SUM(CK19:CK23)</f>
        <v>613738.14999999991</v>
      </c>
      <c r="CL18" s="27">
        <f>SUM(CL19:CL23)</f>
        <v>306536.3</v>
      </c>
      <c r="CM18" s="26">
        <f t="shared" si="140"/>
        <v>1.0013057768880589</v>
      </c>
      <c r="CN18" s="26" t="str">
        <f t="shared" si="141"/>
        <v>св.200</v>
      </c>
      <c r="CO18" s="27">
        <f>SUM(CO19:CO23)</f>
        <v>0</v>
      </c>
      <c r="CP18" s="27">
        <f t="shared" ref="CP18:CQ18" si="178">SUM(CP19:CP23)</f>
        <v>0</v>
      </c>
      <c r="CQ18" s="27">
        <f t="shared" si="178"/>
        <v>159975</v>
      </c>
      <c r="CR18" s="26" t="str">
        <f t="shared" si="142"/>
        <v xml:space="preserve"> </v>
      </c>
      <c r="CS18" s="26">
        <f t="shared" si="143"/>
        <v>0</v>
      </c>
      <c r="CT18" s="27">
        <f>SUM(CT19:CT23)</f>
        <v>0</v>
      </c>
      <c r="CU18" s="27">
        <f t="shared" ref="CU18:CV18" si="179">SUM(CU19:CU23)</f>
        <v>0</v>
      </c>
      <c r="CV18" s="27">
        <f t="shared" si="179"/>
        <v>0</v>
      </c>
      <c r="CW18" s="69" t="str">
        <f t="shared" si="144"/>
        <v xml:space="preserve"> </v>
      </c>
      <c r="CX18" s="69" t="str">
        <f t="shared" si="145"/>
        <v xml:space="preserve"> </v>
      </c>
      <c r="CY18" s="25">
        <f>SUM(CY19:CY23)</f>
        <v>649346.94999999995</v>
      </c>
      <c r="CZ18" s="25">
        <f>SUM(CZ19:CZ23)</f>
        <v>678801.52</v>
      </c>
      <c r="DA18" s="25">
        <f>SUM(DA19:DA23)</f>
        <v>304844.05</v>
      </c>
      <c r="DB18" s="26">
        <f t="shared" si="114"/>
        <v>1.0453602962176076</v>
      </c>
      <c r="DC18" s="26" t="str">
        <f t="shared" si="146"/>
        <v>св.200</v>
      </c>
      <c r="DD18" s="25">
        <f>SUM(DD19:DD23)</f>
        <v>48180</v>
      </c>
      <c r="DE18" s="38">
        <f>SUM(DE19:DE23)</f>
        <v>48180.73</v>
      </c>
      <c r="DF18" s="25">
        <f>SUM(DF19:DF23)</f>
        <v>0</v>
      </c>
      <c r="DG18" s="26">
        <f t="shared" si="116"/>
        <v>1.0000151515151516</v>
      </c>
      <c r="DH18" s="26" t="str">
        <f t="shared" si="147"/>
        <v xml:space="preserve"> </v>
      </c>
      <c r="DI18" s="25">
        <f>SUM(DI19:DI23)</f>
        <v>0</v>
      </c>
      <c r="DJ18" s="25">
        <f>SUM(DJ19:DJ23)</f>
        <v>-4436.88</v>
      </c>
      <c r="DK18" s="26" t="str">
        <f>IF(DI18=0," ",IF(DI18/DJ18*100&gt;200,"св.200",DI18/DJ18))</f>
        <v xml:space="preserve"> </v>
      </c>
      <c r="DL18" s="25">
        <f>SUM(DL19:DL23)</f>
        <v>345942.04000000004</v>
      </c>
      <c r="DM18" s="25">
        <f>SUM(DM19:DM23)</f>
        <v>345942.04000000004</v>
      </c>
      <c r="DN18" s="25">
        <f>SUM(DN19:DN23)</f>
        <v>0</v>
      </c>
      <c r="DO18" s="26">
        <f t="shared" si="117"/>
        <v>1</v>
      </c>
      <c r="DP18" s="26" t="str">
        <f t="shared" si="149"/>
        <v xml:space="preserve"> </v>
      </c>
    </row>
    <row r="19" spans="1:120" s="19" customFormat="1" ht="17.25" hidden="1" customHeight="1" outlineLevel="1" x14ac:dyDescent="0.25">
      <c r="A19" s="18">
        <v>11</v>
      </c>
      <c r="B19" s="8" t="s">
        <v>104</v>
      </c>
      <c r="C19" s="28">
        <f t="shared" ref="C19:D23" si="180">H19+AQ19</f>
        <v>29295807.710000001</v>
      </c>
      <c r="D19" s="28">
        <f t="shared" si="180"/>
        <v>29797915.949999999</v>
      </c>
      <c r="E19" s="28">
        <f t="shared" ref="E19:E23" si="181">J19+AS19</f>
        <v>28195034.300000001</v>
      </c>
      <c r="F19" s="29">
        <f t="shared" si="93"/>
        <v>1.0171392523111287</v>
      </c>
      <c r="G19" s="29">
        <f t="shared" si="120"/>
        <v>1.0568497854248042</v>
      </c>
      <c r="H19" s="17">
        <f t="shared" ref="H19:I23" si="182">W19++AG19+M19+AB19+AL19+R19</f>
        <v>27422857.100000001</v>
      </c>
      <c r="I19" s="24">
        <f t="shared" si="182"/>
        <v>27884085.699999999</v>
      </c>
      <c r="J19" s="17">
        <f t="shared" ref="J19:J23" si="183">Y19++AI19+O19+AD19+AN19+T19</f>
        <v>26563190.98</v>
      </c>
      <c r="K19" s="29">
        <f t="shared" si="94"/>
        <v>1.0168191300533742</v>
      </c>
      <c r="L19" s="29">
        <f t="shared" si="123"/>
        <v>1.0497265076697497</v>
      </c>
      <c r="M19" s="46">
        <v>20955746.050000001</v>
      </c>
      <c r="N19" s="46">
        <v>21786310.579999998</v>
      </c>
      <c r="O19" s="75">
        <v>21251089.350000001</v>
      </c>
      <c r="P19" s="29">
        <f t="shared" si="95"/>
        <v>1.0396342143113535</v>
      </c>
      <c r="Q19" s="29">
        <f t="shared" si="124"/>
        <v>1.0251855903095151</v>
      </c>
      <c r="R19" s="46">
        <v>1800960.05</v>
      </c>
      <c r="S19" s="46">
        <v>1369667.8</v>
      </c>
      <c r="T19" s="75">
        <v>1173138.5</v>
      </c>
      <c r="U19" s="29">
        <f t="shared" si="96"/>
        <v>0.7605209232708966</v>
      </c>
      <c r="V19" s="29">
        <f t="shared" si="125"/>
        <v>1.1675243801136865</v>
      </c>
      <c r="W19" s="46">
        <v>168000</v>
      </c>
      <c r="X19" s="46">
        <v>166885.57999999999</v>
      </c>
      <c r="Y19" s="75">
        <v>137001.56</v>
      </c>
      <c r="Z19" s="29">
        <f t="shared" si="98"/>
        <v>0.99336654761904752</v>
      </c>
      <c r="AA19" s="29">
        <f t="shared" si="126"/>
        <v>1.2181290490414853</v>
      </c>
      <c r="AB19" s="46">
        <v>825000</v>
      </c>
      <c r="AC19" s="46">
        <v>842140.48</v>
      </c>
      <c r="AD19" s="75">
        <v>683014.93</v>
      </c>
      <c r="AE19" s="29">
        <f t="shared" si="99"/>
        <v>1.0207763393939393</v>
      </c>
      <c r="AF19" s="29">
        <f t="shared" si="127"/>
        <v>1.2329752147584825</v>
      </c>
      <c r="AG19" s="46">
        <v>3673151</v>
      </c>
      <c r="AH19" s="46">
        <v>3719081.26</v>
      </c>
      <c r="AI19" s="75">
        <v>3318946.64</v>
      </c>
      <c r="AJ19" s="29">
        <f t="shared" si="101"/>
        <v>1.0125043212217522</v>
      </c>
      <c r="AK19" s="29">
        <f t="shared" si="128"/>
        <v>1.1205607270624873</v>
      </c>
      <c r="AL19" s="30"/>
      <c r="AM19" s="30"/>
      <c r="AN19" s="30"/>
      <c r="AO19" s="29" t="str">
        <f t="shared" ref="AO19:AO50" si="184">IF(AM19&lt;=0," ",IF(AL19&lt;=0," ",IF(AM19/AL19*100&gt;200,"СВ.200",AM19/AL19)))</f>
        <v xml:space="preserve"> </v>
      </c>
      <c r="AP19" s="29" t="str">
        <f t="shared" si="129"/>
        <v xml:space="preserve"> </v>
      </c>
      <c r="AQ19" s="9">
        <f>AV19+BA19+BF19+BK19+BP19+BU19+BZ19+CE19+CY19+DD19+DL19+CT19</f>
        <v>1872950.6099999999</v>
      </c>
      <c r="AR19" s="9">
        <f t="shared" ref="AR19" si="185">AW19+BB19+BG19+BL19+BQ19+BV19+CA19+CF19+CZ19+DE19+DM19+CU19+DI19</f>
        <v>1913830.2499999998</v>
      </c>
      <c r="AS19" s="9">
        <f t="shared" ref="AS19" si="186">AX19+BC19+BH19+BM19+BR19+BW19+CB19+CG19+DA19+DF19+DN19+CV19+DJ19</f>
        <v>1631843.32</v>
      </c>
      <c r="AT19" s="29">
        <f t="shared" si="103"/>
        <v>1.0218263310210833</v>
      </c>
      <c r="AU19" s="29">
        <f t="shared" si="130"/>
        <v>1.1728026989748008</v>
      </c>
      <c r="AV19" s="46">
        <v>738100</v>
      </c>
      <c r="AW19" s="46">
        <v>748561.29</v>
      </c>
      <c r="AX19" s="75">
        <v>1095923.6000000001</v>
      </c>
      <c r="AY19" s="29">
        <f t="shared" si="104"/>
        <v>1.014173269204715</v>
      </c>
      <c r="AZ19" s="29">
        <f t="shared" si="131"/>
        <v>0.6830414912134386</v>
      </c>
      <c r="BA19" s="30"/>
      <c r="BB19" s="30"/>
      <c r="BC19" s="36"/>
      <c r="BD19" s="29" t="str">
        <f t="shared" si="132"/>
        <v xml:space="preserve"> </v>
      </c>
      <c r="BE19" s="29" t="str">
        <f t="shared" si="133"/>
        <v xml:space="preserve"> </v>
      </c>
      <c r="BF19" s="30"/>
      <c r="BG19" s="30"/>
      <c r="BH19" s="30"/>
      <c r="BI19" s="29" t="str">
        <f t="shared" si="107"/>
        <v xml:space="preserve"> </v>
      </c>
      <c r="BJ19" s="29" t="str">
        <f t="shared" si="134"/>
        <v xml:space="preserve"> </v>
      </c>
      <c r="BK19" s="30"/>
      <c r="BL19" s="30"/>
      <c r="BM19" s="46"/>
      <c r="BN19" s="29" t="str">
        <f t="shared" si="176"/>
        <v xml:space="preserve"> </v>
      </c>
      <c r="BO19" s="29" t="str">
        <f t="shared" si="135"/>
        <v xml:space="preserve"> </v>
      </c>
      <c r="BP19" s="46">
        <v>14865</v>
      </c>
      <c r="BQ19" s="46">
        <v>14864.19</v>
      </c>
      <c r="BR19" s="75">
        <v>76385.81</v>
      </c>
      <c r="BS19" s="29">
        <f t="shared" si="108"/>
        <v>0.99994550958627648</v>
      </c>
      <c r="BT19" s="29">
        <f>IF(BQ19=0," ",IF(BQ19/BR19*100&gt;200,"св.200",BQ19/BR19))</f>
        <v>0.19459360318362798</v>
      </c>
      <c r="BU19" s="46">
        <v>27120</v>
      </c>
      <c r="BV19" s="9">
        <v>28120</v>
      </c>
      <c r="BW19" s="75">
        <v>23080</v>
      </c>
      <c r="BX19" s="29">
        <f t="shared" si="110"/>
        <v>1.0368731563421829</v>
      </c>
      <c r="BY19" s="29">
        <f t="shared" si="137"/>
        <v>1.218370883882149</v>
      </c>
      <c r="BZ19" s="30"/>
      <c r="CA19" s="30"/>
      <c r="CB19" s="30"/>
      <c r="CC19" s="29" t="str">
        <f t="shared" si="177"/>
        <v xml:space="preserve"> </v>
      </c>
      <c r="CD19" s="29" t="str">
        <f t="shared" si="138"/>
        <v xml:space="preserve"> </v>
      </c>
      <c r="CE19" s="46">
        <v>255000</v>
      </c>
      <c r="CF19" s="46">
        <v>254963.86</v>
      </c>
      <c r="CG19" s="75">
        <v>131609.85999999999</v>
      </c>
      <c r="CH19" s="29">
        <f t="shared" si="139"/>
        <v>0.99985827450980391</v>
      </c>
      <c r="CI19" s="29">
        <f t="shared" si="153"/>
        <v>1.9372702014879433</v>
      </c>
      <c r="CJ19" s="46">
        <v>255000</v>
      </c>
      <c r="CK19" s="46">
        <v>254963.86</v>
      </c>
      <c r="CL19" s="75">
        <v>131609.85999999999</v>
      </c>
      <c r="CM19" s="29">
        <f t="shared" si="140"/>
        <v>0.99985827450980391</v>
      </c>
      <c r="CN19" s="29">
        <f t="shared" si="141"/>
        <v>1.9372702014879433</v>
      </c>
      <c r="CO19" s="30"/>
      <c r="CP19" s="30"/>
      <c r="CQ19" s="30"/>
      <c r="CR19" s="29" t="str">
        <f t="shared" si="142"/>
        <v xml:space="preserve"> </v>
      </c>
      <c r="CS19" s="29" t="str">
        <f t="shared" si="143"/>
        <v xml:space="preserve"> </v>
      </c>
      <c r="CT19" s="30"/>
      <c r="CU19" s="30"/>
      <c r="CV19" s="30"/>
      <c r="CW19" s="29" t="str">
        <f t="shared" si="144"/>
        <v xml:space="preserve"> </v>
      </c>
      <c r="CX19" s="29" t="str">
        <f t="shared" si="145"/>
        <v xml:space="preserve"> </v>
      </c>
      <c r="CY19" s="46">
        <v>649346.94999999995</v>
      </c>
      <c r="CZ19" s="46">
        <v>678801.52</v>
      </c>
      <c r="DA19" s="75">
        <v>304844.05</v>
      </c>
      <c r="DB19" s="29">
        <f t="shared" si="114"/>
        <v>1.0453602962176076</v>
      </c>
      <c r="DC19" s="29" t="str">
        <f t="shared" si="146"/>
        <v>св.200</v>
      </c>
      <c r="DD19" s="9">
        <v>42180</v>
      </c>
      <c r="DE19" s="39">
        <v>42180.73</v>
      </c>
      <c r="DF19" s="30"/>
      <c r="DG19" s="29">
        <f t="shared" si="116"/>
        <v>1.0000173067804647</v>
      </c>
      <c r="DH19" s="29" t="str">
        <f t="shared" si="147"/>
        <v xml:space="preserve"> </v>
      </c>
      <c r="DI19" s="9"/>
      <c r="DJ19" s="30"/>
      <c r="DK19" s="29" t="str">
        <f t="shared" si="148"/>
        <v xml:space="preserve"> </v>
      </c>
      <c r="DL19" s="30">
        <v>146338.66</v>
      </c>
      <c r="DM19" s="30">
        <v>146338.66</v>
      </c>
      <c r="DN19" s="30"/>
      <c r="DO19" s="29">
        <f t="shared" si="117"/>
        <v>1</v>
      </c>
      <c r="DP19" s="29" t="str">
        <f t="shared" si="149"/>
        <v xml:space="preserve"> </v>
      </c>
    </row>
    <row r="20" spans="1:120" s="19" customFormat="1" ht="17.25" hidden="1" customHeight="1" outlineLevel="1" x14ac:dyDescent="0.25">
      <c r="A20" s="18">
        <v>12</v>
      </c>
      <c r="B20" s="8" t="s">
        <v>40</v>
      </c>
      <c r="C20" s="28">
        <f t="shared" si="180"/>
        <v>10568270.390000001</v>
      </c>
      <c r="D20" s="28">
        <f t="shared" si="180"/>
        <v>11102815.359999999</v>
      </c>
      <c r="E20" s="28">
        <f t="shared" si="181"/>
        <v>8159953.1699999999</v>
      </c>
      <c r="F20" s="29">
        <f t="shared" si="93"/>
        <v>1.0505801753999218</v>
      </c>
      <c r="G20" s="29">
        <f t="shared" si="120"/>
        <v>1.3606469459677057</v>
      </c>
      <c r="H20" s="17">
        <f t="shared" si="182"/>
        <v>9103685.0999999996</v>
      </c>
      <c r="I20" s="24">
        <f t="shared" si="182"/>
        <v>9608896.3099999987</v>
      </c>
      <c r="J20" s="17">
        <f t="shared" si="183"/>
        <v>7105986.7999999998</v>
      </c>
      <c r="K20" s="29">
        <f t="shared" si="94"/>
        <v>1.055495242250855</v>
      </c>
      <c r="L20" s="29">
        <f t="shared" si="123"/>
        <v>1.3522254657157537</v>
      </c>
      <c r="M20" s="46">
        <v>5176519.13</v>
      </c>
      <c r="N20" s="46">
        <v>5379900.9900000002</v>
      </c>
      <c r="O20" s="75">
        <v>3466386.34</v>
      </c>
      <c r="P20" s="29">
        <f t="shared" si="95"/>
        <v>1.039289309068969</v>
      </c>
      <c r="Q20" s="29">
        <f t="shared" si="124"/>
        <v>1.552020018057191</v>
      </c>
      <c r="R20" s="46">
        <v>1329558.01</v>
      </c>
      <c r="S20" s="46">
        <v>1324012.17</v>
      </c>
      <c r="T20" s="75">
        <v>1131523.82</v>
      </c>
      <c r="U20" s="29">
        <f t="shared" si="96"/>
        <v>0.99582880930483053</v>
      </c>
      <c r="V20" s="29">
        <f t="shared" si="125"/>
        <v>1.1701142712134862</v>
      </c>
      <c r="W20" s="46">
        <v>318.93</v>
      </c>
      <c r="X20" s="9">
        <v>318.93</v>
      </c>
      <c r="Y20" s="75">
        <v>257.51</v>
      </c>
      <c r="Z20" s="29">
        <f t="shared" si="98"/>
        <v>1</v>
      </c>
      <c r="AA20" s="29">
        <f>IF(X20=0," ",IF(X20/Y20*100&gt;200,"св.200",X20/Y20))</f>
        <v>1.2385150091258592</v>
      </c>
      <c r="AB20" s="46">
        <v>436392.21</v>
      </c>
      <c r="AC20" s="46">
        <v>442890.21</v>
      </c>
      <c r="AD20" s="75">
        <v>353834.72</v>
      </c>
      <c r="AE20" s="29">
        <f t="shared" si="99"/>
        <v>1.0148902749661823</v>
      </c>
      <c r="AF20" s="29">
        <f t="shared" si="127"/>
        <v>1.2516866914586564</v>
      </c>
      <c r="AG20" s="46">
        <v>2160896.8199999998</v>
      </c>
      <c r="AH20" s="46">
        <v>2461774.0099999998</v>
      </c>
      <c r="AI20" s="75">
        <v>2153984.41</v>
      </c>
      <c r="AJ20" s="29">
        <f t="shared" si="101"/>
        <v>1.1392371848647544</v>
      </c>
      <c r="AK20" s="29">
        <f t="shared" si="128"/>
        <v>1.1428931419239008</v>
      </c>
      <c r="AL20" s="30"/>
      <c r="AM20" s="30"/>
      <c r="AN20" s="30"/>
      <c r="AO20" s="29" t="str">
        <f t="shared" si="184"/>
        <v xml:space="preserve"> </v>
      </c>
      <c r="AP20" s="29" t="str">
        <f t="shared" si="129"/>
        <v xml:space="preserve"> </v>
      </c>
      <c r="AQ20" s="9">
        <f t="shared" ref="AQ20:AQ23" si="187">AV20+BA20+BF20+BK20+BP20+BU20+BZ20+CE20+CY20+DD20+DL20+CT20</f>
        <v>1464585.29</v>
      </c>
      <c r="AR20" s="9">
        <f t="shared" ref="AR20:AR23" si="188">AW20+BB20+BG20+BL20+BQ20+BV20+CA20+CF20+CZ20+DE20+DM20+CU20+DI20</f>
        <v>1493919.0499999998</v>
      </c>
      <c r="AS20" s="9">
        <f t="shared" ref="AS20:AS23" si="189">AX20+BC20+BH20+BM20+BR20+BW20+CB20+CG20+DA20+DF20+DN20+CV20+DJ20</f>
        <v>1053966.3700000001</v>
      </c>
      <c r="AT20" s="29">
        <f t="shared" si="103"/>
        <v>1.0200287140669013</v>
      </c>
      <c r="AU20" s="29">
        <f t="shared" si="130"/>
        <v>1.4174257286786103</v>
      </c>
      <c r="AV20" s="46">
        <v>338223.75</v>
      </c>
      <c r="AW20" s="46">
        <v>349064.9</v>
      </c>
      <c r="AX20" s="75">
        <v>306750.28000000003</v>
      </c>
      <c r="AY20" s="29">
        <f t="shared" si="104"/>
        <v>1.0320531896414726</v>
      </c>
      <c r="AZ20" s="29">
        <f t="shared" si="131"/>
        <v>1.1379448455597172</v>
      </c>
      <c r="BA20" s="30"/>
      <c r="BB20" s="30"/>
      <c r="BC20" s="36"/>
      <c r="BD20" s="29" t="str">
        <f t="shared" si="132"/>
        <v xml:space="preserve"> </v>
      </c>
      <c r="BE20" s="29" t="str">
        <f t="shared" si="133"/>
        <v xml:space="preserve"> </v>
      </c>
      <c r="BF20" s="30"/>
      <c r="BG20" s="30"/>
      <c r="BH20" s="30"/>
      <c r="BI20" s="29" t="str">
        <f t="shared" si="107"/>
        <v xml:space="preserve"> </v>
      </c>
      <c r="BJ20" s="29" t="str">
        <f t="shared" si="134"/>
        <v xml:space="preserve"> </v>
      </c>
      <c r="BK20" s="30"/>
      <c r="BL20" s="30"/>
      <c r="BM20" s="46"/>
      <c r="BN20" s="29" t="str">
        <f t="shared" si="176"/>
        <v xml:space="preserve"> </v>
      </c>
      <c r="BO20" s="29" t="str">
        <f t="shared" si="135"/>
        <v xml:space="preserve"> </v>
      </c>
      <c r="BP20" s="46">
        <v>659208.37</v>
      </c>
      <c r="BQ20" s="46">
        <v>676864.48</v>
      </c>
      <c r="BR20" s="75">
        <v>489029.65</v>
      </c>
      <c r="BS20" s="29">
        <f t="shared" si="108"/>
        <v>1.0267838073718634</v>
      </c>
      <c r="BT20" s="29">
        <f t="shared" si="170"/>
        <v>1.3840970174303335</v>
      </c>
      <c r="BU20" s="46">
        <v>85612</v>
      </c>
      <c r="BV20" s="46">
        <v>85612</v>
      </c>
      <c r="BW20" s="75">
        <v>86859.88</v>
      </c>
      <c r="BX20" s="29">
        <f t="shared" si="110"/>
        <v>1</v>
      </c>
      <c r="BY20" s="29">
        <f t="shared" si="137"/>
        <v>0.98563341326283205</v>
      </c>
      <c r="BZ20" s="30"/>
      <c r="CA20" s="30"/>
      <c r="CB20" s="30"/>
      <c r="CC20" s="29" t="str">
        <f t="shared" si="177"/>
        <v xml:space="preserve"> </v>
      </c>
      <c r="CD20" s="29" t="str">
        <f t="shared" si="138"/>
        <v xml:space="preserve"> </v>
      </c>
      <c r="CE20" s="46">
        <v>357937.79</v>
      </c>
      <c r="CF20" s="46">
        <v>358774.29</v>
      </c>
      <c r="CG20" s="75">
        <v>174926.44</v>
      </c>
      <c r="CH20" s="29">
        <f t="shared" si="139"/>
        <v>1.0023369982811818</v>
      </c>
      <c r="CI20" s="29" t="str">
        <f t="shared" si="153"/>
        <v>св.200</v>
      </c>
      <c r="CJ20" s="46">
        <v>357937.79</v>
      </c>
      <c r="CK20" s="46">
        <v>358774.29</v>
      </c>
      <c r="CL20" s="75">
        <v>174926.44</v>
      </c>
      <c r="CM20" s="29">
        <f t="shared" si="140"/>
        <v>1.0023369982811818</v>
      </c>
      <c r="CN20" s="29" t="str">
        <f t="shared" si="141"/>
        <v>св.200</v>
      </c>
      <c r="CO20" s="30"/>
      <c r="CP20" s="30"/>
      <c r="CQ20" s="30"/>
      <c r="CR20" s="29" t="str">
        <f t="shared" si="142"/>
        <v xml:space="preserve"> </v>
      </c>
      <c r="CS20" s="29" t="str">
        <f t="shared" si="143"/>
        <v xml:space="preserve"> </v>
      </c>
      <c r="CT20" s="30"/>
      <c r="CU20" s="30"/>
      <c r="CV20" s="30"/>
      <c r="CW20" s="29" t="str">
        <f t="shared" si="144"/>
        <v xml:space="preserve"> </v>
      </c>
      <c r="CX20" s="29" t="str">
        <f t="shared" si="145"/>
        <v xml:space="preserve"> </v>
      </c>
      <c r="CY20" s="46"/>
      <c r="CZ20" s="30"/>
      <c r="DA20" s="30"/>
      <c r="DB20" s="29" t="str">
        <f t="shared" si="114"/>
        <v xml:space="preserve"> </v>
      </c>
      <c r="DC20" s="29" t="str">
        <f t="shared" si="146"/>
        <v xml:space="preserve"> </v>
      </c>
      <c r="DD20" s="30">
        <v>6000</v>
      </c>
      <c r="DE20" s="37">
        <v>6000</v>
      </c>
      <c r="DF20" s="30"/>
      <c r="DG20" s="29">
        <f t="shared" si="116"/>
        <v>1</v>
      </c>
      <c r="DH20" s="29" t="str">
        <f t="shared" si="147"/>
        <v xml:space="preserve"> </v>
      </c>
      <c r="DI20" s="46"/>
      <c r="DJ20" s="75">
        <v>-3599.88</v>
      </c>
      <c r="DK20" s="29">
        <f t="shared" si="148"/>
        <v>0</v>
      </c>
      <c r="DL20" s="30">
        <v>17603.38</v>
      </c>
      <c r="DM20" s="30">
        <v>17603.38</v>
      </c>
      <c r="DN20" s="30"/>
      <c r="DO20" s="29">
        <f t="shared" si="117"/>
        <v>1</v>
      </c>
      <c r="DP20" s="29" t="str">
        <f t="shared" si="149"/>
        <v xml:space="preserve"> </v>
      </c>
    </row>
    <row r="21" spans="1:120" s="19" customFormat="1" ht="17.25" hidden="1" customHeight="1" outlineLevel="1" x14ac:dyDescent="0.25">
      <c r="A21" s="18">
        <v>13</v>
      </c>
      <c r="B21" s="8" t="s">
        <v>10</v>
      </c>
      <c r="C21" s="28">
        <f t="shared" si="180"/>
        <v>1444804.4600000002</v>
      </c>
      <c r="D21" s="28">
        <f t="shared" si="180"/>
        <v>1447026.1800000002</v>
      </c>
      <c r="E21" s="28">
        <f t="shared" si="181"/>
        <v>1452811.6199999999</v>
      </c>
      <c r="F21" s="29">
        <f t="shared" si="93"/>
        <v>1.0015377305798183</v>
      </c>
      <c r="G21" s="29">
        <f t="shared" si="120"/>
        <v>0.9960177631288496</v>
      </c>
      <c r="H21" s="17">
        <f t="shared" si="182"/>
        <v>1317546.6000000001</v>
      </c>
      <c r="I21" s="24">
        <f t="shared" si="182"/>
        <v>1319768.32</v>
      </c>
      <c r="J21" s="17">
        <f t="shared" si="183"/>
        <v>1335517.1199999999</v>
      </c>
      <c r="K21" s="29">
        <f t="shared" si="94"/>
        <v>1.0016862553476287</v>
      </c>
      <c r="L21" s="29">
        <f t="shared" si="123"/>
        <v>0.98820771387790241</v>
      </c>
      <c r="M21" s="46">
        <v>153145.56</v>
      </c>
      <c r="N21" s="46">
        <v>153802.51</v>
      </c>
      <c r="O21" s="75">
        <v>188872.15</v>
      </c>
      <c r="P21" s="29">
        <f t="shared" si="95"/>
        <v>1.0042897097375856</v>
      </c>
      <c r="Q21" s="29">
        <f t="shared" si="124"/>
        <v>0.81432074554136236</v>
      </c>
      <c r="R21" s="30"/>
      <c r="S21" s="46"/>
      <c r="T21" s="46"/>
      <c r="U21" s="29" t="str">
        <f t="shared" si="96"/>
        <v xml:space="preserve"> </v>
      </c>
      <c r="V21" s="29" t="str">
        <f t="shared" ref="V21:V23" si="190">IF(S21=0," ",IF(S21/T21*100&gt;200,"св.200",S21/T21))</f>
        <v xml:space="preserve"> </v>
      </c>
      <c r="W21" s="46">
        <v>128618.83</v>
      </c>
      <c r="X21" s="46">
        <v>128618.83</v>
      </c>
      <c r="Y21" s="75">
        <v>96188.08</v>
      </c>
      <c r="Z21" s="29">
        <f t="shared" si="98"/>
        <v>1</v>
      </c>
      <c r="AA21" s="29">
        <f t="shared" si="126"/>
        <v>1.337159760336208</v>
      </c>
      <c r="AB21" s="46">
        <v>46589.62</v>
      </c>
      <c r="AC21" s="46">
        <v>46589.62</v>
      </c>
      <c r="AD21" s="75">
        <v>65576.27</v>
      </c>
      <c r="AE21" s="29">
        <f t="shared" si="99"/>
        <v>1</v>
      </c>
      <c r="AF21" s="29">
        <f t="shared" si="127"/>
        <v>0.71046462386469988</v>
      </c>
      <c r="AG21" s="46">
        <v>989192.59</v>
      </c>
      <c r="AH21" s="46">
        <v>990757.36</v>
      </c>
      <c r="AI21" s="75">
        <v>984880.62</v>
      </c>
      <c r="AJ21" s="29">
        <f t="shared" si="101"/>
        <v>1.0015818658730551</v>
      </c>
      <c r="AK21" s="29">
        <f t="shared" si="128"/>
        <v>1.0059669566855727</v>
      </c>
      <c r="AL21" s="30"/>
      <c r="AM21" s="30"/>
      <c r="AN21" s="30"/>
      <c r="AO21" s="29" t="str">
        <f t="shared" si="184"/>
        <v xml:space="preserve"> </v>
      </c>
      <c r="AP21" s="29" t="str">
        <f t="shared" si="129"/>
        <v xml:space="preserve"> </v>
      </c>
      <c r="AQ21" s="9">
        <f t="shared" si="187"/>
        <v>127257.86</v>
      </c>
      <c r="AR21" s="9">
        <f t="shared" si="188"/>
        <v>127257.86</v>
      </c>
      <c r="AS21" s="9">
        <f t="shared" si="189"/>
        <v>117294.5</v>
      </c>
      <c r="AT21" s="29">
        <f t="shared" si="103"/>
        <v>1</v>
      </c>
      <c r="AU21" s="29">
        <f t="shared" si="130"/>
        <v>1.0849431132747061</v>
      </c>
      <c r="AV21" s="9"/>
      <c r="AW21" s="9"/>
      <c r="AX21" s="9"/>
      <c r="AY21" s="29" t="str">
        <f t="shared" si="104"/>
        <v xml:space="preserve"> </v>
      </c>
      <c r="AZ21" s="29" t="str">
        <f t="shared" si="131"/>
        <v xml:space="preserve"> </v>
      </c>
      <c r="BA21" s="30"/>
      <c r="BB21" s="30"/>
      <c r="BC21" s="36"/>
      <c r="BD21" s="29" t="str">
        <f t="shared" si="132"/>
        <v xml:space="preserve"> </v>
      </c>
      <c r="BE21" s="29" t="str">
        <f t="shared" si="133"/>
        <v xml:space="preserve"> </v>
      </c>
      <c r="BF21" s="30"/>
      <c r="BG21" s="30"/>
      <c r="BH21" s="30"/>
      <c r="BI21" s="29" t="str">
        <f t="shared" si="107"/>
        <v xml:space="preserve"> </v>
      </c>
      <c r="BJ21" s="29" t="str">
        <f t="shared" si="134"/>
        <v xml:space="preserve"> </v>
      </c>
      <c r="BK21" s="30"/>
      <c r="BL21" s="30"/>
      <c r="BM21" s="46"/>
      <c r="BN21" s="29" t="str">
        <f t="shared" si="176"/>
        <v xml:space="preserve"> </v>
      </c>
      <c r="BO21" s="29" t="str">
        <f t="shared" si="135"/>
        <v xml:space="preserve"> </v>
      </c>
      <c r="BP21" s="46">
        <v>46459</v>
      </c>
      <c r="BQ21" s="46">
        <v>46459</v>
      </c>
      <c r="BR21" s="75">
        <v>75031.5</v>
      </c>
      <c r="BS21" s="29">
        <f t="shared" si="108"/>
        <v>1</v>
      </c>
      <c r="BT21" s="29">
        <f t="shared" si="170"/>
        <v>0.61919327215902653</v>
      </c>
      <c r="BU21" s="46">
        <v>80798.86</v>
      </c>
      <c r="BV21" s="46">
        <v>80798.86</v>
      </c>
      <c r="BW21" s="75">
        <v>43100</v>
      </c>
      <c r="BX21" s="29">
        <f t="shared" si="110"/>
        <v>1</v>
      </c>
      <c r="BY21" s="29">
        <f t="shared" si="137"/>
        <v>1.8746835266821347</v>
      </c>
      <c r="BZ21" s="30"/>
      <c r="CA21" s="30"/>
      <c r="CB21" s="30"/>
      <c r="CC21" s="29" t="str">
        <f t="shared" si="177"/>
        <v xml:space="preserve"> </v>
      </c>
      <c r="CD21" s="29" t="str">
        <f t="shared" si="138"/>
        <v xml:space="preserve"> </v>
      </c>
      <c r="CE21" s="34"/>
      <c r="CF21" s="9"/>
      <c r="CG21" s="9"/>
      <c r="CH21" s="29" t="str">
        <f t="shared" si="139"/>
        <v xml:space="preserve"> </v>
      </c>
      <c r="CI21" s="29" t="str">
        <f t="shared" si="153"/>
        <v xml:space="preserve"> </v>
      </c>
      <c r="CJ21" s="30"/>
      <c r="CK21" s="30"/>
      <c r="CL21" s="30"/>
      <c r="CM21" s="29" t="str">
        <f t="shared" si="140"/>
        <v xml:space="preserve"> </v>
      </c>
      <c r="CN21" s="29" t="str">
        <f t="shared" si="141"/>
        <v xml:space="preserve"> </v>
      </c>
      <c r="CO21" s="30"/>
      <c r="CP21" s="30"/>
      <c r="CQ21" s="30"/>
      <c r="CR21" s="29" t="str">
        <f t="shared" si="142"/>
        <v xml:space="preserve"> </v>
      </c>
      <c r="CS21" s="29" t="str">
        <f t="shared" si="143"/>
        <v xml:space="preserve"> </v>
      </c>
      <c r="CT21" s="30"/>
      <c r="CU21" s="30"/>
      <c r="CV21" s="30"/>
      <c r="CW21" s="29" t="str">
        <f t="shared" si="144"/>
        <v xml:space="preserve"> </v>
      </c>
      <c r="CX21" s="29" t="str">
        <f t="shared" si="145"/>
        <v xml:space="preserve"> </v>
      </c>
      <c r="CY21" s="30"/>
      <c r="CZ21" s="30"/>
      <c r="DA21" s="30"/>
      <c r="DB21" s="29" t="str">
        <f t="shared" si="114"/>
        <v xml:space="preserve"> </v>
      </c>
      <c r="DC21" s="29" t="str">
        <f t="shared" si="146"/>
        <v xml:space="preserve"> </v>
      </c>
      <c r="DD21" s="30"/>
      <c r="DE21" s="37"/>
      <c r="DF21" s="30"/>
      <c r="DG21" s="29" t="str">
        <f t="shared" si="116"/>
        <v xml:space="preserve"> </v>
      </c>
      <c r="DH21" s="29" t="str">
        <f t="shared" si="147"/>
        <v xml:space="preserve"> </v>
      </c>
      <c r="DI21" s="46"/>
      <c r="DJ21" s="75">
        <v>-837</v>
      </c>
      <c r="DK21" s="29">
        <f t="shared" si="148"/>
        <v>0</v>
      </c>
      <c r="DL21" s="30"/>
      <c r="DM21" s="30"/>
      <c r="DN21" s="30"/>
      <c r="DO21" s="29" t="str">
        <f t="shared" si="117"/>
        <v xml:space="preserve"> </v>
      </c>
      <c r="DP21" s="29" t="str">
        <f t="shared" si="149"/>
        <v xml:space="preserve"> </v>
      </c>
    </row>
    <row r="22" spans="1:120" s="19" customFormat="1" ht="17.25" hidden="1" customHeight="1" outlineLevel="1" x14ac:dyDescent="0.25">
      <c r="A22" s="18">
        <v>14</v>
      </c>
      <c r="B22" s="8" t="s">
        <v>22</v>
      </c>
      <c r="C22" s="28">
        <f t="shared" si="180"/>
        <v>3123432</v>
      </c>
      <c r="D22" s="28">
        <f t="shared" si="180"/>
        <v>3126834.6000000006</v>
      </c>
      <c r="E22" s="28">
        <f t="shared" si="181"/>
        <v>2431345.3899999992</v>
      </c>
      <c r="F22" s="29">
        <f t="shared" si="93"/>
        <v>1.0010893786066097</v>
      </c>
      <c r="G22" s="29">
        <f t="shared" si="120"/>
        <v>1.2860511767931093</v>
      </c>
      <c r="H22" s="17">
        <f t="shared" si="182"/>
        <v>2915022</v>
      </c>
      <c r="I22" s="24">
        <f t="shared" si="182"/>
        <v>2918433.6000000006</v>
      </c>
      <c r="J22" s="17">
        <f t="shared" si="183"/>
        <v>2390232.0299999993</v>
      </c>
      <c r="K22" s="29">
        <f t="shared" si="94"/>
        <v>1.0011703513729915</v>
      </c>
      <c r="L22" s="29">
        <f t="shared" si="123"/>
        <v>1.2209833871233</v>
      </c>
      <c r="M22" s="46">
        <v>561722</v>
      </c>
      <c r="N22" s="46">
        <v>561707.16</v>
      </c>
      <c r="O22" s="75">
        <v>713997.49</v>
      </c>
      <c r="P22" s="29">
        <f t="shared" si="95"/>
        <v>0.9999735812376942</v>
      </c>
      <c r="Q22" s="29">
        <f t="shared" si="124"/>
        <v>0.78670747147864628</v>
      </c>
      <c r="R22" s="30"/>
      <c r="S22" s="46"/>
      <c r="T22" s="46"/>
      <c r="U22" s="29" t="str">
        <f t="shared" si="96"/>
        <v xml:space="preserve"> </v>
      </c>
      <c r="V22" s="29" t="str">
        <f t="shared" si="190"/>
        <v xml:space="preserve"> </v>
      </c>
      <c r="W22" s="46">
        <v>7000</v>
      </c>
      <c r="X22" s="46">
        <v>6959.87</v>
      </c>
      <c r="Y22" s="75">
        <v>13252.4</v>
      </c>
      <c r="Z22" s="29">
        <f t="shared" si="98"/>
        <v>0.99426714285714279</v>
      </c>
      <c r="AA22" s="29">
        <f t="shared" si="126"/>
        <v>0.52517808095137486</v>
      </c>
      <c r="AB22" s="46">
        <v>79850</v>
      </c>
      <c r="AC22" s="46">
        <v>79843.929999999993</v>
      </c>
      <c r="AD22" s="75">
        <v>66723.259999999995</v>
      </c>
      <c r="AE22" s="29">
        <f t="shared" si="99"/>
        <v>0.99992398246712577</v>
      </c>
      <c r="AF22" s="29">
        <f t="shared" si="127"/>
        <v>1.1966431196557243</v>
      </c>
      <c r="AG22" s="46">
        <v>2266450</v>
      </c>
      <c r="AH22" s="46">
        <v>2269922.64</v>
      </c>
      <c r="AI22" s="75">
        <v>1596258.88</v>
      </c>
      <c r="AJ22" s="29">
        <f t="shared" si="101"/>
        <v>1.0015321935184982</v>
      </c>
      <c r="AK22" s="29">
        <f t="shared" si="128"/>
        <v>1.4220266326725151</v>
      </c>
      <c r="AL22" s="30"/>
      <c r="AM22" s="30"/>
      <c r="AN22" s="30"/>
      <c r="AO22" s="29" t="str">
        <f t="shared" si="184"/>
        <v xml:space="preserve"> </v>
      </c>
      <c r="AP22" s="29" t="str">
        <f t="shared" si="129"/>
        <v xml:space="preserve"> </v>
      </c>
      <c r="AQ22" s="9">
        <f t="shared" si="187"/>
        <v>208410</v>
      </c>
      <c r="AR22" s="9">
        <f t="shared" si="188"/>
        <v>208401</v>
      </c>
      <c r="AS22" s="9">
        <f t="shared" si="189"/>
        <v>41113.360000000001</v>
      </c>
      <c r="AT22" s="29">
        <f t="shared" si="103"/>
        <v>0.99995681589175178</v>
      </c>
      <c r="AU22" s="29" t="str">
        <f t="shared" si="130"/>
        <v>св.200</v>
      </c>
      <c r="AV22" s="9"/>
      <c r="AW22" s="9"/>
      <c r="AX22" s="9"/>
      <c r="AY22" s="29" t="str">
        <f t="shared" si="104"/>
        <v xml:space="preserve"> </v>
      </c>
      <c r="AZ22" s="29" t="str">
        <f t="shared" si="131"/>
        <v xml:space="preserve"> </v>
      </c>
      <c r="BA22" s="30"/>
      <c r="BB22" s="30"/>
      <c r="BC22" s="36"/>
      <c r="BD22" s="29" t="str">
        <f t="shared" si="132"/>
        <v xml:space="preserve"> </v>
      </c>
      <c r="BE22" s="29" t="str">
        <f t="shared" si="133"/>
        <v xml:space="preserve"> </v>
      </c>
      <c r="BF22" s="30"/>
      <c r="BG22" s="30"/>
      <c r="BH22" s="30"/>
      <c r="BI22" s="29" t="str">
        <f t="shared" si="107"/>
        <v xml:space="preserve"> </v>
      </c>
      <c r="BJ22" s="29" t="str">
        <f t="shared" si="134"/>
        <v xml:space="preserve"> </v>
      </c>
      <c r="BK22" s="30"/>
      <c r="BL22" s="30"/>
      <c r="BM22" s="46"/>
      <c r="BN22" s="29" t="str">
        <f t="shared" si="176"/>
        <v xml:space="preserve"> </v>
      </c>
      <c r="BO22" s="29" t="str">
        <f t="shared" si="135"/>
        <v xml:space="preserve"> </v>
      </c>
      <c r="BP22" s="46">
        <v>0</v>
      </c>
      <c r="BQ22" s="30">
        <v>0</v>
      </c>
      <c r="BR22" s="75">
        <v>12883.36</v>
      </c>
      <c r="BS22" s="29" t="str">
        <f t="shared" si="108"/>
        <v xml:space="preserve"> </v>
      </c>
      <c r="BT22" s="29">
        <f t="shared" si="170"/>
        <v>0</v>
      </c>
      <c r="BU22" s="46">
        <v>26410</v>
      </c>
      <c r="BV22" s="46">
        <v>26401</v>
      </c>
      <c r="BW22" s="75">
        <v>28230</v>
      </c>
      <c r="BX22" s="29">
        <f t="shared" si="110"/>
        <v>0.99965921999242713</v>
      </c>
      <c r="BY22" s="29">
        <f t="shared" si="137"/>
        <v>0.93521076868579522</v>
      </c>
      <c r="BZ22" s="30"/>
      <c r="CA22" s="30"/>
      <c r="CB22" s="30"/>
      <c r="CC22" s="29" t="str">
        <f t="shared" si="177"/>
        <v xml:space="preserve"> </v>
      </c>
      <c r="CD22" s="29" t="str">
        <f t="shared" si="138"/>
        <v xml:space="preserve"> </v>
      </c>
      <c r="CE22" s="34"/>
      <c r="CF22" s="9"/>
      <c r="CG22" s="9"/>
      <c r="CH22" s="29" t="str">
        <f t="shared" si="139"/>
        <v xml:space="preserve"> </v>
      </c>
      <c r="CI22" s="29" t="str">
        <f t="shared" si="153"/>
        <v xml:space="preserve"> </v>
      </c>
      <c r="CJ22" s="30"/>
      <c r="CK22" s="30"/>
      <c r="CL22" s="30"/>
      <c r="CM22" s="29" t="str">
        <f t="shared" si="140"/>
        <v xml:space="preserve"> </v>
      </c>
      <c r="CN22" s="29" t="str">
        <f t="shared" si="141"/>
        <v xml:space="preserve"> </v>
      </c>
      <c r="CO22" s="30"/>
      <c r="CP22" s="30"/>
      <c r="CQ22" s="30"/>
      <c r="CR22" s="29" t="str">
        <f t="shared" si="142"/>
        <v xml:space="preserve"> </v>
      </c>
      <c r="CS22" s="29" t="str">
        <f t="shared" si="143"/>
        <v xml:space="preserve"> </v>
      </c>
      <c r="CT22" s="30"/>
      <c r="CU22" s="30"/>
      <c r="CV22" s="30"/>
      <c r="CW22" s="29" t="str">
        <f t="shared" si="144"/>
        <v xml:space="preserve"> </v>
      </c>
      <c r="CX22" s="29" t="str">
        <f t="shared" si="145"/>
        <v xml:space="preserve"> </v>
      </c>
      <c r="CY22" s="30"/>
      <c r="CZ22" s="30"/>
      <c r="DA22" s="30"/>
      <c r="DB22" s="29" t="str">
        <f t="shared" si="114"/>
        <v xml:space="preserve"> </v>
      </c>
      <c r="DC22" s="29" t="str">
        <f t="shared" si="146"/>
        <v xml:space="preserve"> </v>
      </c>
      <c r="DD22" s="30"/>
      <c r="DE22" s="37"/>
      <c r="DF22" s="30"/>
      <c r="DG22" s="29" t="str">
        <f t="shared" si="116"/>
        <v xml:space="preserve"> </v>
      </c>
      <c r="DH22" s="29" t="str">
        <f t="shared" si="147"/>
        <v xml:space="preserve"> </v>
      </c>
      <c r="DI22" s="30"/>
      <c r="DJ22" s="30"/>
      <c r="DK22" s="29" t="str">
        <f>IF(DI22=0," ",IF(DI22/DJ22*100&gt;200,"св.200",DI22/DJ22))</f>
        <v xml:space="preserve"> </v>
      </c>
      <c r="DL22" s="30">
        <v>182000</v>
      </c>
      <c r="DM22" s="30">
        <v>182000</v>
      </c>
      <c r="DN22" s="30"/>
      <c r="DO22" s="29">
        <f t="shared" si="117"/>
        <v>1</v>
      </c>
      <c r="DP22" s="29" t="str">
        <f t="shared" si="149"/>
        <v xml:space="preserve"> </v>
      </c>
    </row>
    <row r="23" spans="1:120" s="19" customFormat="1" ht="17.25" hidden="1" customHeight="1" outlineLevel="1" x14ac:dyDescent="0.25">
      <c r="A23" s="18">
        <v>15</v>
      </c>
      <c r="B23" s="8" t="s">
        <v>39</v>
      </c>
      <c r="C23" s="28">
        <f t="shared" si="180"/>
        <v>6888150</v>
      </c>
      <c r="D23" s="28">
        <f t="shared" si="180"/>
        <v>6888035.3200000003</v>
      </c>
      <c r="E23" s="28">
        <f t="shared" si="181"/>
        <v>6038768.3799999999</v>
      </c>
      <c r="F23" s="29">
        <f t="shared" si="93"/>
        <v>0.99998335111749892</v>
      </c>
      <c r="G23" s="29">
        <f t="shared" si="120"/>
        <v>1.1406357863985503</v>
      </c>
      <c r="H23" s="17">
        <f t="shared" si="182"/>
        <v>6713300</v>
      </c>
      <c r="I23" s="24">
        <f t="shared" si="182"/>
        <v>6713185.3200000003</v>
      </c>
      <c r="J23" s="17">
        <f t="shared" si="183"/>
        <v>4406043.38</v>
      </c>
      <c r="K23" s="29">
        <f t="shared" si="94"/>
        <v>0.99998291749214252</v>
      </c>
      <c r="L23" s="29">
        <f t="shared" si="123"/>
        <v>1.5236312357868798</v>
      </c>
      <c r="M23" s="46">
        <v>1249100</v>
      </c>
      <c r="N23" s="46">
        <v>1249063.32</v>
      </c>
      <c r="O23" s="75">
        <v>1189330.83</v>
      </c>
      <c r="P23" s="29">
        <f t="shared" si="95"/>
        <v>0.99997063485709714</v>
      </c>
      <c r="Q23" s="29">
        <f t="shared" si="124"/>
        <v>1.0502236118776136</v>
      </c>
      <c r="R23" s="30"/>
      <c r="S23" s="30"/>
      <c r="T23" s="30"/>
      <c r="U23" s="29" t="str">
        <f t="shared" si="96"/>
        <v xml:space="preserve"> </v>
      </c>
      <c r="V23" s="29" t="str">
        <f t="shared" si="190"/>
        <v xml:space="preserve"> </v>
      </c>
      <c r="W23" s="46">
        <v>3237900</v>
      </c>
      <c r="X23" s="46">
        <v>3237896.77</v>
      </c>
      <c r="Y23" s="75">
        <v>1148017.76</v>
      </c>
      <c r="Z23" s="29">
        <f t="shared" si="98"/>
        <v>0.99999900243985296</v>
      </c>
      <c r="AA23" s="29" t="str">
        <f t="shared" si="126"/>
        <v>св.200</v>
      </c>
      <c r="AB23" s="46">
        <v>53200</v>
      </c>
      <c r="AC23" s="46">
        <v>53162.74</v>
      </c>
      <c r="AD23" s="75">
        <v>46426.01</v>
      </c>
      <c r="AE23" s="29">
        <f t="shared" si="99"/>
        <v>0.99929962406015038</v>
      </c>
      <c r="AF23" s="29">
        <f t="shared" si="127"/>
        <v>1.1451068054308349</v>
      </c>
      <c r="AG23" s="46">
        <v>2173100</v>
      </c>
      <c r="AH23" s="46">
        <v>2173062.4900000002</v>
      </c>
      <c r="AI23" s="75">
        <v>2022268.78</v>
      </c>
      <c r="AJ23" s="29">
        <f t="shared" si="101"/>
        <v>0.99998273894436529</v>
      </c>
      <c r="AK23" s="29">
        <f t="shared" si="128"/>
        <v>1.0745666013792687</v>
      </c>
      <c r="AL23" s="30"/>
      <c r="AM23" s="30"/>
      <c r="AN23" s="30"/>
      <c r="AO23" s="29" t="str">
        <f t="shared" si="184"/>
        <v xml:space="preserve"> </v>
      </c>
      <c r="AP23" s="29" t="str">
        <f t="shared" si="129"/>
        <v xml:space="preserve"> </v>
      </c>
      <c r="AQ23" s="9">
        <f t="shared" si="187"/>
        <v>174850</v>
      </c>
      <c r="AR23" s="9">
        <f t="shared" si="188"/>
        <v>174850</v>
      </c>
      <c r="AS23" s="9">
        <f t="shared" si="189"/>
        <v>1632725</v>
      </c>
      <c r="AT23" s="29">
        <f t="shared" si="103"/>
        <v>1</v>
      </c>
      <c r="AU23" s="29">
        <f t="shared" si="130"/>
        <v>0.10709090630694085</v>
      </c>
      <c r="AV23" s="9"/>
      <c r="AW23" s="9"/>
      <c r="AX23" s="9"/>
      <c r="AY23" s="29" t="str">
        <f t="shared" si="104"/>
        <v xml:space="preserve"> </v>
      </c>
      <c r="AZ23" s="29" t="str">
        <f t="shared" si="131"/>
        <v xml:space="preserve"> </v>
      </c>
      <c r="BA23" s="30"/>
      <c r="BB23" s="30"/>
      <c r="BC23" s="36"/>
      <c r="BD23" s="29" t="str">
        <f t="shared" si="132"/>
        <v xml:space="preserve"> </v>
      </c>
      <c r="BE23" s="29" t="str">
        <f t="shared" si="133"/>
        <v xml:space="preserve"> </v>
      </c>
      <c r="BF23" s="30"/>
      <c r="BG23" s="30"/>
      <c r="BH23" s="30"/>
      <c r="BI23" s="29" t="str">
        <f t="shared" si="107"/>
        <v xml:space="preserve"> </v>
      </c>
      <c r="BJ23" s="29" t="str">
        <f t="shared" si="134"/>
        <v xml:space="preserve"> </v>
      </c>
      <c r="BK23" s="30"/>
      <c r="BL23" s="30"/>
      <c r="BM23" s="46"/>
      <c r="BN23" s="29" t="str">
        <f t="shared" si="176"/>
        <v xml:space="preserve"> </v>
      </c>
      <c r="BO23" s="29" t="str">
        <f t="shared" si="135"/>
        <v xml:space="preserve"> </v>
      </c>
      <c r="BP23" s="46">
        <v>105000</v>
      </c>
      <c r="BQ23" s="30">
        <v>105000</v>
      </c>
      <c r="BR23" s="75">
        <v>1417500</v>
      </c>
      <c r="BS23" s="29">
        <f t="shared" si="108"/>
        <v>1</v>
      </c>
      <c r="BT23" s="29">
        <f t="shared" si="170"/>
        <v>7.407407407407407E-2</v>
      </c>
      <c r="BU23" s="46">
        <v>69850</v>
      </c>
      <c r="BV23" s="46">
        <v>69850</v>
      </c>
      <c r="BW23" s="75">
        <v>55250</v>
      </c>
      <c r="BX23" s="29">
        <f t="shared" si="110"/>
        <v>1</v>
      </c>
      <c r="BY23" s="29">
        <f t="shared" si="137"/>
        <v>1.2642533936651583</v>
      </c>
      <c r="BZ23" s="30"/>
      <c r="CA23" s="30"/>
      <c r="CB23" s="30"/>
      <c r="CC23" s="29" t="str">
        <f t="shared" si="177"/>
        <v xml:space="preserve"> </v>
      </c>
      <c r="CD23" s="29" t="str">
        <f t="shared" si="138"/>
        <v xml:space="preserve"> </v>
      </c>
      <c r="CE23" s="34"/>
      <c r="CF23" s="9"/>
      <c r="CG23" s="75">
        <v>159975</v>
      </c>
      <c r="CH23" s="29" t="str">
        <f t="shared" si="139"/>
        <v xml:space="preserve"> </v>
      </c>
      <c r="CI23" s="29">
        <f t="shared" si="153"/>
        <v>0</v>
      </c>
      <c r="CJ23" s="30"/>
      <c r="CK23" s="30"/>
      <c r="CL23" s="30"/>
      <c r="CM23" s="29" t="str">
        <f t="shared" si="140"/>
        <v xml:space="preserve"> </v>
      </c>
      <c r="CN23" s="29" t="str">
        <f t="shared" si="141"/>
        <v xml:space="preserve"> </v>
      </c>
      <c r="CO23" s="30"/>
      <c r="CP23" s="30"/>
      <c r="CQ23" s="75">
        <v>159975</v>
      </c>
      <c r="CR23" s="29" t="str">
        <f t="shared" si="142"/>
        <v xml:space="preserve"> </v>
      </c>
      <c r="CS23" s="29">
        <f t="shared" si="143"/>
        <v>0</v>
      </c>
      <c r="CT23" s="30"/>
      <c r="CU23" s="30"/>
      <c r="CV23" s="30"/>
      <c r="CW23" s="29" t="str">
        <f t="shared" si="144"/>
        <v xml:space="preserve"> </v>
      </c>
      <c r="CX23" s="29" t="str">
        <f t="shared" si="145"/>
        <v xml:space="preserve"> </v>
      </c>
      <c r="CY23" s="30"/>
      <c r="CZ23" s="30"/>
      <c r="DA23" s="30"/>
      <c r="DB23" s="29" t="str">
        <f t="shared" si="114"/>
        <v xml:space="preserve"> </v>
      </c>
      <c r="DC23" s="29" t="str">
        <f t="shared" si="146"/>
        <v xml:space="preserve"> </v>
      </c>
      <c r="DD23" s="30"/>
      <c r="DE23" s="37"/>
      <c r="DF23" s="30"/>
      <c r="DG23" s="29" t="str">
        <f t="shared" si="116"/>
        <v xml:space="preserve"> </v>
      </c>
      <c r="DH23" s="29" t="str">
        <f t="shared" si="147"/>
        <v xml:space="preserve"> </v>
      </c>
      <c r="DI23" s="30"/>
      <c r="DJ23" s="30"/>
      <c r="DK23" s="29" t="str">
        <f t="shared" si="148"/>
        <v xml:space="preserve"> </v>
      </c>
      <c r="DL23" s="30"/>
      <c r="DM23" s="30"/>
      <c r="DN23" s="30"/>
      <c r="DO23" s="29" t="str">
        <f t="shared" si="117"/>
        <v xml:space="preserve"> </v>
      </c>
      <c r="DP23" s="29" t="str">
        <f t="shared" si="149"/>
        <v xml:space="preserve"> </v>
      </c>
    </row>
    <row r="24" spans="1:120" s="21" customFormat="1" ht="32.1" customHeight="1" collapsed="1" x14ac:dyDescent="0.25">
      <c r="A24" s="20"/>
      <c r="B24" s="7" t="s">
        <v>139</v>
      </c>
      <c r="C24" s="35">
        <f>SUM(C25:C29)</f>
        <v>48892840.949999996</v>
      </c>
      <c r="D24" s="35">
        <f>SUM(D25:D29)</f>
        <v>50938221.809999995</v>
      </c>
      <c r="E24" s="35">
        <f>SUM(E25:E29)</f>
        <v>52088880.649999991</v>
      </c>
      <c r="F24" s="26">
        <f t="shared" si="93"/>
        <v>1.0418339540157158</v>
      </c>
      <c r="G24" s="26">
        <f t="shared" si="120"/>
        <v>0.97790970307594816</v>
      </c>
      <c r="H24" s="25">
        <f>SUM(H25:H29)</f>
        <v>44510602.630000003</v>
      </c>
      <c r="I24" s="131">
        <f>SUM(I25:I29)</f>
        <v>46603469.909999996</v>
      </c>
      <c r="J24" s="25">
        <f>SUM(J25:J29)</f>
        <v>47940047.949999996</v>
      </c>
      <c r="K24" s="26">
        <f t="shared" si="94"/>
        <v>1.0470195224584402</v>
      </c>
      <c r="L24" s="26">
        <f t="shared" si="123"/>
        <v>0.97211980177003554</v>
      </c>
      <c r="M24" s="25">
        <f>SUM(M25:M29)</f>
        <v>33364436</v>
      </c>
      <c r="N24" s="25">
        <f>SUM(N25:N29)</f>
        <v>36420470.950000003</v>
      </c>
      <c r="O24" s="25">
        <f>SUM(O25:O29)</f>
        <v>35275945.79999999</v>
      </c>
      <c r="P24" s="26">
        <f t="shared" si="95"/>
        <v>1.0915955824938868</v>
      </c>
      <c r="Q24" s="26">
        <f t="shared" si="124"/>
        <v>1.0324449174655443</v>
      </c>
      <c r="R24" s="25">
        <f>SUM(R25:R29)</f>
        <v>1873000</v>
      </c>
      <c r="S24" s="25">
        <f>SUM(S25:S29)</f>
        <v>2006563.31</v>
      </c>
      <c r="T24" s="25">
        <f>SUM(T25:T29)</f>
        <v>1737909.58</v>
      </c>
      <c r="U24" s="26">
        <f t="shared" si="96"/>
        <v>1.0713098291510945</v>
      </c>
      <c r="V24" s="26">
        <f t="shared" si="125"/>
        <v>1.154584411693041</v>
      </c>
      <c r="W24" s="25">
        <f>SUM(W25:W29)</f>
        <v>12001.61</v>
      </c>
      <c r="X24" s="25">
        <f>SUM(X25:X29)</f>
        <v>10611.990000000002</v>
      </c>
      <c r="Y24" s="25">
        <f>SUM(Y25:Y29)</f>
        <v>3465.41</v>
      </c>
      <c r="Z24" s="26">
        <f t="shared" si="98"/>
        <v>0.88421386797271373</v>
      </c>
      <c r="AA24" s="26" t="str">
        <f t="shared" si="126"/>
        <v>св.200</v>
      </c>
      <c r="AB24" s="25">
        <f>SUM(AB25:AB29)</f>
        <v>1726706</v>
      </c>
      <c r="AC24" s="25">
        <f>SUM(AC25:AC29)</f>
        <v>2286831.2799999998</v>
      </c>
      <c r="AD24" s="25">
        <f>SUM(AD25:AD29)</f>
        <v>1867662.0500000003</v>
      </c>
      <c r="AE24" s="26">
        <f t="shared" si="99"/>
        <v>1.3243894907413305</v>
      </c>
      <c r="AF24" s="26">
        <f t="shared" si="127"/>
        <v>1.2244352665408602</v>
      </c>
      <c r="AG24" s="25">
        <f>SUM(AG25:AG29)</f>
        <v>7521489.0199999996</v>
      </c>
      <c r="AH24" s="25">
        <f>SUM(AH25:AH29)</f>
        <v>5865528.3800000008</v>
      </c>
      <c r="AI24" s="25">
        <f>SUM(AI25:AI29)</f>
        <v>9066644.4600000009</v>
      </c>
      <c r="AJ24" s="26">
        <f t="shared" si="101"/>
        <v>0.77983606230139801</v>
      </c>
      <c r="AK24" s="26">
        <f t="shared" si="128"/>
        <v>0.64693486172060621</v>
      </c>
      <c r="AL24" s="25">
        <f>SUM(AL25:AL29)</f>
        <v>12970</v>
      </c>
      <c r="AM24" s="25">
        <f>SUM(AM25:AM29)</f>
        <v>13464</v>
      </c>
      <c r="AN24" s="25">
        <f>SUM(AN25:AN29)</f>
        <v>9205</v>
      </c>
      <c r="AO24" s="26">
        <f t="shared" si="184"/>
        <v>1.0380878951426369</v>
      </c>
      <c r="AP24" s="26">
        <f t="shared" si="129"/>
        <v>1.4626833242802824</v>
      </c>
      <c r="AQ24" s="25">
        <f>SUM(AQ25:AQ29)</f>
        <v>4382238.32</v>
      </c>
      <c r="AR24" s="25">
        <f t="shared" ref="AR24:AS24" si="191">SUM(AR25:AR29)</f>
        <v>4334751.8999999994</v>
      </c>
      <c r="AS24" s="25">
        <f t="shared" si="191"/>
        <v>4148832.7</v>
      </c>
      <c r="AT24" s="26">
        <f t="shared" si="103"/>
        <v>0.98916388919715326</v>
      </c>
      <c r="AU24" s="26">
        <f t="shared" si="130"/>
        <v>1.0448124119345663</v>
      </c>
      <c r="AV24" s="25">
        <f>SUM(AV25:AV29)</f>
        <v>605000</v>
      </c>
      <c r="AW24" s="25">
        <f>SUM(AW25:AW29)</f>
        <v>670150.72</v>
      </c>
      <c r="AX24" s="25">
        <f>SUM(AX25:AX29)</f>
        <v>736783.97</v>
      </c>
      <c r="AY24" s="26">
        <f t="shared" si="104"/>
        <v>1.1076871404958677</v>
      </c>
      <c r="AZ24" s="26">
        <f t="shared" si="131"/>
        <v>0.90956202535188169</v>
      </c>
      <c r="BA24" s="27">
        <f>SUM(BA25:BA29)</f>
        <v>3453</v>
      </c>
      <c r="BB24" s="27">
        <f t="shared" ref="BB24" si="192">SUM(BB25:BB29)</f>
        <v>6469.23</v>
      </c>
      <c r="BC24" s="32">
        <f>SUM(BC25:BC29)</f>
        <v>0</v>
      </c>
      <c r="BD24" s="26">
        <f t="shared" si="132"/>
        <v>1.8735099913119027</v>
      </c>
      <c r="BE24" s="26" t="str">
        <f t="shared" si="133"/>
        <v xml:space="preserve"> </v>
      </c>
      <c r="BF24" s="27">
        <f>SUM(BF25:BF29)</f>
        <v>307400</v>
      </c>
      <c r="BG24" s="27">
        <f>SUM(BG25:BG29)</f>
        <v>326821.16000000003</v>
      </c>
      <c r="BH24" s="27">
        <f>SUM(BH25:BH29)</f>
        <v>567284.21</v>
      </c>
      <c r="BI24" s="26">
        <f t="shared" si="107"/>
        <v>1.063178789850358</v>
      </c>
      <c r="BJ24" s="26">
        <f t="shared" si="134"/>
        <v>0.57611538315159527</v>
      </c>
      <c r="BK24" s="25">
        <f>SUM(BK25:BK29)</f>
        <v>0</v>
      </c>
      <c r="BL24" s="25">
        <f>SUM(BL25:BL29)</f>
        <v>0</v>
      </c>
      <c r="BM24" s="25">
        <f>SUM(BM25:BM29)</f>
        <v>0</v>
      </c>
      <c r="BN24" s="26" t="str">
        <f t="shared" si="176"/>
        <v xml:space="preserve"> </v>
      </c>
      <c r="BO24" s="26" t="str">
        <f t="shared" si="135"/>
        <v xml:space="preserve"> </v>
      </c>
      <c r="BP24" s="25">
        <f>SUM(BP25:BP29)</f>
        <v>1176000</v>
      </c>
      <c r="BQ24" s="25">
        <f>SUM(BQ25:BQ29)</f>
        <v>1080557.98</v>
      </c>
      <c r="BR24" s="25">
        <f>SUM(BR25:BR29)</f>
        <v>28466.67</v>
      </c>
      <c r="BS24" s="26">
        <f t="shared" si="108"/>
        <v>0.91884181972789114</v>
      </c>
      <c r="BT24" s="26" t="str">
        <f t="shared" si="170"/>
        <v>св.200</v>
      </c>
      <c r="BU24" s="25">
        <f>SUM(BU25:BU29)</f>
        <v>640076.21</v>
      </c>
      <c r="BV24" s="25">
        <f>SUM(BV25:BV29)</f>
        <v>516587.58</v>
      </c>
      <c r="BW24" s="25">
        <f>SUM(BW25:BW29)</f>
        <v>401753.67</v>
      </c>
      <c r="BX24" s="26">
        <f t="shared" si="110"/>
        <v>0.80707198913079436</v>
      </c>
      <c r="BY24" s="26">
        <f t="shared" si="137"/>
        <v>1.2858316390737639</v>
      </c>
      <c r="BZ24" s="25">
        <f>SUM(BZ25:BZ29)</f>
        <v>381000</v>
      </c>
      <c r="CA24" s="25">
        <f t="shared" ref="CA24" si="193">SUM(CA25:CA29)</f>
        <v>381000</v>
      </c>
      <c r="CB24" s="25">
        <f>SUM(CB25:CB29)</f>
        <v>201000</v>
      </c>
      <c r="CC24" s="26">
        <f t="shared" si="177"/>
        <v>1</v>
      </c>
      <c r="CD24" s="26">
        <f t="shared" si="138"/>
        <v>1.8955223880597014</v>
      </c>
      <c r="CE24" s="52">
        <f>SUM(CE25:CE29)</f>
        <v>687719.73</v>
      </c>
      <c r="CF24" s="52">
        <f t="shared" ref="CF24:CG24" si="194">SUM(CF25:CF29)</f>
        <v>756359.77</v>
      </c>
      <c r="CG24" s="66">
        <f t="shared" si="194"/>
        <v>497293.07</v>
      </c>
      <c r="CH24" s="26">
        <f t="shared" si="139"/>
        <v>1.0998081587683983</v>
      </c>
      <c r="CI24" s="26">
        <f t="shared" si="153"/>
        <v>1.5209537707814831</v>
      </c>
      <c r="CJ24" s="27">
        <f>SUM(CJ25:CJ29)</f>
        <v>536173.48</v>
      </c>
      <c r="CK24" s="27">
        <f>SUM(CK25:CK29)</f>
        <v>604813.52</v>
      </c>
      <c r="CL24" s="27">
        <f>SUM(CL25:CL29)</f>
        <v>497293.07</v>
      </c>
      <c r="CM24" s="26">
        <f t="shared" si="140"/>
        <v>1.1280183421231502</v>
      </c>
      <c r="CN24" s="26">
        <f t="shared" si="141"/>
        <v>1.2162114384582114</v>
      </c>
      <c r="CO24" s="27">
        <f>SUM(CO25:CO29)</f>
        <v>151546.25</v>
      </c>
      <c r="CP24" s="27">
        <f t="shared" ref="CP24:CQ24" si="195">SUM(CP25:CP29)</f>
        <v>151546.25</v>
      </c>
      <c r="CQ24" s="27">
        <f t="shared" si="195"/>
        <v>0</v>
      </c>
      <c r="CR24" s="26">
        <f t="shared" si="142"/>
        <v>1</v>
      </c>
      <c r="CS24" s="26" t="str">
        <f t="shared" si="143"/>
        <v xml:space="preserve"> </v>
      </c>
      <c r="CT24" s="27">
        <f>SUM(CT25:CT29)</f>
        <v>0</v>
      </c>
      <c r="CU24" s="27">
        <f t="shared" ref="CU24:CV24" si="196">SUM(CU25:CU29)</f>
        <v>0</v>
      </c>
      <c r="CV24" s="27">
        <f t="shared" si="196"/>
        <v>0</v>
      </c>
      <c r="CW24" s="69" t="str">
        <f t="shared" si="144"/>
        <v xml:space="preserve"> </v>
      </c>
      <c r="CX24" s="69" t="str">
        <f t="shared" si="145"/>
        <v xml:space="preserve"> </v>
      </c>
      <c r="CY24" s="25">
        <f>SUM(CY25:CY29)</f>
        <v>0</v>
      </c>
      <c r="CZ24" s="25">
        <f>SUM(CZ25:CZ29)</f>
        <v>0</v>
      </c>
      <c r="DA24" s="25">
        <f>SUM(DA25:DA29)</f>
        <v>0</v>
      </c>
      <c r="DB24" s="26" t="str">
        <f t="shared" si="114"/>
        <v xml:space="preserve"> </v>
      </c>
      <c r="DC24" s="26" t="str">
        <f t="shared" si="146"/>
        <v xml:space="preserve"> </v>
      </c>
      <c r="DD24" s="25">
        <f>SUM(DD25:DD29)</f>
        <v>206635.64</v>
      </c>
      <c r="DE24" s="38">
        <f>SUM(DE25:DE29)</f>
        <v>220933.07</v>
      </c>
      <c r="DF24" s="25">
        <f>SUM(DF25:DF29)</f>
        <v>124409.5</v>
      </c>
      <c r="DG24" s="26">
        <f t="shared" si="116"/>
        <v>1.0691915005562447</v>
      </c>
      <c r="DH24" s="26">
        <f t="shared" si="147"/>
        <v>1.7758536928449999</v>
      </c>
      <c r="DI24" s="25">
        <f>SUM(DI25:DI29)</f>
        <v>881</v>
      </c>
      <c r="DJ24" s="25">
        <f>SUM(DJ25:DJ29)</f>
        <v>0</v>
      </c>
      <c r="DK24" s="26" t="e">
        <f>IF(DI24&lt;=0," ",IF(DI24/DJ24*100&gt;200,"св.200",DI24/DJ24))</f>
        <v>#DIV/0!</v>
      </c>
      <c r="DL24" s="25">
        <f>SUM(DL25:DL29)</f>
        <v>374953.74</v>
      </c>
      <c r="DM24" s="25">
        <f>SUM(DM25:DM29)</f>
        <v>374991.39</v>
      </c>
      <c r="DN24" s="25">
        <f>SUM(DN25:DN29)</f>
        <v>1591841.6099999999</v>
      </c>
      <c r="DO24" s="26">
        <f t="shared" si="117"/>
        <v>1.0001004123868722</v>
      </c>
      <c r="DP24" s="26">
        <f t="shared" si="149"/>
        <v>0.23557079274991438</v>
      </c>
    </row>
    <row r="25" spans="1:120" s="19" customFormat="1" ht="16.5" hidden="1" customHeight="1" outlineLevel="1" x14ac:dyDescent="0.25">
      <c r="A25" s="18">
        <v>16</v>
      </c>
      <c r="B25" s="8" t="s">
        <v>61</v>
      </c>
      <c r="C25" s="28">
        <f t="shared" ref="C25:D29" si="197">H25+AQ25</f>
        <v>42777480</v>
      </c>
      <c r="D25" s="28">
        <f t="shared" si="197"/>
        <v>45308277.889999993</v>
      </c>
      <c r="E25" s="28">
        <f t="shared" ref="E25:E29" si="198">J25+AS25</f>
        <v>45102320.11999999</v>
      </c>
      <c r="F25" s="29">
        <f t="shared" si="93"/>
        <v>1.0591619209453196</v>
      </c>
      <c r="G25" s="29">
        <f t="shared" si="120"/>
        <v>1.0045664562144925</v>
      </c>
      <c r="H25" s="17">
        <f t="shared" ref="H25:I29" si="199">W25++AG25+M25+AB25+AL25+R25</f>
        <v>38938196.630000003</v>
      </c>
      <c r="I25" s="24">
        <f t="shared" si="199"/>
        <v>41492786.909999996</v>
      </c>
      <c r="J25" s="17">
        <f>Y25++AI25+O25+AD25+AN25+T25-20784.35</f>
        <v>41231704.959999993</v>
      </c>
      <c r="K25" s="29">
        <f t="shared" si="94"/>
        <v>1.0656062812634677</v>
      </c>
      <c r="L25" s="29">
        <f t="shared" si="123"/>
        <v>1.0063320677680752</v>
      </c>
      <c r="M25" s="46">
        <v>32740000</v>
      </c>
      <c r="N25" s="46">
        <v>35788613.649999999</v>
      </c>
      <c r="O25" s="75">
        <v>34628567.789999999</v>
      </c>
      <c r="P25" s="29">
        <f t="shared" si="95"/>
        <v>1.0931158720219913</v>
      </c>
      <c r="Q25" s="29">
        <f t="shared" si="124"/>
        <v>1.0334996776948713</v>
      </c>
      <c r="R25" s="46">
        <v>1873000</v>
      </c>
      <c r="S25" s="46">
        <v>2006563.31</v>
      </c>
      <c r="T25" s="75">
        <v>1737909.58</v>
      </c>
      <c r="U25" s="29">
        <f t="shared" si="96"/>
        <v>1.0713098291510945</v>
      </c>
      <c r="V25" s="29">
        <f t="shared" ref="V25:V29" si="200">IF(S25=0," ",IF(S25/T25*100&gt;200,"св.200",S25/T25))</f>
        <v>1.154584411693041</v>
      </c>
      <c r="W25" s="9">
        <v>1.61</v>
      </c>
      <c r="X25" s="9">
        <v>1.61</v>
      </c>
      <c r="Y25" s="9"/>
      <c r="Z25" s="29">
        <f t="shared" si="98"/>
        <v>1</v>
      </c>
      <c r="AA25" s="29" t="str">
        <f t="shared" si="126"/>
        <v xml:space="preserve"> </v>
      </c>
      <c r="AB25" s="46">
        <v>1323706</v>
      </c>
      <c r="AC25" s="46">
        <v>1911769.33</v>
      </c>
      <c r="AD25" s="75">
        <v>1531258.35</v>
      </c>
      <c r="AE25" s="29">
        <f t="shared" si="99"/>
        <v>1.4442552424783148</v>
      </c>
      <c r="AF25" s="29">
        <f t="shared" si="127"/>
        <v>1.2484956114688288</v>
      </c>
      <c r="AG25" s="46">
        <v>3001489.02</v>
      </c>
      <c r="AH25" s="46">
        <v>1785839.01</v>
      </c>
      <c r="AI25" s="75">
        <v>3354753.59</v>
      </c>
      <c r="AJ25" s="29">
        <f t="shared" si="101"/>
        <v>0.5949843554650085</v>
      </c>
      <c r="AK25" s="29">
        <f t="shared" si="128"/>
        <v>0.53233090362383373</v>
      </c>
      <c r="AL25" s="9"/>
      <c r="AM25" s="9"/>
      <c r="AN25" s="9"/>
      <c r="AO25" s="29" t="str">
        <f t="shared" si="184"/>
        <v xml:space="preserve"> </v>
      </c>
      <c r="AP25" s="29" t="str">
        <f t="shared" si="129"/>
        <v xml:space="preserve"> </v>
      </c>
      <c r="AQ25" s="9">
        <f>AV25+BA25+BF25+BK25++BP25+BU25+BZ25+CE25+CY25+DD25+DL25+CT25</f>
        <v>3839283.37</v>
      </c>
      <c r="AR25" s="9">
        <f t="shared" ref="AR25" si="201">AW25+BB25+BG25+BL25+BQ25+BV25+CA25+CF25+CZ25+DE25+DM25+CU25+DI25</f>
        <v>3815490.98</v>
      </c>
      <c r="AS25" s="9">
        <f>AX25+BC25+BH25+BM25+BR25+BW25+CB25+CG25+DA25+DF25+DN25+CV25+DJ25</f>
        <v>3870615.16</v>
      </c>
      <c r="AT25" s="29">
        <f t="shared" si="103"/>
        <v>0.99380290858812015</v>
      </c>
      <c r="AU25" s="29">
        <f t="shared" si="130"/>
        <v>0.98575828964613466</v>
      </c>
      <c r="AV25" s="46">
        <v>605000</v>
      </c>
      <c r="AW25" s="46">
        <v>670150.72</v>
      </c>
      <c r="AX25" s="75">
        <v>736783.97</v>
      </c>
      <c r="AY25" s="29">
        <f t="shared" si="104"/>
        <v>1.1076871404958677</v>
      </c>
      <c r="AZ25" s="29">
        <f t="shared" si="131"/>
        <v>0.90956202535188169</v>
      </c>
      <c r="BA25" s="30">
        <v>953</v>
      </c>
      <c r="BB25" s="30">
        <v>1213</v>
      </c>
      <c r="BC25" s="36"/>
      <c r="BD25" s="29">
        <f t="shared" si="132"/>
        <v>1.272822665267576</v>
      </c>
      <c r="BE25" s="29" t="str">
        <f t="shared" ref="BE25:BE31" si="202">IF(BC25=0," ",IF(BB25/BC25*100&gt;200,"св.200",BB25/BC25))</f>
        <v xml:space="preserve"> </v>
      </c>
      <c r="BF25" s="46">
        <v>306300</v>
      </c>
      <c r="BG25" s="46">
        <v>325127.88</v>
      </c>
      <c r="BH25" s="75">
        <v>567284.21</v>
      </c>
      <c r="BI25" s="29">
        <f t="shared" si="107"/>
        <v>1.0614687561214495</v>
      </c>
      <c r="BJ25" s="29">
        <f t="shared" si="134"/>
        <v>0.57313049485371714</v>
      </c>
      <c r="BK25" s="30"/>
      <c r="BL25" s="30"/>
      <c r="BM25" s="30"/>
      <c r="BN25" s="29" t="str">
        <f t="shared" si="176"/>
        <v xml:space="preserve"> </v>
      </c>
      <c r="BO25" s="29" t="str">
        <f t="shared" si="135"/>
        <v xml:space="preserve"> </v>
      </c>
      <c r="BP25" s="30">
        <v>1176000</v>
      </c>
      <c r="BQ25" s="30">
        <v>1080557.98</v>
      </c>
      <c r="BR25" s="30"/>
      <c r="BS25" s="29">
        <f t="shared" si="108"/>
        <v>0.91884181972789114</v>
      </c>
      <c r="BT25" s="29" t="str">
        <f t="shared" si="170"/>
        <v xml:space="preserve"> </v>
      </c>
      <c r="BU25" s="46">
        <v>478675</v>
      </c>
      <c r="BV25" s="46">
        <v>382267.56</v>
      </c>
      <c r="BW25" s="75">
        <v>310809</v>
      </c>
      <c r="BX25" s="29">
        <f t="shared" si="110"/>
        <v>0.79859520551522434</v>
      </c>
      <c r="BY25" s="29">
        <f t="shared" si="137"/>
        <v>1.2299114890495448</v>
      </c>
      <c r="BZ25" s="30">
        <v>381000</v>
      </c>
      <c r="CA25" s="30">
        <v>381000</v>
      </c>
      <c r="CB25" s="75">
        <v>201000</v>
      </c>
      <c r="CC25" s="29">
        <f t="shared" si="177"/>
        <v>1</v>
      </c>
      <c r="CD25" s="29">
        <f>IF(CB25=0," ",IF(CA25/CB25*100&gt;200,"св.200",CA25/CB25))</f>
        <v>1.8955223880597014</v>
      </c>
      <c r="CE25" s="46">
        <v>687719.73</v>
      </c>
      <c r="CF25" s="46">
        <v>756359.77</v>
      </c>
      <c r="CG25" s="75">
        <v>497293.07</v>
      </c>
      <c r="CH25" s="29">
        <f t="shared" si="139"/>
        <v>1.0998081587683983</v>
      </c>
      <c r="CI25" s="29">
        <f t="shared" si="153"/>
        <v>1.5209537707814831</v>
      </c>
      <c r="CJ25" s="46">
        <v>536173.48</v>
      </c>
      <c r="CK25" s="46">
        <v>604813.52</v>
      </c>
      <c r="CL25" s="75">
        <v>497293.07</v>
      </c>
      <c r="CM25" s="29">
        <f t="shared" si="140"/>
        <v>1.1280183421231502</v>
      </c>
      <c r="CN25" s="29">
        <f t="shared" si="141"/>
        <v>1.2162114384582114</v>
      </c>
      <c r="CO25" s="30">
        <v>151546.25</v>
      </c>
      <c r="CP25" s="30">
        <v>151546.25</v>
      </c>
      <c r="CQ25" s="30"/>
      <c r="CR25" s="29">
        <f t="shared" si="142"/>
        <v>1</v>
      </c>
      <c r="CS25" s="29" t="str">
        <f t="shared" si="143"/>
        <v xml:space="preserve"> </v>
      </c>
      <c r="CT25" s="30"/>
      <c r="CU25" s="30"/>
      <c r="CV25" s="30"/>
      <c r="CW25" s="29" t="str">
        <f t="shared" si="144"/>
        <v xml:space="preserve"> </v>
      </c>
      <c r="CX25" s="29" t="str">
        <f t="shared" si="145"/>
        <v xml:space="preserve"> </v>
      </c>
      <c r="CY25" s="9"/>
      <c r="CZ25" s="9"/>
      <c r="DA25" s="30"/>
      <c r="DB25" s="29" t="str">
        <f t="shared" si="114"/>
        <v xml:space="preserve"> </v>
      </c>
      <c r="DC25" s="29" t="str">
        <f t="shared" si="146"/>
        <v xml:space="preserve"> </v>
      </c>
      <c r="DD25" s="9">
        <v>203635.64</v>
      </c>
      <c r="DE25" s="46">
        <v>217933.07</v>
      </c>
      <c r="DF25" s="75">
        <v>121359.5</v>
      </c>
      <c r="DG25" s="29">
        <f t="shared" si="116"/>
        <v>1.0702108432492465</v>
      </c>
      <c r="DH25" s="29">
        <f t="shared" si="147"/>
        <v>1.7957644024571624</v>
      </c>
      <c r="DI25" s="30">
        <v>881</v>
      </c>
      <c r="DJ25" s="30"/>
      <c r="DK25" s="29" t="str">
        <f t="shared" si="148"/>
        <v xml:space="preserve"> </v>
      </c>
      <c r="DL25" s="46"/>
      <c r="DM25" s="46"/>
      <c r="DN25" s="75">
        <v>1436085.41</v>
      </c>
      <c r="DO25" s="29" t="str">
        <f t="shared" si="117"/>
        <v xml:space="preserve"> </v>
      </c>
      <c r="DP25" s="29">
        <f t="shared" si="149"/>
        <v>0</v>
      </c>
    </row>
    <row r="26" spans="1:120" s="19" customFormat="1" ht="15.75" hidden="1" customHeight="1" outlineLevel="1" x14ac:dyDescent="0.25">
      <c r="A26" s="18">
        <v>17</v>
      </c>
      <c r="B26" s="8" t="s">
        <v>67</v>
      </c>
      <c r="C26" s="28">
        <f t="shared" si="197"/>
        <v>1570388.73</v>
      </c>
      <c r="D26" s="28">
        <f t="shared" si="197"/>
        <v>1457359.19</v>
      </c>
      <c r="E26" s="28">
        <f t="shared" si="198"/>
        <v>2415826.8200000003</v>
      </c>
      <c r="F26" s="29">
        <f t="shared" si="93"/>
        <v>0.92802448346658728</v>
      </c>
      <c r="G26" s="29">
        <f t="shared" si="120"/>
        <v>0.60325482685054377</v>
      </c>
      <c r="H26" s="17">
        <f t="shared" si="199"/>
        <v>1468000</v>
      </c>
      <c r="I26" s="24">
        <f t="shared" si="199"/>
        <v>1349704.25</v>
      </c>
      <c r="J26" s="17">
        <f t="shared" ref="J26:J29" si="203">Y26++AI26+O26+AD26+AN26+T26</f>
        <v>2287804.7800000003</v>
      </c>
      <c r="K26" s="29">
        <f t="shared" si="94"/>
        <v>0.91941706403269752</v>
      </c>
      <c r="L26" s="29">
        <f t="shared" si="123"/>
        <v>0.58995604074225239</v>
      </c>
      <c r="M26" s="46">
        <v>181000</v>
      </c>
      <c r="N26" s="46">
        <v>189392.09</v>
      </c>
      <c r="O26" s="75">
        <v>186328.48</v>
      </c>
      <c r="P26" s="29">
        <f t="shared" si="95"/>
        <v>1.0463651381215469</v>
      </c>
      <c r="Q26" s="29">
        <f t="shared" si="124"/>
        <v>1.0164419846069692</v>
      </c>
      <c r="R26" s="30"/>
      <c r="S26" s="30"/>
      <c r="T26" s="30"/>
      <c r="U26" s="29" t="str">
        <f t="shared" si="96"/>
        <v xml:space="preserve"> </v>
      </c>
      <c r="V26" s="29" t="str">
        <f t="shared" si="200"/>
        <v xml:space="preserve"> </v>
      </c>
      <c r="W26" s="9">
        <v>0</v>
      </c>
      <c r="X26" s="9">
        <v>24.6</v>
      </c>
      <c r="Y26" s="75">
        <v>31.5</v>
      </c>
      <c r="Z26" s="29" t="str">
        <f t="shared" si="98"/>
        <v xml:space="preserve"> </v>
      </c>
      <c r="AA26" s="29">
        <f t="shared" si="126"/>
        <v>0.78095238095238095</v>
      </c>
      <c r="AB26" s="46">
        <v>145000</v>
      </c>
      <c r="AC26" s="46">
        <v>113375.5</v>
      </c>
      <c r="AD26" s="75">
        <v>148301.73000000001</v>
      </c>
      <c r="AE26" s="29">
        <f t="shared" si="99"/>
        <v>0.78190000000000004</v>
      </c>
      <c r="AF26" s="29">
        <f t="shared" si="127"/>
        <v>0.76449209324800182</v>
      </c>
      <c r="AG26" s="46">
        <v>1140000</v>
      </c>
      <c r="AH26" s="46">
        <v>1044662.06</v>
      </c>
      <c r="AI26" s="75">
        <v>1951843.07</v>
      </c>
      <c r="AJ26" s="29">
        <f t="shared" si="101"/>
        <v>0.91637022807017554</v>
      </c>
      <c r="AK26" s="29">
        <f t="shared" si="128"/>
        <v>0.53521826424293428</v>
      </c>
      <c r="AL26" s="46">
        <v>2000</v>
      </c>
      <c r="AM26" s="46">
        <v>2250</v>
      </c>
      <c r="AN26" s="75">
        <v>1300</v>
      </c>
      <c r="AO26" s="29">
        <f t="shared" si="184"/>
        <v>1.125</v>
      </c>
      <c r="AP26" s="29">
        <f t="shared" si="129"/>
        <v>1.7307692307692308</v>
      </c>
      <c r="AQ26" s="9">
        <f t="shared" ref="AQ26:AQ29" si="204">AV26+BA26+BF26+BK26++BP26+BU26+BZ26+CE26+CY26+DD26+DL26+CT26</f>
        <v>102388.73000000001</v>
      </c>
      <c r="AR26" s="9">
        <f t="shared" ref="AR26:AR29" si="205">AW26+BB26+BG26+BL26+BQ26+BV26+CA26+CF26+CZ26+DE26+DM26+CU26+DI26</f>
        <v>107654.94</v>
      </c>
      <c r="AS26" s="9">
        <f t="shared" ref="AS26:AS29" si="206">AX26+BC26+BH26+BM26+BR26+BW26+CB26+CG26+DA26+DF26+DN26+CV26+DJ26</f>
        <v>128022.04</v>
      </c>
      <c r="AT26" s="29">
        <f t="shared" si="103"/>
        <v>1.0514334927291313</v>
      </c>
      <c r="AU26" s="29">
        <f t="shared" si="130"/>
        <v>0.84090942465844165</v>
      </c>
      <c r="AV26" s="9"/>
      <c r="AW26" s="9"/>
      <c r="AX26" s="30"/>
      <c r="AY26" s="29" t="str">
        <f t="shared" si="104"/>
        <v xml:space="preserve"> </v>
      </c>
      <c r="AZ26" s="29" t="str">
        <f t="shared" si="131"/>
        <v xml:space="preserve"> </v>
      </c>
      <c r="BA26" s="30">
        <v>0</v>
      </c>
      <c r="BB26" s="30">
        <v>2866.21</v>
      </c>
      <c r="BC26" s="36"/>
      <c r="BD26" s="29" t="str">
        <f t="shared" si="132"/>
        <v xml:space="preserve"> </v>
      </c>
      <c r="BE26" s="29" t="str">
        <f t="shared" si="202"/>
        <v xml:space="preserve"> </v>
      </c>
      <c r="BF26" s="30"/>
      <c r="BG26" s="30"/>
      <c r="BH26" s="30"/>
      <c r="BI26" s="29" t="str">
        <f t="shared" si="107"/>
        <v xml:space="preserve"> </v>
      </c>
      <c r="BJ26" s="29" t="str">
        <f t="shared" si="134"/>
        <v xml:space="preserve"> </v>
      </c>
      <c r="BK26" s="30"/>
      <c r="BL26" s="30"/>
      <c r="BM26" s="30"/>
      <c r="BN26" s="29" t="str">
        <f t="shared" si="176"/>
        <v xml:space="preserve"> </v>
      </c>
      <c r="BO26" s="29" t="str">
        <f t="shared" si="135"/>
        <v xml:space="preserve"> </v>
      </c>
      <c r="BP26" s="30"/>
      <c r="BQ26" s="30"/>
      <c r="BR26" s="30"/>
      <c r="BS26" s="29" t="str">
        <f t="shared" si="108"/>
        <v xml:space="preserve"> </v>
      </c>
      <c r="BT26" s="29" t="str">
        <f t="shared" si="170"/>
        <v xml:space="preserve"> </v>
      </c>
      <c r="BU26" s="46">
        <v>45000</v>
      </c>
      <c r="BV26" s="46">
        <v>47400</v>
      </c>
      <c r="BW26" s="75">
        <v>25450</v>
      </c>
      <c r="BX26" s="29">
        <f>IF(BV26&lt;=0," ",IF(BU26&lt;=0," ",IF(BV26/BU26*100&gt;200,"СВ.200",BV26/BU26)))</f>
        <v>1.0533333333333332</v>
      </c>
      <c r="BY26" s="29">
        <f t="shared" si="137"/>
        <v>1.8624754420432219</v>
      </c>
      <c r="BZ26" s="46"/>
      <c r="CA26" s="46"/>
      <c r="CB26" s="30"/>
      <c r="CC26" s="29" t="str">
        <f t="shared" si="177"/>
        <v xml:space="preserve"> </v>
      </c>
      <c r="CD26" s="29" t="str">
        <f t="shared" si="138"/>
        <v xml:space="preserve"> </v>
      </c>
      <c r="CE26" s="34"/>
      <c r="CF26" s="9"/>
      <c r="CG26" s="30"/>
      <c r="CH26" s="29" t="str">
        <f t="shared" si="139"/>
        <v xml:space="preserve"> </v>
      </c>
      <c r="CI26" s="29" t="str">
        <f t="shared" si="153"/>
        <v xml:space="preserve"> </v>
      </c>
      <c r="CJ26" s="30"/>
      <c r="CK26" s="30"/>
      <c r="CL26" s="30"/>
      <c r="CM26" s="29" t="str">
        <f t="shared" si="140"/>
        <v xml:space="preserve"> </v>
      </c>
      <c r="CN26" s="29" t="str">
        <f t="shared" si="141"/>
        <v xml:space="preserve"> </v>
      </c>
      <c r="CO26" s="30"/>
      <c r="CP26" s="30"/>
      <c r="CQ26" s="30"/>
      <c r="CR26" s="29" t="str">
        <f t="shared" si="142"/>
        <v xml:space="preserve"> </v>
      </c>
      <c r="CS26" s="29" t="str">
        <f t="shared" si="143"/>
        <v xml:space="preserve"> </v>
      </c>
      <c r="CT26" s="30"/>
      <c r="CU26" s="30"/>
      <c r="CV26" s="30"/>
      <c r="CW26" s="29" t="str">
        <f t="shared" si="144"/>
        <v xml:space="preserve"> </v>
      </c>
      <c r="CX26" s="29" t="str">
        <f t="shared" si="145"/>
        <v xml:space="preserve"> </v>
      </c>
      <c r="CY26" s="30"/>
      <c r="CZ26" s="30"/>
      <c r="DA26" s="30"/>
      <c r="DB26" s="29" t="str">
        <f t="shared" si="114"/>
        <v xml:space="preserve"> </v>
      </c>
      <c r="DC26" s="29" t="str">
        <f t="shared" si="146"/>
        <v xml:space="preserve"> </v>
      </c>
      <c r="DD26" s="30"/>
      <c r="DE26" s="30"/>
      <c r="DF26" s="30"/>
      <c r="DG26" s="29" t="str">
        <f t="shared" si="116"/>
        <v xml:space="preserve"> </v>
      </c>
      <c r="DH26" s="29" t="str">
        <f t="shared" si="147"/>
        <v xml:space="preserve"> </v>
      </c>
      <c r="DI26" s="46"/>
      <c r="DJ26" s="46"/>
      <c r="DK26" s="29" t="str">
        <f t="shared" si="148"/>
        <v xml:space="preserve"> </v>
      </c>
      <c r="DL26" s="46">
        <v>57388.73</v>
      </c>
      <c r="DM26" s="46">
        <v>57388.73</v>
      </c>
      <c r="DN26" s="75">
        <v>102572.04</v>
      </c>
      <c r="DO26" s="29">
        <f t="shared" si="117"/>
        <v>1</v>
      </c>
      <c r="DP26" s="29">
        <f t="shared" si="149"/>
        <v>0.55949681804125184</v>
      </c>
    </row>
    <row r="27" spans="1:120" s="19" customFormat="1" ht="15.75" hidden="1" customHeight="1" outlineLevel="1" x14ac:dyDescent="0.25">
      <c r="A27" s="18">
        <v>18</v>
      </c>
      <c r="B27" s="8" t="s">
        <v>38</v>
      </c>
      <c r="C27" s="28">
        <f t="shared" si="197"/>
        <v>469919.85</v>
      </c>
      <c r="D27" s="28">
        <f t="shared" si="197"/>
        <v>465732.98999999993</v>
      </c>
      <c r="E27" s="28">
        <f t="shared" si="198"/>
        <v>438373.06000000006</v>
      </c>
      <c r="F27" s="29">
        <f t="shared" si="93"/>
        <v>0.99109026784035603</v>
      </c>
      <c r="G27" s="29">
        <f t="shared" si="120"/>
        <v>1.0624124347422259</v>
      </c>
      <c r="H27" s="17">
        <f t="shared" si="199"/>
        <v>467540</v>
      </c>
      <c r="I27" s="24">
        <f t="shared" si="199"/>
        <v>463311.47999999992</v>
      </c>
      <c r="J27" s="17">
        <f t="shared" si="203"/>
        <v>394336.41000000003</v>
      </c>
      <c r="K27" s="29">
        <f t="shared" si="94"/>
        <v>0.990955811267485</v>
      </c>
      <c r="L27" s="29">
        <f t="shared" si="123"/>
        <v>1.1749142819452048</v>
      </c>
      <c r="M27" s="46">
        <v>70500</v>
      </c>
      <c r="N27" s="46">
        <v>71909.899999999994</v>
      </c>
      <c r="O27" s="75">
        <v>65514.8</v>
      </c>
      <c r="P27" s="29">
        <f t="shared" si="95"/>
        <v>1.0199985815602837</v>
      </c>
      <c r="Q27" s="29">
        <f t="shared" si="124"/>
        <v>1.09761305842344</v>
      </c>
      <c r="R27" s="30"/>
      <c r="S27" s="30"/>
      <c r="T27" s="30"/>
      <c r="U27" s="29" t="str">
        <f t="shared" si="96"/>
        <v xml:space="preserve"> </v>
      </c>
      <c r="V27" s="29" t="str">
        <f t="shared" si="200"/>
        <v xml:space="preserve"> </v>
      </c>
      <c r="W27" s="46">
        <v>0</v>
      </c>
      <c r="X27" s="46">
        <v>-1334.76</v>
      </c>
      <c r="Y27" s="75">
        <v>1002.71</v>
      </c>
      <c r="Z27" s="29" t="str">
        <f t="shared" si="98"/>
        <v xml:space="preserve"> </v>
      </c>
      <c r="AA27" s="29">
        <f t="shared" si="126"/>
        <v>-1.3311525765176371</v>
      </c>
      <c r="AB27" s="46">
        <v>11000</v>
      </c>
      <c r="AC27" s="46">
        <v>11388.18</v>
      </c>
      <c r="AD27" s="75">
        <v>13168.06</v>
      </c>
      <c r="AE27" s="29">
        <f t="shared" si="99"/>
        <v>1.0352890909090908</v>
      </c>
      <c r="AF27" s="29">
        <f>IF(AC27&lt;=0," ",IF(AC27/AD27*100&gt;200,"св.200",AC27/AD27))</f>
        <v>0.86483354419709513</v>
      </c>
      <c r="AG27" s="46">
        <v>383000</v>
      </c>
      <c r="AH27" s="46">
        <v>378308.16</v>
      </c>
      <c r="AI27" s="75">
        <v>312085.84000000003</v>
      </c>
      <c r="AJ27" s="29">
        <f t="shared" si="101"/>
        <v>0.98774976501305478</v>
      </c>
      <c r="AK27" s="29">
        <f t="shared" si="128"/>
        <v>1.2121926454593388</v>
      </c>
      <c r="AL27" s="46">
        <v>3040</v>
      </c>
      <c r="AM27" s="46">
        <v>3040</v>
      </c>
      <c r="AN27" s="75">
        <v>2565</v>
      </c>
      <c r="AO27" s="29">
        <f t="shared" si="184"/>
        <v>1</v>
      </c>
      <c r="AP27" s="29">
        <f t="shared" si="129"/>
        <v>1.1851851851851851</v>
      </c>
      <c r="AQ27" s="9">
        <f t="shared" si="204"/>
        <v>2379.85</v>
      </c>
      <c r="AR27" s="9">
        <f t="shared" si="205"/>
        <v>2421.5100000000002</v>
      </c>
      <c r="AS27" s="9">
        <f t="shared" si="206"/>
        <v>44036.649999999994</v>
      </c>
      <c r="AT27" s="29">
        <f t="shared" si="103"/>
        <v>1.0175053049561948</v>
      </c>
      <c r="AU27" s="29">
        <f t="shared" si="130"/>
        <v>5.4988515248094498E-2</v>
      </c>
      <c r="AV27" s="9"/>
      <c r="AW27" s="9"/>
      <c r="AX27" s="30"/>
      <c r="AY27" s="29" t="str">
        <f t="shared" si="104"/>
        <v xml:space="preserve"> </v>
      </c>
      <c r="AZ27" s="29" t="str">
        <f t="shared" si="131"/>
        <v xml:space="preserve"> </v>
      </c>
      <c r="BA27" s="30">
        <v>0</v>
      </c>
      <c r="BB27" s="30">
        <v>0</v>
      </c>
      <c r="BC27" s="36"/>
      <c r="BD27" s="29" t="str">
        <f t="shared" si="132"/>
        <v xml:space="preserve"> </v>
      </c>
      <c r="BE27" s="29" t="str">
        <f t="shared" si="202"/>
        <v xml:space="preserve"> </v>
      </c>
      <c r="BF27" s="30"/>
      <c r="BG27" s="30"/>
      <c r="BH27" s="30"/>
      <c r="BI27" s="29" t="str">
        <f t="shared" si="107"/>
        <v xml:space="preserve"> </v>
      </c>
      <c r="BJ27" s="29" t="str">
        <f t="shared" si="134"/>
        <v xml:space="preserve"> </v>
      </c>
      <c r="BK27" s="30"/>
      <c r="BL27" s="30"/>
      <c r="BM27" s="30"/>
      <c r="BN27" s="29" t="str">
        <f t="shared" si="176"/>
        <v xml:space="preserve"> </v>
      </c>
      <c r="BO27" s="29" t="str">
        <f t="shared" si="135"/>
        <v xml:space="preserve"> </v>
      </c>
      <c r="BP27" s="46"/>
      <c r="BQ27" s="46"/>
      <c r="BR27" s="75">
        <v>28466.67</v>
      </c>
      <c r="BS27" s="29" t="str">
        <f t="shared" si="108"/>
        <v xml:space="preserve"> </v>
      </c>
      <c r="BT27" s="29">
        <f t="shared" si="170"/>
        <v>0</v>
      </c>
      <c r="BU27" s="46">
        <v>2379.85</v>
      </c>
      <c r="BV27" s="46">
        <v>2421.5100000000002</v>
      </c>
      <c r="BW27" s="75">
        <v>15569.98</v>
      </c>
      <c r="BX27" s="29">
        <f>IF(BV27&lt;=0," ",IF(BU27&lt;=0," ",IF(BV27/BU27*100&gt;200,"СВ.200",BV27/BU27)))</f>
        <v>1.0175053049561948</v>
      </c>
      <c r="BY27" s="29">
        <f t="shared" si="137"/>
        <v>0.15552428455270978</v>
      </c>
      <c r="BZ27" s="9"/>
      <c r="CA27" s="30"/>
      <c r="CB27" s="30"/>
      <c r="CC27" s="29" t="str">
        <f t="shared" si="177"/>
        <v xml:space="preserve"> </v>
      </c>
      <c r="CD27" s="29" t="str">
        <f t="shared" si="138"/>
        <v xml:space="preserve"> </v>
      </c>
      <c r="CE27" s="34"/>
      <c r="CF27" s="9"/>
      <c r="CG27" s="30"/>
      <c r="CH27" s="29" t="str">
        <f t="shared" si="139"/>
        <v xml:space="preserve"> </v>
      </c>
      <c r="CI27" s="29" t="str">
        <f t="shared" si="153"/>
        <v xml:space="preserve"> </v>
      </c>
      <c r="CJ27" s="30"/>
      <c r="CK27" s="30"/>
      <c r="CL27" s="30"/>
      <c r="CM27" s="29" t="str">
        <f t="shared" si="140"/>
        <v xml:space="preserve"> </v>
      </c>
      <c r="CN27" s="29" t="str">
        <f t="shared" si="141"/>
        <v xml:space="preserve"> </v>
      </c>
      <c r="CO27" s="30"/>
      <c r="CP27" s="30"/>
      <c r="CQ27" s="30"/>
      <c r="CR27" s="29" t="str">
        <f t="shared" si="142"/>
        <v xml:space="preserve"> </v>
      </c>
      <c r="CS27" s="29" t="str">
        <f t="shared" si="143"/>
        <v xml:space="preserve"> </v>
      </c>
      <c r="CT27" s="30"/>
      <c r="CU27" s="30"/>
      <c r="CV27" s="30"/>
      <c r="CW27" s="29" t="str">
        <f t="shared" si="144"/>
        <v xml:space="preserve"> </v>
      </c>
      <c r="CX27" s="29" t="str">
        <f t="shared" si="145"/>
        <v xml:space="preserve"> </v>
      </c>
      <c r="CY27" s="30"/>
      <c r="CZ27" s="30"/>
      <c r="DA27" s="30"/>
      <c r="DB27" s="29" t="str">
        <f t="shared" si="114"/>
        <v xml:space="preserve"> </v>
      </c>
      <c r="DC27" s="29" t="str">
        <f t="shared" si="146"/>
        <v xml:space="preserve"> </v>
      </c>
      <c r="DD27" s="30"/>
      <c r="DE27" s="30"/>
      <c r="DF27" s="30"/>
      <c r="DG27" s="29" t="str">
        <f t="shared" si="116"/>
        <v xml:space="preserve"> </v>
      </c>
      <c r="DH27" s="29" t="str">
        <f t="shared" si="147"/>
        <v xml:space="preserve"> </v>
      </c>
      <c r="DI27" s="30"/>
      <c r="DJ27" s="30"/>
      <c r="DK27" s="29" t="str">
        <f t="shared" si="148"/>
        <v xml:space="preserve"> </v>
      </c>
      <c r="DL27" s="9"/>
      <c r="DM27" s="46"/>
      <c r="DN27" s="75"/>
      <c r="DO27" s="29" t="str">
        <f t="shared" si="117"/>
        <v xml:space="preserve"> </v>
      </c>
      <c r="DP27" s="29" t="str">
        <f>IF(DM27=0," ",IF(DM27/DN27*100&gt;200,"св.200",DM27/DN27))</f>
        <v xml:space="preserve"> </v>
      </c>
    </row>
    <row r="28" spans="1:120" s="19" customFormat="1" ht="16.5" hidden="1" customHeight="1" outlineLevel="1" x14ac:dyDescent="0.25">
      <c r="A28" s="18">
        <v>19</v>
      </c>
      <c r="B28" s="8" t="s">
        <v>109</v>
      </c>
      <c r="C28" s="28">
        <f t="shared" si="197"/>
        <v>1761435.98</v>
      </c>
      <c r="D28" s="28">
        <f t="shared" si="197"/>
        <v>1588899.0000000005</v>
      </c>
      <c r="E28" s="28">
        <f t="shared" si="198"/>
        <v>2038959.97</v>
      </c>
      <c r="F28" s="29">
        <f t="shared" si="93"/>
        <v>0.90204754418607969</v>
      </c>
      <c r="G28" s="29">
        <f t="shared" si="120"/>
        <v>0.77926934485133637</v>
      </c>
      <c r="H28" s="17">
        <f t="shared" si="199"/>
        <v>1578500</v>
      </c>
      <c r="I28" s="24">
        <f t="shared" si="199"/>
        <v>1434886.3800000004</v>
      </c>
      <c r="J28" s="17">
        <f t="shared" si="203"/>
        <v>1969275.81</v>
      </c>
      <c r="K28" s="29">
        <f t="shared" si="94"/>
        <v>0.90901892936331985</v>
      </c>
      <c r="L28" s="29">
        <f t="shared" si="123"/>
        <v>0.72863657427447925</v>
      </c>
      <c r="M28" s="46">
        <v>280500</v>
      </c>
      <c r="N28" s="46">
        <v>277851.78000000003</v>
      </c>
      <c r="O28" s="75">
        <v>305912.36</v>
      </c>
      <c r="P28" s="29">
        <f t="shared" si="95"/>
        <v>0.99055893048128352</v>
      </c>
      <c r="Q28" s="29">
        <f t="shared" si="124"/>
        <v>0.90827248693057072</v>
      </c>
      <c r="R28" s="30"/>
      <c r="S28" s="30"/>
      <c r="T28" s="30"/>
      <c r="U28" s="29" t="str">
        <f>IF(S28&lt;=0," ",IF(R28&lt;=0," ",IF(S28/R28*100&gt;200,"СВ.200",S28/R28)))</f>
        <v xml:space="preserve"> </v>
      </c>
      <c r="V28" s="29" t="str">
        <f t="shared" si="200"/>
        <v xml:space="preserve"> </v>
      </c>
      <c r="W28" s="46">
        <v>12000</v>
      </c>
      <c r="X28" s="46">
        <v>11920.54</v>
      </c>
      <c r="Y28" s="75">
        <v>2431.1999999999998</v>
      </c>
      <c r="Z28" s="29">
        <f t="shared" si="98"/>
        <v>0.99337833333333336</v>
      </c>
      <c r="AA28" s="29" t="str">
        <f t="shared" si="126"/>
        <v>св.200</v>
      </c>
      <c r="AB28" s="46">
        <v>105000</v>
      </c>
      <c r="AC28" s="46">
        <v>108126.37</v>
      </c>
      <c r="AD28" s="75">
        <v>93602.85</v>
      </c>
      <c r="AE28" s="29">
        <f t="shared" si="99"/>
        <v>1.0297749523809523</v>
      </c>
      <c r="AF28" s="29">
        <f t="shared" si="127"/>
        <v>1.1551610875096217</v>
      </c>
      <c r="AG28" s="46">
        <v>1177000</v>
      </c>
      <c r="AH28" s="46">
        <f>1034276.05-1532.36</f>
        <v>1032743.6900000001</v>
      </c>
      <c r="AI28" s="75">
        <v>1564459.4</v>
      </c>
      <c r="AJ28" s="29">
        <f t="shared" si="101"/>
        <v>0.8774372897196262</v>
      </c>
      <c r="AK28" s="29">
        <f t="shared" si="128"/>
        <v>0.66012815033742656</v>
      </c>
      <c r="AL28" s="46">
        <v>4000</v>
      </c>
      <c r="AM28" s="46">
        <v>4244</v>
      </c>
      <c r="AN28" s="75">
        <v>2870</v>
      </c>
      <c r="AO28" s="29">
        <f t="shared" si="184"/>
        <v>1.0609999999999999</v>
      </c>
      <c r="AP28" s="29">
        <f t="shared" si="129"/>
        <v>1.4787456445993032</v>
      </c>
      <c r="AQ28" s="9">
        <f t="shared" si="204"/>
        <v>182935.97999999998</v>
      </c>
      <c r="AR28" s="9">
        <f t="shared" si="205"/>
        <v>154012.62</v>
      </c>
      <c r="AS28" s="9">
        <f t="shared" si="206"/>
        <v>69684.160000000003</v>
      </c>
      <c r="AT28" s="29">
        <f t="shared" si="103"/>
        <v>0.84189354111749914</v>
      </c>
      <c r="AU28" s="29" t="str">
        <f t="shared" si="130"/>
        <v>св.200</v>
      </c>
      <c r="AV28" s="9"/>
      <c r="AW28" s="9"/>
      <c r="AX28" s="30"/>
      <c r="AY28" s="29" t="str">
        <f t="shared" si="104"/>
        <v xml:space="preserve"> </v>
      </c>
      <c r="AZ28" s="29" t="str">
        <f t="shared" si="131"/>
        <v xml:space="preserve"> </v>
      </c>
      <c r="BA28" s="30">
        <v>2500</v>
      </c>
      <c r="BB28" s="30">
        <v>2390.02</v>
      </c>
      <c r="BC28" s="36"/>
      <c r="BD28" s="29">
        <f t="shared" si="132"/>
        <v>0.95600799999999997</v>
      </c>
      <c r="BE28" s="29" t="str">
        <f t="shared" si="202"/>
        <v xml:space="preserve"> </v>
      </c>
      <c r="BF28" s="30">
        <v>1100</v>
      </c>
      <c r="BG28" s="30">
        <v>1693.28</v>
      </c>
      <c r="BH28" s="30"/>
      <c r="BI28" s="29">
        <f t="shared" si="107"/>
        <v>1.5393454545454546</v>
      </c>
      <c r="BJ28" s="29" t="str">
        <f t="shared" si="134"/>
        <v xml:space="preserve"> </v>
      </c>
      <c r="BK28" s="30"/>
      <c r="BL28" s="30"/>
      <c r="BM28" s="30"/>
      <c r="BN28" s="29" t="str">
        <f t="shared" si="176"/>
        <v xml:space="preserve"> </v>
      </c>
      <c r="BO28" s="29" t="str">
        <f t="shared" si="135"/>
        <v xml:space="preserve"> </v>
      </c>
      <c r="BP28" s="30"/>
      <c r="BQ28" s="30"/>
      <c r="BR28" s="30"/>
      <c r="BS28" s="29" t="str">
        <f t="shared" si="108"/>
        <v xml:space="preserve"> </v>
      </c>
      <c r="BT28" s="29" t="str">
        <f t="shared" si="170"/>
        <v xml:space="preserve"> </v>
      </c>
      <c r="BU28" s="46">
        <v>55796.36</v>
      </c>
      <c r="BV28" s="46">
        <v>26352.05</v>
      </c>
      <c r="BW28" s="75">
        <v>16500</v>
      </c>
      <c r="BX28" s="29">
        <f>IF(BV28&lt;=0," ",IF(BU28&lt;=0," ",IF(BV28/BU28*100&gt;200,"СВ.200",BV28/BU28)))</f>
        <v>0.47228976944015699</v>
      </c>
      <c r="BY28" s="29">
        <f t="shared" si="137"/>
        <v>1.5970939393939394</v>
      </c>
      <c r="BZ28" s="30"/>
      <c r="CA28" s="30"/>
      <c r="CB28" s="30"/>
      <c r="CC28" s="29" t="str">
        <f t="shared" si="177"/>
        <v xml:space="preserve"> </v>
      </c>
      <c r="CD28" s="29" t="str">
        <f t="shared" si="138"/>
        <v xml:space="preserve"> </v>
      </c>
      <c r="CE28" s="34"/>
      <c r="CF28" s="9"/>
      <c r="CG28" s="30"/>
      <c r="CH28" s="29" t="str">
        <f t="shared" si="139"/>
        <v xml:space="preserve"> </v>
      </c>
      <c r="CI28" s="29" t="str">
        <f t="shared" si="153"/>
        <v xml:space="preserve"> </v>
      </c>
      <c r="CJ28" s="30"/>
      <c r="CK28" s="30"/>
      <c r="CL28" s="30"/>
      <c r="CM28" s="29" t="str">
        <f t="shared" si="140"/>
        <v xml:space="preserve"> </v>
      </c>
      <c r="CN28" s="29" t="str">
        <f t="shared" si="141"/>
        <v xml:space="preserve"> </v>
      </c>
      <c r="CO28" s="30"/>
      <c r="CP28" s="30"/>
      <c r="CQ28" s="30"/>
      <c r="CR28" s="29" t="str">
        <f t="shared" si="142"/>
        <v xml:space="preserve"> </v>
      </c>
      <c r="CS28" s="29" t="str">
        <f t="shared" si="143"/>
        <v xml:space="preserve"> </v>
      </c>
      <c r="CT28" s="30"/>
      <c r="CU28" s="30"/>
      <c r="CV28" s="30"/>
      <c r="CW28" s="29" t="str">
        <f t="shared" si="144"/>
        <v xml:space="preserve"> </v>
      </c>
      <c r="CX28" s="29" t="str">
        <f t="shared" si="145"/>
        <v xml:space="preserve"> </v>
      </c>
      <c r="CY28" s="30"/>
      <c r="CZ28" s="30"/>
      <c r="DA28" s="30"/>
      <c r="DB28" s="29" t="str">
        <f t="shared" si="114"/>
        <v xml:space="preserve"> </v>
      </c>
      <c r="DC28" s="29" t="str">
        <f t="shared" si="146"/>
        <v xml:space="preserve"> </v>
      </c>
      <c r="DD28" s="30"/>
      <c r="DE28" s="30"/>
      <c r="DF28" s="30"/>
      <c r="DG28" s="29" t="str">
        <f t="shared" si="116"/>
        <v xml:space="preserve"> </v>
      </c>
      <c r="DH28" s="29" t="str">
        <f t="shared" si="147"/>
        <v xml:space="preserve"> </v>
      </c>
      <c r="DI28" s="30"/>
      <c r="DJ28" s="30"/>
      <c r="DK28" s="29" t="str">
        <f>IF(DI28=0," ",IF(DI28/DJ28*100&gt;200,"св.200",DI28/DJ28))</f>
        <v xml:space="preserve"> </v>
      </c>
      <c r="DL28" s="9">
        <v>123539.62</v>
      </c>
      <c r="DM28" s="46">
        <v>123577.27</v>
      </c>
      <c r="DN28" s="75">
        <v>53184.160000000003</v>
      </c>
      <c r="DO28" s="29">
        <f t="shared" si="117"/>
        <v>1.0003047605294562</v>
      </c>
      <c r="DP28" s="29" t="str">
        <f t="shared" si="149"/>
        <v>св.200</v>
      </c>
    </row>
    <row r="29" spans="1:120" s="19" customFormat="1" ht="15.75" hidden="1" customHeight="1" outlineLevel="1" x14ac:dyDescent="0.25">
      <c r="A29" s="18">
        <v>20</v>
      </c>
      <c r="B29" s="8" t="s">
        <v>86</v>
      </c>
      <c r="C29" s="28">
        <f t="shared" si="197"/>
        <v>2313616.39</v>
      </c>
      <c r="D29" s="28">
        <f t="shared" si="197"/>
        <v>2117952.7399999998</v>
      </c>
      <c r="E29" s="28">
        <f t="shared" si="198"/>
        <v>2093400.6800000002</v>
      </c>
      <c r="F29" s="29">
        <f t="shared" si="93"/>
        <v>0.91542951941138329</v>
      </c>
      <c r="G29" s="29">
        <f t="shared" si="120"/>
        <v>1.0117283137597908</v>
      </c>
      <c r="H29" s="17">
        <f t="shared" si="199"/>
        <v>2058366</v>
      </c>
      <c r="I29" s="24">
        <f t="shared" si="199"/>
        <v>1862780.89</v>
      </c>
      <c r="J29" s="17">
        <f t="shared" si="203"/>
        <v>2056925.9900000002</v>
      </c>
      <c r="K29" s="29">
        <f t="shared" si="94"/>
        <v>0.90498040193046325</v>
      </c>
      <c r="L29" s="29">
        <f t="shared" si="123"/>
        <v>0.90561395940162126</v>
      </c>
      <c r="M29" s="46">
        <v>92436</v>
      </c>
      <c r="N29" s="46">
        <v>92703.53</v>
      </c>
      <c r="O29" s="75">
        <v>89622.37</v>
      </c>
      <c r="P29" s="29">
        <f t="shared" si="95"/>
        <v>1.0028942187026699</v>
      </c>
      <c r="Q29" s="29">
        <f t="shared" si="124"/>
        <v>1.0343793630987443</v>
      </c>
      <c r="R29" s="30"/>
      <c r="S29" s="30"/>
      <c r="T29" s="30"/>
      <c r="U29" s="29" t="str">
        <f t="shared" si="96"/>
        <v xml:space="preserve"> </v>
      </c>
      <c r="V29" s="29" t="str">
        <f t="shared" si="200"/>
        <v xml:space="preserve"> </v>
      </c>
      <c r="W29" s="9">
        <v>0</v>
      </c>
      <c r="X29" s="9">
        <v>0</v>
      </c>
      <c r="Y29" s="9"/>
      <c r="Z29" s="29" t="str">
        <f t="shared" si="98"/>
        <v xml:space="preserve"> </v>
      </c>
      <c r="AA29" s="29" t="str">
        <f t="shared" si="126"/>
        <v xml:space="preserve"> </v>
      </c>
      <c r="AB29" s="46">
        <v>142000</v>
      </c>
      <c r="AC29" s="46">
        <v>142171.9</v>
      </c>
      <c r="AD29" s="75">
        <v>81331.06</v>
      </c>
      <c r="AE29" s="29">
        <f t="shared" si="99"/>
        <v>1.0012105633802817</v>
      </c>
      <c r="AF29" s="29">
        <f t="shared" si="127"/>
        <v>1.7480640237567295</v>
      </c>
      <c r="AG29" s="46">
        <v>1820000</v>
      </c>
      <c r="AH29" s="46">
        <v>1623975.46</v>
      </c>
      <c r="AI29" s="75">
        <v>1883502.56</v>
      </c>
      <c r="AJ29" s="29">
        <f t="shared" si="101"/>
        <v>0.8922942087912088</v>
      </c>
      <c r="AK29" s="29">
        <f t="shared" si="128"/>
        <v>0.86221038106791847</v>
      </c>
      <c r="AL29" s="46">
        <v>3930</v>
      </c>
      <c r="AM29" s="46">
        <v>3930</v>
      </c>
      <c r="AN29" s="75">
        <v>2470</v>
      </c>
      <c r="AO29" s="29">
        <f t="shared" si="184"/>
        <v>1</v>
      </c>
      <c r="AP29" s="29">
        <f t="shared" si="129"/>
        <v>1.5910931174089069</v>
      </c>
      <c r="AQ29" s="9">
        <f t="shared" si="204"/>
        <v>255250.39</v>
      </c>
      <c r="AR29" s="9">
        <f t="shared" si="205"/>
        <v>255171.85</v>
      </c>
      <c r="AS29" s="9">
        <f t="shared" si="206"/>
        <v>36474.69</v>
      </c>
      <c r="AT29" s="29">
        <f t="shared" si="103"/>
        <v>0.99969230213517002</v>
      </c>
      <c r="AU29" s="29" t="str">
        <f t="shared" si="130"/>
        <v>св.200</v>
      </c>
      <c r="AV29" s="9"/>
      <c r="AW29" s="9"/>
      <c r="AX29" s="30"/>
      <c r="AY29" s="29" t="str">
        <f t="shared" si="104"/>
        <v xml:space="preserve"> </v>
      </c>
      <c r="AZ29" s="29" t="str">
        <f t="shared" si="131"/>
        <v xml:space="preserve"> </v>
      </c>
      <c r="BA29" s="30">
        <v>0</v>
      </c>
      <c r="BB29" s="30">
        <v>0</v>
      </c>
      <c r="BC29" s="36"/>
      <c r="BD29" s="29" t="str">
        <f t="shared" si="132"/>
        <v xml:space="preserve"> </v>
      </c>
      <c r="BE29" s="29" t="str">
        <f t="shared" si="202"/>
        <v xml:space="preserve"> </v>
      </c>
      <c r="BF29" s="30"/>
      <c r="BG29" s="30"/>
      <c r="BH29" s="30"/>
      <c r="BI29" s="29" t="str">
        <f t="shared" si="107"/>
        <v xml:space="preserve"> </v>
      </c>
      <c r="BJ29" s="29" t="str">
        <f t="shared" si="134"/>
        <v xml:space="preserve"> </v>
      </c>
      <c r="BK29" s="30"/>
      <c r="BL29" s="30"/>
      <c r="BM29" s="30"/>
      <c r="BN29" s="29" t="str">
        <f t="shared" si="176"/>
        <v xml:space="preserve"> </v>
      </c>
      <c r="BO29" s="29" t="str">
        <f t="shared" si="135"/>
        <v xml:space="preserve"> </v>
      </c>
      <c r="BP29" s="30"/>
      <c r="BQ29" s="30"/>
      <c r="BR29" s="30"/>
      <c r="BS29" s="29" t="str">
        <f t="shared" si="108"/>
        <v xml:space="preserve"> </v>
      </c>
      <c r="BT29" s="29" t="str">
        <f t="shared" si="170"/>
        <v xml:space="preserve"> </v>
      </c>
      <c r="BU29" s="46">
        <v>58225</v>
      </c>
      <c r="BV29" s="46">
        <v>58146.46</v>
      </c>
      <c r="BW29" s="75">
        <v>33424.69</v>
      </c>
      <c r="BX29" s="29">
        <f>IF(BV29&lt;=0," ",IF(BU29&lt;=0," ",IF(BV29/BU29*100&gt;200,"СВ.200",BV29/BU29)))</f>
        <v>0.99865109489051096</v>
      </c>
      <c r="BY29" s="29">
        <f t="shared" si="137"/>
        <v>1.7396260070026077</v>
      </c>
      <c r="BZ29" s="30"/>
      <c r="CA29" s="30"/>
      <c r="CB29" s="30"/>
      <c r="CC29" s="29" t="str">
        <f t="shared" si="177"/>
        <v xml:space="preserve"> </v>
      </c>
      <c r="CD29" s="29" t="str">
        <f t="shared" si="138"/>
        <v xml:space="preserve"> </v>
      </c>
      <c r="CE29" s="34"/>
      <c r="CF29" s="9"/>
      <c r="CG29" s="30"/>
      <c r="CH29" s="29" t="str">
        <f t="shared" si="139"/>
        <v xml:space="preserve"> </v>
      </c>
      <c r="CI29" s="29" t="str">
        <f t="shared" si="153"/>
        <v xml:space="preserve"> </v>
      </c>
      <c r="CJ29" s="30"/>
      <c r="CK29" s="30"/>
      <c r="CL29" s="30"/>
      <c r="CM29" s="29" t="str">
        <f t="shared" si="140"/>
        <v xml:space="preserve"> </v>
      </c>
      <c r="CN29" s="29" t="str">
        <f t="shared" si="141"/>
        <v xml:space="preserve"> </v>
      </c>
      <c r="CO29" s="30"/>
      <c r="CP29" s="30"/>
      <c r="CQ29" s="30"/>
      <c r="CR29" s="29" t="str">
        <f t="shared" si="142"/>
        <v xml:space="preserve"> </v>
      </c>
      <c r="CS29" s="29" t="str">
        <f t="shared" si="143"/>
        <v xml:space="preserve"> </v>
      </c>
      <c r="CT29" s="30"/>
      <c r="CU29" s="30"/>
      <c r="CV29" s="30"/>
      <c r="CW29" s="29" t="str">
        <f t="shared" si="144"/>
        <v xml:space="preserve"> </v>
      </c>
      <c r="CX29" s="29" t="str">
        <f t="shared" si="145"/>
        <v xml:space="preserve"> </v>
      </c>
      <c r="CY29" s="30"/>
      <c r="CZ29" s="30"/>
      <c r="DA29" s="30"/>
      <c r="DB29" s="29" t="str">
        <f t="shared" si="114"/>
        <v xml:space="preserve"> </v>
      </c>
      <c r="DC29" s="29" t="str">
        <f t="shared" si="146"/>
        <v xml:space="preserve"> </v>
      </c>
      <c r="DD29" s="46">
        <v>3000</v>
      </c>
      <c r="DE29" s="46">
        <v>3000</v>
      </c>
      <c r="DF29" s="75">
        <v>3050</v>
      </c>
      <c r="DG29" s="29">
        <f t="shared" si="116"/>
        <v>1</v>
      </c>
      <c r="DH29" s="29">
        <f t="shared" si="147"/>
        <v>0.98360655737704916</v>
      </c>
      <c r="DI29" s="30"/>
      <c r="DJ29" s="30"/>
      <c r="DK29" s="29" t="str">
        <f t="shared" si="148"/>
        <v xml:space="preserve"> </v>
      </c>
      <c r="DL29" s="9">
        <v>194025.39</v>
      </c>
      <c r="DM29" s="46">
        <v>194025.39</v>
      </c>
      <c r="DN29" s="46"/>
      <c r="DO29" s="29">
        <f t="shared" si="117"/>
        <v>1</v>
      </c>
      <c r="DP29" s="29" t="str">
        <f t="shared" si="149"/>
        <v xml:space="preserve"> </v>
      </c>
    </row>
    <row r="30" spans="1:120" s="21" customFormat="1" ht="32.1" customHeight="1" collapsed="1" x14ac:dyDescent="0.25">
      <c r="A30" s="76"/>
      <c r="B30" s="7" t="s">
        <v>140</v>
      </c>
      <c r="C30" s="35">
        <f>SUM(C31:C41)</f>
        <v>91428641</v>
      </c>
      <c r="D30" s="35">
        <f>SUM(D31:D41)</f>
        <v>95878515.140000001</v>
      </c>
      <c r="E30" s="35">
        <f>SUM(E31:E41)</f>
        <v>89088548.61999999</v>
      </c>
      <c r="F30" s="26">
        <f t="shared" si="93"/>
        <v>1.0486704613710709</v>
      </c>
      <c r="G30" s="26">
        <f t="shared" si="120"/>
        <v>1.076215929265635</v>
      </c>
      <c r="H30" s="25">
        <f t="shared" ref="H30" si="207">SUM(H31:H41)</f>
        <v>85696700</v>
      </c>
      <c r="I30" s="65">
        <f>SUM(I31:I41)</f>
        <v>90162166.530000001</v>
      </c>
      <c r="J30" s="25">
        <f>SUM(J31:J41)</f>
        <v>83017415.950000003</v>
      </c>
      <c r="K30" s="26">
        <f t="shared" si="94"/>
        <v>1.0521078003003617</v>
      </c>
      <c r="L30" s="26">
        <f t="shared" si="123"/>
        <v>1.0860632735702489</v>
      </c>
      <c r="M30" s="25">
        <f>SUM(M31:M41)</f>
        <v>23274150</v>
      </c>
      <c r="N30" s="25">
        <f>SUM(N31:N41)</f>
        <v>23088377.599999994</v>
      </c>
      <c r="O30" s="25">
        <f>SUM(O31:O41)</f>
        <v>22251678.090000004</v>
      </c>
      <c r="P30" s="26">
        <f t="shared" si="95"/>
        <v>0.9920180801447096</v>
      </c>
      <c r="Q30" s="26">
        <f t="shared" si="124"/>
        <v>1.0376016364525786</v>
      </c>
      <c r="R30" s="25">
        <f t="shared" ref="R30" si="208">SUM(R31:R41)</f>
        <v>0</v>
      </c>
      <c r="S30" s="25">
        <f>SUM(S31:S41)</f>
        <v>0</v>
      </c>
      <c r="T30" s="25">
        <f>SUM(T31:T41)</f>
        <v>0</v>
      </c>
      <c r="U30" s="26" t="str">
        <f t="shared" si="96"/>
        <v xml:space="preserve"> </v>
      </c>
      <c r="V30" s="26" t="str">
        <f t="shared" si="125"/>
        <v xml:space="preserve"> </v>
      </c>
      <c r="W30" s="25">
        <f t="shared" ref="W30:Y30" si="209">SUM(W31:W41)</f>
        <v>35750</v>
      </c>
      <c r="X30" s="25">
        <f>SUM(X31:X41)</f>
        <v>44651.099999999991</v>
      </c>
      <c r="Y30" s="25">
        <f t="shared" si="209"/>
        <v>26013.35</v>
      </c>
      <c r="Z30" s="26">
        <f t="shared" si="98"/>
        <v>1.248981818181818</v>
      </c>
      <c r="AA30" s="26">
        <f t="shared" si="126"/>
        <v>1.7164686593614431</v>
      </c>
      <c r="AB30" s="25">
        <f>SUM(AB31:AB41)</f>
        <v>4575000</v>
      </c>
      <c r="AC30" s="25">
        <f>SUM(AC31:AC41)</f>
        <v>9107204.9199999999</v>
      </c>
      <c r="AD30" s="25">
        <f>SUM(AD31:AD41)</f>
        <v>4248798.1800000006</v>
      </c>
      <c r="AE30" s="26">
        <f t="shared" si="99"/>
        <v>1.9906458841530055</v>
      </c>
      <c r="AF30" s="26" t="str">
        <f t="shared" si="127"/>
        <v>св.200</v>
      </c>
      <c r="AG30" s="25">
        <f>SUM(AG31:AG41)</f>
        <v>57773500</v>
      </c>
      <c r="AH30" s="25">
        <f>SUM(AH31:AH41)</f>
        <v>57883702.910000004</v>
      </c>
      <c r="AI30" s="25">
        <f>SUM(AI31:AI41)</f>
        <v>56458296.329999998</v>
      </c>
      <c r="AJ30" s="26">
        <f t="shared" si="101"/>
        <v>1.0019074992860049</v>
      </c>
      <c r="AK30" s="26">
        <f t="shared" si="128"/>
        <v>1.0252470703626704</v>
      </c>
      <c r="AL30" s="25">
        <f>SUM(AL31:AL41)</f>
        <v>38300</v>
      </c>
      <c r="AM30" s="25">
        <f>SUM(AM31:AM41)</f>
        <v>38230</v>
      </c>
      <c r="AN30" s="25">
        <f>SUM(AN31:AN41)</f>
        <v>32960</v>
      </c>
      <c r="AO30" s="26">
        <f t="shared" si="184"/>
        <v>0.99817232375979115</v>
      </c>
      <c r="AP30" s="26">
        <f t="shared" si="129"/>
        <v>1.1598907766990292</v>
      </c>
      <c r="AQ30" s="25">
        <f>SUM(AQ31:AQ41)</f>
        <v>5731941</v>
      </c>
      <c r="AR30" s="25">
        <f t="shared" ref="AR30:AS30" si="210">SUM(AR31:AR41)</f>
        <v>5716348.6099999994</v>
      </c>
      <c r="AS30" s="25">
        <f t="shared" si="210"/>
        <v>6071132.6699999999</v>
      </c>
      <c r="AT30" s="26">
        <f t="shared" si="103"/>
        <v>0.99727973648019042</v>
      </c>
      <c r="AU30" s="26">
        <f t="shared" si="130"/>
        <v>0.9415621302836723</v>
      </c>
      <c r="AV30" s="25">
        <f>SUM(AV31:AV41)</f>
        <v>0</v>
      </c>
      <c r="AW30" s="25">
        <f>SUM(AW31:AW41)</f>
        <v>0</v>
      </c>
      <c r="AX30" s="25">
        <f>SUM(AX31:AX41)</f>
        <v>0</v>
      </c>
      <c r="AY30" s="26" t="str">
        <f t="shared" si="104"/>
        <v xml:space="preserve"> </v>
      </c>
      <c r="AZ30" s="26" t="str">
        <f t="shared" si="131"/>
        <v xml:space="preserve"> </v>
      </c>
      <c r="BA30" s="27">
        <f>SUM(BA31:BA41)</f>
        <v>7340</v>
      </c>
      <c r="BB30" s="27">
        <f t="shared" ref="BB30" si="211">SUM(BB31:BB41)</f>
        <v>5516.11</v>
      </c>
      <c r="BC30" s="32">
        <f>SUM(BC31:BC41)</f>
        <v>6857.6399999999994</v>
      </c>
      <c r="BD30" s="26">
        <f t="shared" si="132"/>
        <v>0.75151362397820154</v>
      </c>
      <c r="BE30" s="26">
        <f t="shared" si="202"/>
        <v>0.80437439118997212</v>
      </c>
      <c r="BF30" s="27">
        <f t="shared" ref="BF30:BH30" si="212">SUM(BF31:BF41)</f>
        <v>126240</v>
      </c>
      <c r="BG30" s="27">
        <f>SUM(BG31:BG41)</f>
        <v>118819.2</v>
      </c>
      <c r="BH30" s="27">
        <f t="shared" si="212"/>
        <v>162375.49</v>
      </c>
      <c r="BI30" s="26">
        <f t="shared" si="107"/>
        <v>0.94121673003802275</v>
      </c>
      <c r="BJ30" s="26">
        <f t="shared" si="134"/>
        <v>0.7317557594437436</v>
      </c>
      <c r="BK30" s="25">
        <f>SUM(BK31:BK41)</f>
        <v>158220</v>
      </c>
      <c r="BL30" s="25">
        <f>SUM(BL31:BL41)</f>
        <v>137772.6</v>
      </c>
      <c r="BM30" s="25">
        <f>SUM(BM31:BM41)</f>
        <v>203739.04</v>
      </c>
      <c r="BN30" s="26">
        <f t="shared" si="176"/>
        <v>0.870766021994691</v>
      </c>
      <c r="BO30" s="26">
        <f t="shared" si="135"/>
        <v>0.67622091475448198</v>
      </c>
      <c r="BP30" s="25">
        <f>SUM(BP31:BP41)</f>
        <v>3073000</v>
      </c>
      <c r="BQ30" s="25">
        <f>SUM(BQ31:BQ41)</f>
        <v>3127187.5999999996</v>
      </c>
      <c r="BR30" s="25">
        <f>SUM(BR31:BR41)</f>
        <v>3208316.6399999997</v>
      </c>
      <c r="BS30" s="26">
        <f t="shared" si="108"/>
        <v>1.0176334526521313</v>
      </c>
      <c r="BT30" s="26">
        <f t="shared" si="170"/>
        <v>0.97471289492174307</v>
      </c>
      <c r="BU30" s="25">
        <f>SUM(BU31:BU41)</f>
        <v>569729</v>
      </c>
      <c r="BV30" s="25">
        <f>SUM(BV31:BV41)</f>
        <v>529000.53999999992</v>
      </c>
      <c r="BW30" s="25">
        <f>SUM(BW31:BW41)</f>
        <v>669589.89</v>
      </c>
      <c r="BX30" s="26">
        <f t="shared" si="110"/>
        <v>0.92851257352179706</v>
      </c>
      <c r="BY30" s="26">
        <f t="shared" si="137"/>
        <v>0.79003662973465727</v>
      </c>
      <c r="BZ30" s="25">
        <f>SUM(BZ31:BZ41)</f>
        <v>850241</v>
      </c>
      <c r="CA30" s="25">
        <f>SUM(CA31:CA41)</f>
        <v>850236</v>
      </c>
      <c r="CB30" s="25">
        <f>SUM(CB31:CB41)</f>
        <v>329943.5</v>
      </c>
      <c r="CC30" s="26">
        <f t="shared" si="177"/>
        <v>0.99999411931440618</v>
      </c>
      <c r="CD30" s="26" t="str">
        <f t="shared" si="138"/>
        <v>св.200</v>
      </c>
      <c r="CE30" s="52">
        <f>SUM(CE31:CE41)</f>
        <v>597375</v>
      </c>
      <c r="CF30" s="52">
        <f>SUM(CF31:CF41)</f>
        <v>597321.34</v>
      </c>
      <c r="CG30" s="25">
        <f>SUM(CG31:CG41)</f>
        <v>884340</v>
      </c>
      <c r="CH30" s="26">
        <f t="shared" si="139"/>
        <v>0.99991017367650126</v>
      </c>
      <c r="CI30" s="26">
        <f t="shared" si="153"/>
        <v>0.6754430875002827</v>
      </c>
      <c r="CJ30" s="27">
        <f>SUM(CJ31:CJ41)</f>
        <v>0</v>
      </c>
      <c r="CK30" s="27">
        <f>SUM(CK31:CK41)</f>
        <v>0</v>
      </c>
      <c r="CL30" s="27">
        <f>SUM(CL31:CL41)</f>
        <v>0</v>
      </c>
      <c r="CM30" s="26" t="str">
        <f t="shared" si="140"/>
        <v xml:space="preserve"> </v>
      </c>
      <c r="CN30" s="26" t="str">
        <f t="shared" si="141"/>
        <v xml:space="preserve"> </v>
      </c>
      <c r="CO30" s="27">
        <f>SUM(CO31:CO41)</f>
        <v>597375</v>
      </c>
      <c r="CP30" s="27">
        <f t="shared" ref="CP30:CQ30" si="213">SUM(CP31:CP41)</f>
        <v>597321.34</v>
      </c>
      <c r="CQ30" s="27">
        <f t="shared" si="213"/>
        <v>884340</v>
      </c>
      <c r="CR30" s="26">
        <f t="shared" si="142"/>
        <v>0.99991017367650126</v>
      </c>
      <c r="CS30" s="26">
        <f t="shared" si="143"/>
        <v>0.6754430875002827</v>
      </c>
      <c r="CT30" s="27">
        <f>SUM(CT31:CT41)</f>
        <v>0</v>
      </c>
      <c r="CU30" s="27">
        <f t="shared" ref="CU30:CV30" si="214">SUM(CU31:CU41)</f>
        <v>0</v>
      </c>
      <c r="CV30" s="27">
        <f t="shared" si="214"/>
        <v>0</v>
      </c>
      <c r="CW30" s="69" t="str">
        <f t="shared" si="144"/>
        <v xml:space="preserve"> </v>
      </c>
      <c r="CX30" s="69" t="str">
        <f t="shared" si="145"/>
        <v xml:space="preserve"> </v>
      </c>
      <c r="CY30" s="25">
        <f>SUM(CY31:CY41)</f>
        <v>0</v>
      </c>
      <c r="CZ30" s="25">
        <f>SUM(CZ31:CZ41)</f>
        <v>0</v>
      </c>
      <c r="DA30" s="25">
        <f>SUM(DA31:DA41)</f>
        <v>0</v>
      </c>
      <c r="DB30" s="26" t="str">
        <f t="shared" si="114"/>
        <v xml:space="preserve"> </v>
      </c>
      <c r="DC30" s="26" t="str">
        <f t="shared" si="146"/>
        <v xml:space="preserve"> </v>
      </c>
      <c r="DD30" s="25">
        <f>SUM(DD31:DD41)</f>
        <v>289796</v>
      </c>
      <c r="DE30" s="38">
        <f>SUM(DE31:DE41)</f>
        <v>289595.22000000003</v>
      </c>
      <c r="DF30" s="25">
        <f>SUM(DF31:DF41)</f>
        <v>552836.32000000007</v>
      </c>
      <c r="DG30" s="26">
        <f t="shared" si="116"/>
        <v>0.99930716780079787</v>
      </c>
      <c r="DH30" s="26">
        <f t="shared" si="147"/>
        <v>0.52383537318966311</v>
      </c>
      <c r="DI30" s="25">
        <f>SUM(DI31:DI41)</f>
        <v>900</v>
      </c>
      <c r="DJ30" s="25">
        <f>SUM(DJ31:DJ41)</f>
        <v>-6865.85</v>
      </c>
      <c r="DK30" s="26">
        <f t="shared" si="148"/>
        <v>-0.13108355119905035</v>
      </c>
      <c r="DL30" s="25">
        <f>SUM(DL31:DL41)</f>
        <v>60000</v>
      </c>
      <c r="DM30" s="25">
        <f>SUM(DM31:DM41)</f>
        <v>60000</v>
      </c>
      <c r="DN30" s="25">
        <f>SUM(DN31:DN41)</f>
        <v>60000</v>
      </c>
      <c r="DO30" s="26">
        <f t="shared" si="117"/>
        <v>1</v>
      </c>
      <c r="DP30" s="26">
        <f t="shared" si="149"/>
        <v>1</v>
      </c>
    </row>
    <row r="31" spans="1:120" s="43" customFormat="1" ht="16.5" hidden="1" customHeight="1" outlineLevel="1" x14ac:dyDescent="0.25">
      <c r="A31" s="18">
        <f>A29+1</f>
        <v>21</v>
      </c>
      <c r="B31" s="8" t="s">
        <v>73</v>
      </c>
      <c r="C31" s="28">
        <f t="shared" ref="C31:D41" si="215">H31+AQ31</f>
        <v>3276120</v>
      </c>
      <c r="D31" s="28">
        <f t="shared" si="215"/>
        <v>3476842.6399999997</v>
      </c>
      <c r="E31" s="28">
        <f t="shared" ref="E31:E41" si="216">J31+AS31</f>
        <v>2798532.2399999998</v>
      </c>
      <c r="F31" s="29">
        <f t="shared" si="93"/>
        <v>1.0612684028668058</v>
      </c>
      <c r="G31" s="29">
        <f t="shared" si="120"/>
        <v>1.2423807702854979</v>
      </c>
      <c r="H31" s="17">
        <f>W31++AG31+M31+AB31+AL31+R31</f>
        <v>2565600</v>
      </c>
      <c r="I31" s="24">
        <f>X31++AH31+N31+AC31+AM31+S31</f>
        <v>2765147.8</v>
      </c>
      <c r="J31" s="17">
        <f>Y31++AI31+O31+AD31+AN31+T31</f>
        <v>2588412.36</v>
      </c>
      <c r="K31" s="29">
        <f t="shared" ref="K31:K41" si="217">IF(I31&lt;=0," ",IF(I31/H31*100&gt;200,"СВ.200",I31/H31))</f>
        <v>1.0777782195198005</v>
      </c>
      <c r="L31" s="29">
        <f t="shared" ref="L31:L41" si="218">IF(J31=0," ",IF(I31/J31*100&gt;200,"св.200",I31/J31))</f>
        <v>1.0682794761496193</v>
      </c>
      <c r="M31" s="46">
        <v>247200</v>
      </c>
      <c r="N31" s="46">
        <v>244138.84</v>
      </c>
      <c r="O31" s="75">
        <v>235641.82</v>
      </c>
      <c r="P31" s="29">
        <f t="shared" si="95"/>
        <v>0.9876166666666667</v>
      </c>
      <c r="Q31" s="29">
        <f t="shared" si="124"/>
        <v>1.0360590492808111</v>
      </c>
      <c r="R31" s="30"/>
      <c r="S31" s="30"/>
      <c r="T31" s="30"/>
      <c r="U31" s="29" t="str">
        <f t="shared" si="96"/>
        <v xml:space="preserve"> </v>
      </c>
      <c r="V31" s="29" t="str">
        <f t="shared" ref="V31:V41" si="219">IF(S31=0," ",IF(S31/T31*100&gt;200,"св.200",S31/T31))</f>
        <v xml:space="preserve"> </v>
      </c>
      <c r="W31" s="46">
        <v>17400</v>
      </c>
      <c r="X31" s="46">
        <v>17275.8</v>
      </c>
      <c r="Y31" s="75">
        <v>13938.3</v>
      </c>
      <c r="Z31" s="29">
        <f t="shared" si="98"/>
        <v>0.99286206896551721</v>
      </c>
      <c r="AA31" s="29">
        <f t="shared" ref="AA31:AA37" si="220">IF(X31=0," ",IF(X31/Y31*100&gt;200,"св.200",X31/Y31))</f>
        <v>1.2394481392996277</v>
      </c>
      <c r="AB31" s="46">
        <v>200000</v>
      </c>
      <c r="AC31" s="46">
        <v>193902.56</v>
      </c>
      <c r="AD31" s="75">
        <v>76404.47</v>
      </c>
      <c r="AE31" s="29">
        <f t="shared" si="99"/>
        <v>0.96951279999999995</v>
      </c>
      <c r="AF31" s="29" t="str">
        <f t="shared" si="127"/>
        <v>св.200</v>
      </c>
      <c r="AG31" s="46">
        <v>2100000</v>
      </c>
      <c r="AH31" s="46">
        <v>2308630.6</v>
      </c>
      <c r="AI31" s="75">
        <v>2261827.77</v>
      </c>
      <c r="AJ31" s="29">
        <f t="shared" si="101"/>
        <v>1.0993479047619048</v>
      </c>
      <c r="AK31" s="29">
        <f t="shared" si="128"/>
        <v>1.0206924818152709</v>
      </c>
      <c r="AL31" s="46">
        <v>1000</v>
      </c>
      <c r="AM31" s="46">
        <v>1200</v>
      </c>
      <c r="AN31" s="75">
        <v>600</v>
      </c>
      <c r="AO31" s="29">
        <f t="shared" si="184"/>
        <v>1.2</v>
      </c>
      <c r="AP31" s="29">
        <f t="shared" si="129"/>
        <v>2</v>
      </c>
      <c r="AQ31" s="9">
        <f>AV31+BA31+BF31+BK31+BP31+BU31+BZ31+CE31+CY31+DD31+DL31+CT31</f>
        <v>710520</v>
      </c>
      <c r="AR31" s="9">
        <f t="shared" ref="AR31" si="221">AW31+BB31+BG31+BL31+BQ31+BV31+CA31+CF31+CZ31+DE31+DM31+CU31+DI31</f>
        <v>711694.84000000008</v>
      </c>
      <c r="AS31" s="9">
        <f t="shared" ref="AS31" si="222">AX31+BC31+BH31+BM31+BR31+BW31+CB31+CG31+DA31+DF31+DN31+CV31+DJ31</f>
        <v>210119.88</v>
      </c>
      <c r="AT31" s="29">
        <f t="shared" si="103"/>
        <v>1.0016534932162362</v>
      </c>
      <c r="AU31" s="29" t="str">
        <f t="shared" si="130"/>
        <v>св.200</v>
      </c>
      <c r="AV31" s="9"/>
      <c r="AW31" s="9"/>
      <c r="AX31" s="30"/>
      <c r="AY31" s="29" t="str">
        <f t="shared" si="104"/>
        <v xml:space="preserve"> </v>
      </c>
      <c r="AZ31" s="29" t="str">
        <f t="shared" si="131"/>
        <v xml:space="preserve"> </v>
      </c>
      <c r="BA31" s="30">
        <v>0</v>
      </c>
      <c r="BB31" s="30">
        <v>0</v>
      </c>
      <c r="BC31" s="75">
        <v>0</v>
      </c>
      <c r="BD31" s="29" t="str">
        <f t="shared" si="132"/>
        <v xml:space="preserve"> </v>
      </c>
      <c r="BE31" s="29" t="str">
        <f t="shared" si="202"/>
        <v xml:space="preserve"> </v>
      </c>
      <c r="BF31" s="9"/>
      <c r="BG31" s="9"/>
      <c r="BH31" s="75">
        <v>0</v>
      </c>
      <c r="BI31" s="29" t="str">
        <f t="shared" si="107"/>
        <v xml:space="preserve"> </v>
      </c>
      <c r="BJ31" s="29" t="str">
        <f t="shared" si="134"/>
        <v xml:space="preserve"> </v>
      </c>
      <c r="BK31" s="30"/>
      <c r="BL31" s="30"/>
      <c r="BM31" s="75">
        <v>0</v>
      </c>
      <c r="BN31" s="29" t="str">
        <f t="shared" si="176"/>
        <v xml:space="preserve"> </v>
      </c>
      <c r="BO31" s="29" t="str">
        <f t="shared" si="135"/>
        <v xml:space="preserve"> </v>
      </c>
      <c r="BP31" s="46">
        <v>75000</v>
      </c>
      <c r="BQ31" s="46">
        <v>76154.039999999994</v>
      </c>
      <c r="BR31" s="75">
        <v>79549.75</v>
      </c>
      <c r="BS31" s="29">
        <f t="shared" si="108"/>
        <v>1.0153871999999999</v>
      </c>
      <c r="BT31" s="29">
        <f t="shared" si="170"/>
        <v>0.95731337936322858</v>
      </c>
      <c r="BU31" s="9">
        <v>0</v>
      </c>
      <c r="BV31" s="9">
        <v>0</v>
      </c>
      <c r="BW31" s="75">
        <v>13870.13</v>
      </c>
      <c r="BX31" s="29" t="str">
        <f t="shared" si="110"/>
        <v xml:space="preserve"> </v>
      </c>
      <c r="BY31" s="29">
        <f t="shared" si="137"/>
        <v>0</v>
      </c>
      <c r="BZ31" s="30"/>
      <c r="CA31" s="30"/>
      <c r="CB31" s="75">
        <v>0</v>
      </c>
      <c r="CC31" s="29" t="str">
        <f t="shared" si="177"/>
        <v xml:space="preserve"> </v>
      </c>
      <c r="CD31" s="29" t="str">
        <f t="shared" si="138"/>
        <v xml:space="preserve"> </v>
      </c>
      <c r="CE31" s="9">
        <v>582120</v>
      </c>
      <c r="CF31" s="46">
        <v>582120</v>
      </c>
      <c r="CG31" s="75">
        <v>86700</v>
      </c>
      <c r="CH31" s="51">
        <f t="shared" si="139"/>
        <v>1</v>
      </c>
      <c r="CI31" s="29" t="str">
        <f t="shared" si="153"/>
        <v>св.200</v>
      </c>
      <c r="CJ31" s="30"/>
      <c r="CK31" s="30"/>
      <c r="CL31" s="30"/>
      <c r="CM31" s="29" t="str">
        <f t="shared" si="140"/>
        <v xml:space="preserve"> </v>
      </c>
      <c r="CN31" s="29" t="str">
        <f t="shared" si="141"/>
        <v xml:space="preserve"> </v>
      </c>
      <c r="CO31" s="30">
        <v>582120</v>
      </c>
      <c r="CP31" s="46">
        <v>582120</v>
      </c>
      <c r="CQ31" s="75">
        <v>86700</v>
      </c>
      <c r="CR31" s="29">
        <f t="shared" si="142"/>
        <v>1</v>
      </c>
      <c r="CS31" s="29" t="str">
        <f t="shared" si="143"/>
        <v>св.200</v>
      </c>
      <c r="CT31" s="30"/>
      <c r="CU31" s="30"/>
      <c r="CV31" s="30"/>
      <c r="CW31" s="29" t="str">
        <f t="shared" si="144"/>
        <v xml:space="preserve"> </v>
      </c>
      <c r="CX31" s="29" t="str">
        <f t="shared" si="145"/>
        <v xml:space="preserve"> </v>
      </c>
      <c r="CY31" s="30"/>
      <c r="CZ31" s="30"/>
      <c r="DA31" s="30"/>
      <c r="DB31" s="29" t="str">
        <f t="shared" si="114"/>
        <v xml:space="preserve"> </v>
      </c>
      <c r="DC31" s="29" t="str">
        <f t="shared" si="146"/>
        <v xml:space="preserve"> </v>
      </c>
      <c r="DD31" s="30">
        <v>23400</v>
      </c>
      <c r="DE31" s="37">
        <v>23420.799999999999</v>
      </c>
      <c r="DF31" s="75">
        <v>30000</v>
      </c>
      <c r="DG31" s="29">
        <f t="shared" si="116"/>
        <v>1.0008888888888889</v>
      </c>
      <c r="DH31" s="29">
        <f t="shared" si="147"/>
        <v>0.78069333333333335</v>
      </c>
      <c r="DI31" s="30"/>
      <c r="DJ31" s="30"/>
      <c r="DK31" s="29" t="str">
        <f t="shared" si="148"/>
        <v xml:space="preserve"> </v>
      </c>
      <c r="DL31" s="9">
        <v>30000</v>
      </c>
      <c r="DM31" s="9">
        <v>30000</v>
      </c>
      <c r="DN31" s="75">
        <v>0</v>
      </c>
      <c r="DO31" s="29">
        <f t="shared" si="117"/>
        <v>1</v>
      </c>
      <c r="DP31" s="29" t="str">
        <f t="shared" si="149"/>
        <v xml:space="preserve"> </v>
      </c>
    </row>
    <row r="32" spans="1:120" s="43" customFormat="1" ht="15.75" hidden="1" customHeight="1" outlineLevel="1" x14ac:dyDescent="0.25">
      <c r="A32" s="18">
        <v>22</v>
      </c>
      <c r="B32" s="8" t="s">
        <v>35</v>
      </c>
      <c r="C32" s="28">
        <f t="shared" si="215"/>
        <v>9050880</v>
      </c>
      <c r="D32" s="28">
        <f t="shared" si="215"/>
        <v>9658079.8699999992</v>
      </c>
      <c r="E32" s="28">
        <f t="shared" si="216"/>
        <v>7436728.6699999999</v>
      </c>
      <c r="F32" s="29">
        <f t="shared" si="93"/>
        <v>1.0670873848730731</v>
      </c>
      <c r="G32" s="29">
        <f t="shared" si="120"/>
        <v>1.2987000465622742</v>
      </c>
      <c r="H32" s="17">
        <f t="shared" ref="H32:I41" si="223">W32++AG32+M32+AB32+AL32+R32</f>
        <v>8881000</v>
      </c>
      <c r="I32" s="24">
        <f t="shared" si="223"/>
        <v>9488891.5999999996</v>
      </c>
      <c r="J32" s="17">
        <f>Y32++AI32+O32+AD32+AN32+T32-330</f>
        <v>7294821.9699999997</v>
      </c>
      <c r="K32" s="29">
        <f t="shared" si="217"/>
        <v>1.0684485530908681</v>
      </c>
      <c r="L32" s="29">
        <f t="shared" si="218"/>
        <v>1.3007708260767876</v>
      </c>
      <c r="M32" s="46">
        <v>1350000</v>
      </c>
      <c r="N32" s="46">
        <v>1449520.7</v>
      </c>
      <c r="O32" s="75">
        <v>1345827.12</v>
      </c>
      <c r="P32" s="29">
        <f t="shared" si="95"/>
        <v>1.0737190370370371</v>
      </c>
      <c r="Q32" s="29">
        <f t="shared" si="124"/>
        <v>1.0770482170102202</v>
      </c>
      <c r="R32" s="30"/>
      <c r="S32" s="30"/>
      <c r="T32" s="30"/>
      <c r="U32" s="29" t="str">
        <f t="shared" si="96"/>
        <v xml:space="preserve"> </v>
      </c>
      <c r="V32" s="29" t="str">
        <f t="shared" si="219"/>
        <v xml:space="preserve"> </v>
      </c>
      <c r="W32" s="46">
        <v>8500</v>
      </c>
      <c r="X32" s="46">
        <v>8506.7999999999993</v>
      </c>
      <c r="Y32" s="75">
        <v>5649.9</v>
      </c>
      <c r="Z32" s="29">
        <f t="shared" si="98"/>
        <v>1.0007999999999999</v>
      </c>
      <c r="AA32" s="29">
        <f t="shared" si="220"/>
        <v>1.5056549673445547</v>
      </c>
      <c r="AB32" s="46">
        <v>320000</v>
      </c>
      <c r="AC32" s="46">
        <v>348296.84</v>
      </c>
      <c r="AD32" s="75">
        <v>330020.59999999998</v>
      </c>
      <c r="AE32" s="29">
        <f t="shared" si="99"/>
        <v>1.088427625</v>
      </c>
      <c r="AF32" s="29">
        <f t="shared" si="127"/>
        <v>1.0553790884569025</v>
      </c>
      <c r="AG32" s="46">
        <v>7200000</v>
      </c>
      <c r="AH32" s="46">
        <v>7680467.2599999998</v>
      </c>
      <c r="AI32" s="75">
        <v>5609354.3499999996</v>
      </c>
      <c r="AJ32" s="29">
        <f t="shared" si="101"/>
        <v>1.0667315638888888</v>
      </c>
      <c r="AK32" s="29">
        <f t="shared" si="128"/>
        <v>1.3692248306616608</v>
      </c>
      <c r="AL32" s="46">
        <v>2500</v>
      </c>
      <c r="AM32" s="46">
        <v>2100</v>
      </c>
      <c r="AN32" s="75">
        <v>4300</v>
      </c>
      <c r="AO32" s="29">
        <f t="shared" si="184"/>
        <v>0.84</v>
      </c>
      <c r="AP32" s="29">
        <f t="shared" si="129"/>
        <v>0.48837209302325579</v>
      </c>
      <c r="AQ32" s="9">
        <f t="shared" ref="AQ32:AQ41" si="224">AV32+BA32+BF32+BK32+BP32+BU32+BZ32+CE32+CY32+DD32+DL32+CT32</f>
        <v>169880</v>
      </c>
      <c r="AR32" s="9">
        <f t="shared" ref="AR32:AR41" si="225">AW32+BB32+BG32+BL32+BQ32+BV32+CA32+CF32+CZ32+DE32+DM32+CU32+DI32</f>
        <v>169188.27</v>
      </c>
      <c r="AS32" s="9">
        <f>AX32+BC32+BH32+BM32+BR32+BW32+CB32+CG32+DA32+DF32+DN32+CV32+DJ32</f>
        <v>141906.69999999998</v>
      </c>
      <c r="AT32" s="29">
        <f t="shared" si="103"/>
        <v>0.99592812573581346</v>
      </c>
      <c r="AU32" s="29">
        <f t="shared" si="130"/>
        <v>1.1922500487996692</v>
      </c>
      <c r="AV32" s="9"/>
      <c r="AW32" s="9"/>
      <c r="AX32" s="30"/>
      <c r="AY32" s="29" t="str">
        <f t="shared" si="104"/>
        <v xml:space="preserve"> </v>
      </c>
      <c r="AZ32" s="29" t="str">
        <f t="shared" si="131"/>
        <v xml:space="preserve"> </v>
      </c>
      <c r="BA32" s="30">
        <v>0</v>
      </c>
      <c r="BB32" s="30">
        <v>0</v>
      </c>
      <c r="BC32" s="75">
        <v>0</v>
      </c>
      <c r="BD32" s="29" t="str">
        <f t="shared" si="132"/>
        <v xml:space="preserve"> </v>
      </c>
      <c r="BE32" s="29" t="str">
        <f t="shared" si="133"/>
        <v xml:space="preserve"> </v>
      </c>
      <c r="BF32" s="9"/>
      <c r="BG32" s="9"/>
      <c r="BH32" s="75">
        <v>3033.9</v>
      </c>
      <c r="BI32" s="29" t="str">
        <f t="shared" si="107"/>
        <v xml:space="preserve"> </v>
      </c>
      <c r="BJ32" s="29">
        <f t="shared" si="134"/>
        <v>0</v>
      </c>
      <c r="BK32" s="30"/>
      <c r="BL32" s="30"/>
      <c r="BM32" s="75">
        <v>0</v>
      </c>
      <c r="BN32" s="29" t="str">
        <f t="shared" si="176"/>
        <v xml:space="preserve"> </v>
      </c>
      <c r="BO32" s="29" t="str">
        <f t="shared" si="135"/>
        <v xml:space="preserve"> </v>
      </c>
      <c r="BP32" s="46">
        <v>30000</v>
      </c>
      <c r="BQ32" s="46">
        <v>29343.16</v>
      </c>
      <c r="BR32" s="75">
        <v>30650.97</v>
      </c>
      <c r="BS32" s="29">
        <f t="shared" si="108"/>
        <v>0.97810533333333338</v>
      </c>
      <c r="BT32" s="29">
        <f t="shared" si="170"/>
        <v>0.95733218230940154</v>
      </c>
      <c r="BU32" s="9">
        <v>2109</v>
      </c>
      <c r="BV32" s="9">
        <v>2108.71</v>
      </c>
      <c r="BW32" s="75">
        <v>300.18</v>
      </c>
      <c r="BX32" s="29">
        <f t="shared" si="110"/>
        <v>0.99986249407302041</v>
      </c>
      <c r="BY32" s="29" t="str">
        <f t="shared" si="137"/>
        <v>св.200</v>
      </c>
      <c r="BZ32" s="30">
        <v>371</v>
      </c>
      <c r="CA32" s="30">
        <v>371</v>
      </c>
      <c r="CB32" s="75">
        <v>84787.5</v>
      </c>
      <c r="CC32" s="29">
        <f t="shared" si="177"/>
        <v>1</v>
      </c>
      <c r="CD32" s="29">
        <f t="shared" si="138"/>
        <v>4.3756449948400417E-3</v>
      </c>
      <c r="CE32" s="9">
        <v>0</v>
      </c>
      <c r="CF32" s="9">
        <v>0</v>
      </c>
      <c r="CG32" s="75">
        <v>0</v>
      </c>
      <c r="CH32" s="51" t="str">
        <f t="shared" si="139"/>
        <v xml:space="preserve"> </v>
      </c>
      <c r="CI32" s="29" t="str">
        <f t="shared" si="153"/>
        <v xml:space="preserve"> </v>
      </c>
      <c r="CJ32" s="30"/>
      <c r="CK32" s="30"/>
      <c r="CL32" s="30"/>
      <c r="CM32" s="29" t="str">
        <f t="shared" si="140"/>
        <v xml:space="preserve"> </v>
      </c>
      <c r="CN32" s="29" t="str">
        <f t="shared" si="141"/>
        <v xml:space="preserve"> </v>
      </c>
      <c r="CO32" s="30">
        <v>0</v>
      </c>
      <c r="CP32" s="30">
        <v>0</v>
      </c>
      <c r="CQ32" s="30"/>
      <c r="CR32" s="29" t="str">
        <f t="shared" si="142"/>
        <v xml:space="preserve"> </v>
      </c>
      <c r="CS32" s="29" t="str">
        <f t="shared" si="143"/>
        <v xml:space="preserve"> </v>
      </c>
      <c r="CT32" s="30"/>
      <c r="CU32" s="30"/>
      <c r="CV32" s="30"/>
      <c r="CW32" s="29" t="str">
        <f t="shared" si="144"/>
        <v xml:space="preserve"> </v>
      </c>
      <c r="CX32" s="29" t="str">
        <f t="shared" si="145"/>
        <v xml:space="preserve"> </v>
      </c>
      <c r="CY32" s="30"/>
      <c r="CZ32" s="30"/>
      <c r="DA32" s="30"/>
      <c r="DB32" s="29" t="str">
        <f t="shared" si="114"/>
        <v xml:space="preserve"> </v>
      </c>
      <c r="DC32" s="29" t="str">
        <f t="shared" si="146"/>
        <v xml:space="preserve"> </v>
      </c>
      <c r="DD32" s="30">
        <v>137400</v>
      </c>
      <c r="DE32" s="37">
        <v>137365.4</v>
      </c>
      <c r="DF32" s="75">
        <v>30000</v>
      </c>
      <c r="DG32" s="29">
        <f t="shared" si="116"/>
        <v>0.99974818049490533</v>
      </c>
      <c r="DH32" s="29" t="str">
        <f t="shared" si="147"/>
        <v>св.200</v>
      </c>
      <c r="DI32" s="30"/>
      <c r="DJ32" s="75">
        <v>-6865.85</v>
      </c>
      <c r="DK32" s="29" t="str">
        <f>IF(DI32=0," ",IF(DI32/DJ32*100&gt;200,"св.200",DI32/DJ32))</f>
        <v xml:space="preserve"> </v>
      </c>
      <c r="DL32" s="9">
        <v>0</v>
      </c>
      <c r="DM32" s="9">
        <v>0</v>
      </c>
      <c r="DN32" s="75">
        <v>0</v>
      </c>
      <c r="DO32" s="29" t="str">
        <f t="shared" si="117"/>
        <v xml:space="preserve"> </v>
      </c>
      <c r="DP32" s="29" t="str">
        <f t="shared" si="149"/>
        <v xml:space="preserve"> </v>
      </c>
    </row>
    <row r="33" spans="1:120" s="43" customFormat="1" ht="15.75" hidden="1" customHeight="1" outlineLevel="1" x14ac:dyDescent="0.25">
      <c r="A33" s="18">
        <v>23</v>
      </c>
      <c r="B33" s="8" t="s">
        <v>27</v>
      </c>
      <c r="C33" s="28">
        <f t="shared" si="215"/>
        <v>6972855</v>
      </c>
      <c r="D33" s="28">
        <f t="shared" si="215"/>
        <v>6792126.71</v>
      </c>
      <c r="E33" s="28">
        <f t="shared" si="216"/>
        <v>5546480.1200000001</v>
      </c>
      <c r="F33" s="29">
        <f t="shared" si="93"/>
        <v>0.97408116331115446</v>
      </c>
      <c r="G33" s="29">
        <f t="shared" si="120"/>
        <v>1.2245832605634579</v>
      </c>
      <c r="H33" s="17">
        <f t="shared" si="223"/>
        <v>6773600</v>
      </c>
      <c r="I33" s="24">
        <f t="shared" si="223"/>
        <v>6583338.0899999999</v>
      </c>
      <c r="J33" s="17">
        <f t="shared" ref="J33:J41" si="226">Y33++AI33+O33+AD33+AN33+T33</f>
        <v>5315805.66</v>
      </c>
      <c r="K33" s="29">
        <f t="shared" si="217"/>
        <v>0.97191125693870317</v>
      </c>
      <c r="L33" s="29">
        <f t="shared" si="218"/>
        <v>1.2384459686963047</v>
      </c>
      <c r="M33" s="46">
        <v>1723600</v>
      </c>
      <c r="N33" s="46">
        <v>1594243.71</v>
      </c>
      <c r="O33" s="75">
        <v>1941909.57</v>
      </c>
      <c r="P33" s="29">
        <f t="shared" si="95"/>
        <v>0.92494993618008814</v>
      </c>
      <c r="Q33" s="29">
        <f t="shared" si="124"/>
        <v>0.82096701856204346</v>
      </c>
      <c r="R33" s="30"/>
      <c r="S33" s="30"/>
      <c r="T33" s="30"/>
      <c r="U33" s="29" t="str">
        <f t="shared" si="96"/>
        <v xml:space="preserve"> </v>
      </c>
      <c r="V33" s="29" t="str">
        <f t="shared" si="219"/>
        <v xml:space="preserve"> </v>
      </c>
      <c r="W33" s="46">
        <v>0</v>
      </c>
      <c r="X33" s="46">
        <v>0</v>
      </c>
      <c r="Y33" s="75">
        <v>1653.47</v>
      </c>
      <c r="Z33" s="29" t="str">
        <f t="shared" si="98"/>
        <v xml:space="preserve"> </v>
      </c>
      <c r="AA33" s="29" t="str">
        <f t="shared" si="220"/>
        <v xml:space="preserve"> </v>
      </c>
      <c r="AB33" s="46">
        <v>470000</v>
      </c>
      <c r="AC33" s="46">
        <v>502421.39</v>
      </c>
      <c r="AD33" s="75">
        <v>370567.62</v>
      </c>
      <c r="AE33" s="29">
        <f t="shared" si="99"/>
        <v>1.0689816808510639</v>
      </c>
      <c r="AF33" s="29">
        <f t="shared" si="127"/>
        <v>1.3558156808196031</v>
      </c>
      <c r="AG33" s="46">
        <v>4580000</v>
      </c>
      <c r="AH33" s="46">
        <v>4486672.99</v>
      </c>
      <c r="AI33" s="75">
        <v>3001675</v>
      </c>
      <c r="AJ33" s="29">
        <f t="shared" si="101"/>
        <v>0.97962292358078606</v>
      </c>
      <c r="AK33" s="29">
        <f t="shared" si="128"/>
        <v>1.4947231095971416</v>
      </c>
      <c r="AL33" s="46">
        <v>0</v>
      </c>
      <c r="AM33" s="46">
        <v>0</v>
      </c>
      <c r="AN33" s="75">
        <v>0</v>
      </c>
      <c r="AO33" s="29" t="str">
        <f t="shared" si="184"/>
        <v xml:space="preserve"> </v>
      </c>
      <c r="AP33" s="29" t="str">
        <f t="shared" si="129"/>
        <v xml:space="preserve"> </v>
      </c>
      <c r="AQ33" s="9">
        <f t="shared" si="224"/>
        <v>199255</v>
      </c>
      <c r="AR33" s="9">
        <f t="shared" si="225"/>
        <v>208788.62</v>
      </c>
      <c r="AS33" s="9">
        <f t="shared" ref="AS33:AS41" si="227">AX33+BC33+BH33+BM33+BR33+BW33+CB33+CG33+DA33+DF33+DN33+CV33+DJ33</f>
        <v>230674.46</v>
      </c>
      <c r="AT33" s="29">
        <f t="shared" si="103"/>
        <v>1.047846327570199</v>
      </c>
      <c r="AU33" s="29">
        <f t="shared" si="130"/>
        <v>0.9051223962982291</v>
      </c>
      <c r="AV33" s="9"/>
      <c r="AW33" s="9"/>
      <c r="AX33" s="30"/>
      <c r="AY33" s="29" t="str">
        <f t="shared" si="104"/>
        <v xml:space="preserve"> </v>
      </c>
      <c r="AZ33" s="29" t="str">
        <f t="shared" si="131"/>
        <v xml:space="preserve"> </v>
      </c>
      <c r="BA33" s="30">
        <v>0</v>
      </c>
      <c r="BB33" s="30">
        <v>0</v>
      </c>
      <c r="BC33" s="75">
        <v>0</v>
      </c>
      <c r="BD33" s="29" t="str">
        <f t="shared" si="132"/>
        <v xml:space="preserve"> </v>
      </c>
      <c r="BE33" s="29" t="str">
        <f t="shared" si="133"/>
        <v xml:space="preserve"> </v>
      </c>
      <c r="BF33" s="9"/>
      <c r="BG33" s="9"/>
      <c r="BH33" s="75">
        <v>0</v>
      </c>
      <c r="BI33" s="29" t="str">
        <f t="shared" si="107"/>
        <v xml:space="preserve"> </v>
      </c>
      <c r="BJ33" s="29" t="str">
        <f t="shared" si="134"/>
        <v xml:space="preserve"> </v>
      </c>
      <c r="BK33" s="30"/>
      <c r="BL33" s="30"/>
      <c r="BM33" s="75">
        <v>0</v>
      </c>
      <c r="BN33" s="29" t="str">
        <f t="shared" si="176"/>
        <v xml:space="preserve"> </v>
      </c>
      <c r="BO33" s="29" t="str">
        <f t="shared" si="135"/>
        <v xml:space="preserve"> </v>
      </c>
      <c r="BP33" s="46">
        <v>187000</v>
      </c>
      <c r="BQ33" s="46">
        <v>196533.62</v>
      </c>
      <c r="BR33" s="75">
        <v>200674.46</v>
      </c>
      <c r="BS33" s="29">
        <f t="shared" si="108"/>
        <v>1.0509819251336898</v>
      </c>
      <c r="BT33" s="29">
        <f t="shared" si="170"/>
        <v>0.97936538610842661</v>
      </c>
      <c r="BU33" s="30">
        <v>0</v>
      </c>
      <c r="BV33" s="30">
        <v>0</v>
      </c>
      <c r="BW33" s="75">
        <v>0</v>
      </c>
      <c r="BX33" s="29" t="str">
        <f t="shared" si="110"/>
        <v xml:space="preserve"> </v>
      </c>
      <c r="BY33" s="29" t="str">
        <f t="shared" si="137"/>
        <v xml:space="preserve"> </v>
      </c>
      <c r="BZ33" s="9">
        <v>0</v>
      </c>
      <c r="CA33" s="9">
        <v>0</v>
      </c>
      <c r="CB33" s="75">
        <v>0</v>
      </c>
      <c r="CC33" s="29" t="str">
        <f t="shared" si="177"/>
        <v xml:space="preserve"> </v>
      </c>
      <c r="CD33" s="29" t="str">
        <f t="shared" si="138"/>
        <v xml:space="preserve"> </v>
      </c>
      <c r="CE33" s="9">
        <v>12255</v>
      </c>
      <c r="CF33" s="9">
        <v>12255</v>
      </c>
      <c r="CG33" s="75">
        <v>0</v>
      </c>
      <c r="CH33" s="51">
        <f t="shared" si="139"/>
        <v>1</v>
      </c>
      <c r="CI33" s="29" t="str">
        <f t="shared" si="153"/>
        <v xml:space="preserve"> </v>
      </c>
      <c r="CJ33" s="30"/>
      <c r="CK33" s="30"/>
      <c r="CL33" s="30"/>
      <c r="CM33" s="29" t="str">
        <f t="shared" si="140"/>
        <v xml:space="preserve"> </v>
      </c>
      <c r="CN33" s="29" t="str">
        <f t="shared" si="141"/>
        <v xml:space="preserve"> </v>
      </c>
      <c r="CO33" s="30">
        <v>12255</v>
      </c>
      <c r="CP33" s="30">
        <v>12255</v>
      </c>
      <c r="CQ33" s="30"/>
      <c r="CR33" s="29">
        <f t="shared" si="142"/>
        <v>1</v>
      </c>
      <c r="CS33" s="29" t="str">
        <f t="shared" si="143"/>
        <v xml:space="preserve"> </v>
      </c>
      <c r="CT33" s="30"/>
      <c r="CU33" s="30"/>
      <c r="CV33" s="30"/>
      <c r="CW33" s="29" t="str">
        <f t="shared" si="144"/>
        <v xml:space="preserve"> </v>
      </c>
      <c r="CX33" s="29" t="str">
        <f t="shared" si="145"/>
        <v xml:space="preserve"> </v>
      </c>
      <c r="CY33" s="30"/>
      <c r="CZ33" s="30"/>
      <c r="DA33" s="30"/>
      <c r="DB33" s="29" t="str">
        <f t="shared" si="114"/>
        <v xml:space="preserve"> </v>
      </c>
      <c r="DC33" s="29" t="str">
        <f t="shared" si="146"/>
        <v xml:space="preserve"> </v>
      </c>
      <c r="DD33" s="30">
        <v>0</v>
      </c>
      <c r="DE33" s="37">
        <v>0</v>
      </c>
      <c r="DF33" s="75">
        <v>30000</v>
      </c>
      <c r="DG33" s="29" t="str">
        <f t="shared" si="116"/>
        <v xml:space="preserve"> </v>
      </c>
      <c r="DH33" s="29">
        <f t="shared" si="147"/>
        <v>0</v>
      </c>
      <c r="DI33" s="30"/>
      <c r="DJ33" s="30"/>
      <c r="DK33" s="29" t="str">
        <f t="shared" ref="DK33:DK34" si="228">IF(DI33=0," ",IF(DI33/DJ33*100&gt;200,"св.200",DI33/DJ33))</f>
        <v xml:space="preserve"> </v>
      </c>
      <c r="DL33" s="9">
        <v>0</v>
      </c>
      <c r="DM33" s="9">
        <v>0</v>
      </c>
      <c r="DN33" s="75">
        <v>0</v>
      </c>
      <c r="DO33" s="29" t="str">
        <f t="shared" si="117"/>
        <v xml:space="preserve"> </v>
      </c>
      <c r="DP33" s="29" t="str">
        <f t="shared" si="149"/>
        <v xml:space="preserve"> </v>
      </c>
    </row>
    <row r="34" spans="1:120" s="43" customFormat="1" ht="15.75" hidden="1" customHeight="1" outlineLevel="1" x14ac:dyDescent="0.25">
      <c r="A34" s="18">
        <v>24</v>
      </c>
      <c r="B34" s="8" t="s">
        <v>65</v>
      </c>
      <c r="C34" s="28">
        <f t="shared" si="215"/>
        <v>10663571</v>
      </c>
      <c r="D34" s="28">
        <f t="shared" si="215"/>
        <v>10800063.780000001</v>
      </c>
      <c r="E34" s="28">
        <f t="shared" si="216"/>
        <v>9346468.0199999996</v>
      </c>
      <c r="F34" s="29">
        <f t="shared" si="93"/>
        <v>1.012799912899722</v>
      </c>
      <c r="G34" s="29">
        <f t="shared" si="120"/>
        <v>1.155523536472765</v>
      </c>
      <c r="H34" s="17">
        <f t="shared" si="223"/>
        <v>10376600</v>
      </c>
      <c r="I34" s="24">
        <f t="shared" si="223"/>
        <v>10512368.15</v>
      </c>
      <c r="J34" s="17">
        <f t="shared" si="226"/>
        <v>9020503.8899999987</v>
      </c>
      <c r="K34" s="29">
        <f t="shared" si="217"/>
        <v>1.0130840689628589</v>
      </c>
      <c r="L34" s="29">
        <f t="shared" si="218"/>
        <v>1.1653859117176215</v>
      </c>
      <c r="M34" s="46">
        <v>2126600</v>
      </c>
      <c r="N34" s="46">
        <v>2115432.2400000002</v>
      </c>
      <c r="O34" s="75">
        <v>1943936.58</v>
      </c>
      <c r="P34" s="29">
        <f t="shared" si="95"/>
        <v>0.99474853757171078</v>
      </c>
      <c r="Q34" s="29">
        <f t="shared" si="124"/>
        <v>1.088220810166554</v>
      </c>
      <c r="R34" s="30"/>
      <c r="S34" s="30"/>
      <c r="T34" s="30"/>
      <c r="U34" s="29" t="str">
        <f t="shared" si="96"/>
        <v xml:space="preserve"> </v>
      </c>
      <c r="V34" s="29" t="str">
        <f t="shared" si="219"/>
        <v xml:space="preserve"> </v>
      </c>
      <c r="W34" s="46">
        <v>0</v>
      </c>
      <c r="X34" s="46">
        <v>0</v>
      </c>
      <c r="Y34" s="75">
        <v>0</v>
      </c>
      <c r="Z34" s="29" t="str">
        <f t="shared" si="98"/>
        <v xml:space="preserve"> </v>
      </c>
      <c r="AA34" s="29" t="str">
        <f t="shared" si="220"/>
        <v xml:space="preserve"> </v>
      </c>
      <c r="AB34" s="46">
        <v>350000</v>
      </c>
      <c r="AC34" s="46">
        <v>364048.26</v>
      </c>
      <c r="AD34" s="75">
        <v>337803.37</v>
      </c>
      <c r="AE34" s="29">
        <f t="shared" si="99"/>
        <v>1.0401378857142858</v>
      </c>
      <c r="AF34" s="29">
        <f t="shared" si="127"/>
        <v>1.0776928009924827</v>
      </c>
      <c r="AG34" s="46">
        <v>7900000</v>
      </c>
      <c r="AH34" s="46">
        <v>8032887.6500000004</v>
      </c>
      <c r="AI34" s="75">
        <v>6738763.9400000004</v>
      </c>
      <c r="AJ34" s="29">
        <f t="shared" si="101"/>
        <v>1.0168212215189874</v>
      </c>
      <c r="AK34" s="29">
        <f t="shared" si="128"/>
        <v>1.1920417040161226</v>
      </c>
      <c r="AL34" s="46">
        <v>0</v>
      </c>
      <c r="AM34" s="46">
        <v>0</v>
      </c>
      <c r="AN34" s="75">
        <v>0</v>
      </c>
      <c r="AO34" s="29" t="str">
        <f t="shared" si="184"/>
        <v xml:space="preserve"> </v>
      </c>
      <c r="AP34" s="29" t="str">
        <f t="shared" si="129"/>
        <v xml:space="preserve"> </v>
      </c>
      <c r="AQ34" s="9">
        <f t="shared" si="224"/>
        <v>286971</v>
      </c>
      <c r="AR34" s="9">
        <f t="shared" si="225"/>
        <v>287695.63</v>
      </c>
      <c r="AS34" s="9">
        <f t="shared" si="227"/>
        <v>325964.13</v>
      </c>
      <c r="AT34" s="29">
        <f t="shared" si="103"/>
        <v>1.0025250983548861</v>
      </c>
      <c r="AU34" s="29">
        <f t="shared" si="130"/>
        <v>0.88259904548393098</v>
      </c>
      <c r="AV34" s="9"/>
      <c r="AW34" s="9"/>
      <c r="AX34" s="30"/>
      <c r="AY34" s="29" t="str">
        <f t="shared" si="104"/>
        <v xml:space="preserve"> </v>
      </c>
      <c r="AZ34" s="29" t="str">
        <f t="shared" si="131"/>
        <v xml:space="preserve"> </v>
      </c>
      <c r="BA34" s="30">
        <v>0</v>
      </c>
      <c r="BB34" s="30">
        <v>0</v>
      </c>
      <c r="BC34" s="75">
        <v>0</v>
      </c>
      <c r="BD34" s="29" t="str">
        <f t="shared" si="132"/>
        <v xml:space="preserve"> </v>
      </c>
      <c r="BE34" s="29" t="str">
        <f t="shared" si="133"/>
        <v xml:space="preserve"> </v>
      </c>
      <c r="BF34" s="30"/>
      <c r="BG34" s="30"/>
      <c r="BH34" s="75">
        <v>3076.27</v>
      </c>
      <c r="BI34" s="29" t="str">
        <f t="shared" si="107"/>
        <v xml:space="preserve"> </v>
      </c>
      <c r="BJ34" s="29">
        <f t="shared" si="134"/>
        <v>0</v>
      </c>
      <c r="BK34" s="30"/>
      <c r="BL34" s="30"/>
      <c r="BM34" s="75">
        <v>0</v>
      </c>
      <c r="BN34" s="29" t="str">
        <f t="shared" si="176"/>
        <v xml:space="preserve"> </v>
      </c>
      <c r="BO34" s="29" t="str">
        <f t="shared" si="135"/>
        <v xml:space="preserve"> </v>
      </c>
      <c r="BP34" s="46">
        <v>260000</v>
      </c>
      <c r="BQ34" s="46">
        <v>260723.96</v>
      </c>
      <c r="BR34" s="75">
        <v>277887.86</v>
      </c>
      <c r="BS34" s="29">
        <f t="shared" si="108"/>
        <v>1.0027844615384616</v>
      </c>
      <c r="BT34" s="29">
        <f t="shared" si="170"/>
        <v>0.93823443744537816</v>
      </c>
      <c r="BU34" s="30">
        <v>0</v>
      </c>
      <c r="BV34" s="30">
        <v>0</v>
      </c>
      <c r="BW34" s="75">
        <v>0</v>
      </c>
      <c r="BX34" s="29" t="str">
        <f t="shared" si="110"/>
        <v xml:space="preserve"> </v>
      </c>
      <c r="BY34" s="29" t="str">
        <f t="shared" si="137"/>
        <v xml:space="preserve"> </v>
      </c>
      <c r="BZ34" s="30">
        <v>0</v>
      </c>
      <c r="CA34" s="30">
        <v>0</v>
      </c>
      <c r="CB34" s="75">
        <v>0</v>
      </c>
      <c r="CC34" s="29" t="str">
        <f t="shared" si="177"/>
        <v xml:space="preserve"> </v>
      </c>
      <c r="CD34" s="29" t="str">
        <f t="shared" si="138"/>
        <v xml:space="preserve"> </v>
      </c>
      <c r="CE34" s="9">
        <v>0</v>
      </c>
      <c r="CF34" s="9">
        <v>0</v>
      </c>
      <c r="CG34" s="75">
        <v>0</v>
      </c>
      <c r="CH34" s="51" t="str">
        <f t="shared" si="139"/>
        <v xml:space="preserve"> </v>
      </c>
      <c r="CI34" s="29" t="str">
        <f t="shared" si="153"/>
        <v xml:space="preserve"> </v>
      </c>
      <c r="CJ34" s="30"/>
      <c r="CK34" s="30"/>
      <c r="CL34" s="30"/>
      <c r="CM34" s="29" t="str">
        <f t="shared" si="140"/>
        <v xml:space="preserve"> </v>
      </c>
      <c r="CN34" s="29" t="str">
        <f t="shared" si="141"/>
        <v xml:space="preserve"> </v>
      </c>
      <c r="CO34" s="30">
        <v>0</v>
      </c>
      <c r="CP34" s="30">
        <v>0</v>
      </c>
      <c r="CQ34" s="30"/>
      <c r="CR34" s="29" t="str">
        <f t="shared" si="142"/>
        <v xml:space="preserve"> </v>
      </c>
      <c r="CS34" s="29" t="str">
        <f t="shared" si="143"/>
        <v xml:space="preserve"> </v>
      </c>
      <c r="CT34" s="30"/>
      <c r="CU34" s="30"/>
      <c r="CV34" s="30"/>
      <c r="CW34" s="29" t="str">
        <f t="shared" si="144"/>
        <v xml:space="preserve"> </v>
      </c>
      <c r="CX34" s="29" t="str">
        <f t="shared" si="145"/>
        <v xml:space="preserve"> </v>
      </c>
      <c r="CY34" s="30"/>
      <c r="CZ34" s="30"/>
      <c r="DA34" s="30"/>
      <c r="DB34" s="29" t="str">
        <f t="shared" si="114"/>
        <v xml:space="preserve"> </v>
      </c>
      <c r="DC34" s="29" t="str">
        <f t="shared" si="146"/>
        <v xml:space="preserve"> </v>
      </c>
      <c r="DD34" s="30">
        <v>16971</v>
      </c>
      <c r="DE34" s="37">
        <v>16971.669999999998</v>
      </c>
      <c r="DF34" s="75">
        <v>15000</v>
      </c>
      <c r="DG34" s="29">
        <f t="shared" si="116"/>
        <v>1.0000394791114253</v>
      </c>
      <c r="DH34" s="29">
        <f t="shared" si="147"/>
        <v>1.1314446666666667</v>
      </c>
      <c r="DI34" s="30"/>
      <c r="DJ34" s="30"/>
      <c r="DK34" s="29" t="str">
        <f t="shared" si="228"/>
        <v xml:space="preserve"> </v>
      </c>
      <c r="DL34" s="9">
        <v>10000</v>
      </c>
      <c r="DM34" s="9">
        <v>10000</v>
      </c>
      <c r="DN34" s="75">
        <v>30000</v>
      </c>
      <c r="DO34" s="29">
        <f t="shared" si="117"/>
        <v>1</v>
      </c>
      <c r="DP34" s="29">
        <f t="shared" si="149"/>
        <v>0.33333333333333331</v>
      </c>
    </row>
    <row r="35" spans="1:120" s="43" customFormat="1" ht="15.75" hidden="1" customHeight="1" outlineLevel="1" x14ac:dyDescent="0.25">
      <c r="A35" s="18">
        <v>25</v>
      </c>
      <c r="B35" s="8" t="s">
        <v>8</v>
      </c>
      <c r="C35" s="28">
        <f t="shared" si="215"/>
        <v>18036465</v>
      </c>
      <c r="D35" s="28">
        <f t="shared" si="215"/>
        <v>21208048.930000003</v>
      </c>
      <c r="E35" s="28">
        <f t="shared" si="216"/>
        <v>22177750.690000001</v>
      </c>
      <c r="F35" s="29">
        <f t="shared" si="93"/>
        <v>1.1758428788568049</v>
      </c>
      <c r="G35" s="29">
        <f t="shared" si="120"/>
        <v>0.95627591934121436</v>
      </c>
      <c r="H35" s="17">
        <f t="shared" si="223"/>
        <v>17598700</v>
      </c>
      <c r="I35" s="24">
        <f t="shared" si="223"/>
        <v>20763331.220000003</v>
      </c>
      <c r="J35" s="17">
        <f t="shared" si="226"/>
        <v>21418295.48</v>
      </c>
      <c r="K35" s="29">
        <f t="shared" si="217"/>
        <v>1.1798218743429914</v>
      </c>
      <c r="L35" s="29">
        <f t="shared" si="218"/>
        <v>0.96942033689788287</v>
      </c>
      <c r="M35" s="46">
        <v>6892000</v>
      </c>
      <c r="N35" s="46">
        <v>6665312.6200000001</v>
      </c>
      <c r="O35" s="75">
        <v>6268603.4100000001</v>
      </c>
      <c r="P35" s="29">
        <f t="shared" si="95"/>
        <v>0.96710862159024957</v>
      </c>
      <c r="Q35" s="29">
        <f t="shared" si="124"/>
        <v>1.0632851026062917</v>
      </c>
      <c r="R35" s="30"/>
      <c r="S35" s="30"/>
      <c r="T35" s="30"/>
      <c r="U35" s="29" t="str">
        <f t="shared" si="96"/>
        <v xml:space="preserve"> </v>
      </c>
      <c r="V35" s="29" t="str">
        <f t="shared" si="219"/>
        <v xml:space="preserve"> </v>
      </c>
      <c r="W35" s="46">
        <v>6700</v>
      </c>
      <c r="X35" s="46">
        <v>6976.64</v>
      </c>
      <c r="Y35" s="75">
        <v>583.20000000000005</v>
      </c>
      <c r="Z35" s="29">
        <f t="shared" si="98"/>
        <v>1.0412895522388059</v>
      </c>
      <c r="AA35" s="29"/>
      <c r="AB35" s="46">
        <v>1200000</v>
      </c>
      <c r="AC35" s="46">
        <v>5530121.46</v>
      </c>
      <c r="AD35" s="75">
        <v>1417117.3</v>
      </c>
      <c r="AE35" s="29" t="str">
        <f t="shared" si="99"/>
        <v>СВ.200</v>
      </c>
      <c r="AF35" s="29" t="str">
        <f t="shared" si="127"/>
        <v>св.200</v>
      </c>
      <c r="AG35" s="46">
        <v>9500000</v>
      </c>
      <c r="AH35" s="46">
        <v>8560920.5</v>
      </c>
      <c r="AI35" s="75">
        <v>13731991.57</v>
      </c>
      <c r="AJ35" s="29">
        <f t="shared" si="101"/>
        <v>0.90114952631578948</v>
      </c>
      <c r="AK35" s="29">
        <f t="shared" si="128"/>
        <v>0.62342890733365053</v>
      </c>
      <c r="AL35" s="46">
        <v>0</v>
      </c>
      <c r="AM35" s="46">
        <v>0</v>
      </c>
      <c r="AN35" s="75">
        <v>0</v>
      </c>
      <c r="AO35" s="29" t="str">
        <f t="shared" si="184"/>
        <v xml:space="preserve"> </v>
      </c>
      <c r="AP35" s="29" t="str">
        <f t="shared" si="129"/>
        <v xml:space="preserve"> </v>
      </c>
      <c r="AQ35" s="9">
        <f t="shared" si="224"/>
        <v>437765</v>
      </c>
      <c r="AR35" s="9">
        <f t="shared" si="225"/>
        <v>444717.71</v>
      </c>
      <c r="AS35" s="9">
        <f t="shared" si="227"/>
        <v>759455.21</v>
      </c>
      <c r="AT35" s="29">
        <f t="shared" si="103"/>
        <v>1.0158822884424292</v>
      </c>
      <c r="AU35" s="29">
        <f t="shared" si="130"/>
        <v>0.5855746384306193</v>
      </c>
      <c r="AV35" s="9"/>
      <c r="AW35" s="9"/>
      <c r="AX35" s="30"/>
      <c r="AY35" s="29" t="str">
        <f t="shared" si="104"/>
        <v xml:space="preserve"> </v>
      </c>
      <c r="AZ35" s="29" t="str">
        <f t="shared" si="131"/>
        <v xml:space="preserve"> </v>
      </c>
      <c r="BA35" s="46">
        <v>40</v>
      </c>
      <c r="BB35" s="30">
        <v>45.45</v>
      </c>
      <c r="BC35" s="75">
        <v>43.24</v>
      </c>
      <c r="BD35" s="29">
        <f t="shared" si="132"/>
        <v>1.13625</v>
      </c>
      <c r="BE35" s="29">
        <f t="shared" si="133"/>
        <v>1.0511100832562443</v>
      </c>
      <c r="BF35" s="9"/>
      <c r="BG35" s="9"/>
      <c r="BH35" s="75">
        <v>0</v>
      </c>
      <c r="BI35" s="29" t="str">
        <f t="shared" si="107"/>
        <v xml:space="preserve"> </v>
      </c>
      <c r="BJ35" s="29" t="str">
        <f t="shared" si="134"/>
        <v xml:space="preserve"> </v>
      </c>
      <c r="BK35" s="30">
        <v>3380</v>
      </c>
      <c r="BL35" s="30">
        <v>3385.2</v>
      </c>
      <c r="BM35" s="75">
        <v>9047.9500000000007</v>
      </c>
      <c r="BN35" s="29">
        <f t="shared" si="176"/>
        <v>1.0015384615384615</v>
      </c>
      <c r="BO35" s="29">
        <f t="shared" si="135"/>
        <v>0.3741399985632104</v>
      </c>
      <c r="BP35" s="46">
        <v>334000</v>
      </c>
      <c r="BQ35" s="46">
        <v>338440.36</v>
      </c>
      <c r="BR35" s="75">
        <v>325833.84000000003</v>
      </c>
      <c r="BS35" s="29">
        <f t="shared" si="108"/>
        <v>1.013294491017964</v>
      </c>
      <c r="BT35" s="29">
        <f t="shared" si="170"/>
        <v>1.0386900267940247</v>
      </c>
      <c r="BU35" s="9">
        <v>100300</v>
      </c>
      <c r="BV35" s="9">
        <v>102801.19</v>
      </c>
      <c r="BW35" s="75">
        <v>155374.18</v>
      </c>
      <c r="BX35" s="29">
        <f t="shared" si="110"/>
        <v>1.0249370887337985</v>
      </c>
      <c r="BY35" s="29">
        <f t="shared" ref="BY35:BY36" si="229">IF(BV35=0," ",IF(BV35/BW35*100&gt;200,"св.200",BV35/BW35))</f>
        <v>0.66163625127418213</v>
      </c>
      <c r="BZ35" s="30">
        <v>0</v>
      </c>
      <c r="CA35" s="30">
        <v>0</v>
      </c>
      <c r="CB35" s="75">
        <v>236156</v>
      </c>
      <c r="CC35" s="29" t="str">
        <f t="shared" si="177"/>
        <v xml:space="preserve"> </v>
      </c>
      <c r="CD35" s="29">
        <f t="shared" si="138"/>
        <v>0</v>
      </c>
      <c r="CE35" s="9">
        <v>0</v>
      </c>
      <c r="CF35" s="9">
        <v>0</v>
      </c>
      <c r="CG35" s="75">
        <v>0</v>
      </c>
      <c r="CH35" s="51" t="str">
        <f t="shared" si="139"/>
        <v xml:space="preserve"> </v>
      </c>
      <c r="CI35" s="29" t="str">
        <f t="shared" si="153"/>
        <v xml:space="preserve"> </v>
      </c>
      <c r="CJ35" s="30"/>
      <c r="CK35" s="30"/>
      <c r="CL35" s="30"/>
      <c r="CM35" s="29" t="str">
        <f t="shared" si="140"/>
        <v xml:space="preserve"> </v>
      </c>
      <c r="CN35" s="29" t="str">
        <f t="shared" si="141"/>
        <v xml:space="preserve"> </v>
      </c>
      <c r="CO35" s="30">
        <v>0</v>
      </c>
      <c r="CP35" s="30">
        <v>0</v>
      </c>
      <c r="CQ35" s="30"/>
      <c r="CR35" s="29" t="str">
        <f t="shared" si="142"/>
        <v xml:space="preserve"> </v>
      </c>
      <c r="CS35" s="29" t="str">
        <f t="shared" si="143"/>
        <v xml:space="preserve"> </v>
      </c>
      <c r="CT35" s="30"/>
      <c r="CU35" s="30"/>
      <c r="CV35" s="30"/>
      <c r="CW35" s="29" t="str">
        <f t="shared" si="144"/>
        <v xml:space="preserve"> </v>
      </c>
      <c r="CX35" s="29" t="str">
        <f t="shared" si="145"/>
        <v xml:space="preserve"> </v>
      </c>
      <c r="CY35" s="30"/>
      <c r="CZ35" s="30"/>
      <c r="DA35" s="30"/>
      <c r="DB35" s="29" t="str">
        <f t="shared" si="114"/>
        <v xml:space="preserve"> </v>
      </c>
      <c r="DC35" s="29" t="str">
        <f t="shared" si="146"/>
        <v xml:space="preserve"> </v>
      </c>
      <c r="DD35" s="30">
        <v>45</v>
      </c>
      <c r="DE35" s="46">
        <v>45.51</v>
      </c>
      <c r="DF35" s="75">
        <v>33000</v>
      </c>
      <c r="DG35" s="29">
        <f t="shared" si="116"/>
        <v>1.0113333333333332</v>
      </c>
      <c r="DH35" s="29">
        <f t="shared" si="147"/>
        <v>1.379090909090909E-3</v>
      </c>
      <c r="DI35" s="9"/>
      <c r="DJ35" s="9"/>
      <c r="DK35" s="29" t="str">
        <f t="shared" si="148"/>
        <v xml:space="preserve"> </v>
      </c>
      <c r="DL35" s="9">
        <v>0</v>
      </c>
      <c r="DM35" s="9">
        <v>0</v>
      </c>
      <c r="DN35" s="75">
        <v>0</v>
      </c>
      <c r="DO35" s="29" t="str">
        <f t="shared" si="117"/>
        <v xml:space="preserve"> </v>
      </c>
      <c r="DP35" s="29" t="str">
        <f t="shared" si="149"/>
        <v xml:space="preserve"> </v>
      </c>
    </row>
    <row r="36" spans="1:120" s="43" customFormat="1" ht="15.75" hidden="1" customHeight="1" outlineLevel="1" x14ac:dyDescent="0.25">
      <c r="A36" s="18">
        <v>26</v>
      </c>
      <c r="B36" s="8" t="s">
        <v>88</v>
      </c>
      <c r="C36" s="28">
        <f t="shared" si="215"/>
        <v>3183530</v>
      </c>
      <c r="D36" s="28">
        <f t="shared" si="215"/>
        <v>3153072.0500000003</v>
      </c>
      <c r="E36" s="28">
        <f t="shared" si="216"/>
        <v>3235244.37</v>
      </c>
      <c r="F36" s="29">
        <f t="shared" si="93"/>
        <v>0.99043264866359049</v>
      </c>
      <c r="G36" s="29">
        <f t="shared" si="120"/>
        <v>0.97460089235855785</v>
      </c>
      <c r="H36" s="17">
        <f t="shared" si="223"/>
        <v>3010600</v>
      </c>
      <c r="I36" s="24">
        <f t="shared" si="223"/>
        <v>2989367.58</v>
      </c>
      <c r="J36" s="17">
        <f t="shared" si="226"/>
        <v>2840344.5300000003</v>
      </c>
      <c r="K36" s="29">
        <f t="shared" si="217"/>
        <v>0.99294744569188864</v>
      </c>
      <c r="L36" s="29">
        <f t="shared" si="218"/>
        <v>1.0524665400362538</v>
      </c>
      <c r="M36" s="46">
        <v>208800</v>
      </c>
      <c r="N36" s="46">
        <v>218258.04</v>
      </c>
      <c r="O36" s="75">
        <v>151219.98000000001</v>
      </c>
      <c r="P36" s="29">
        <f t="shared" si="95"/>
        <v>1.0452971264367816</v>
      </c>
      <c r="Q36" s="29">
        <f t="shared" si="124"/>
        <v>1.4433148318099236</v>
      </c>
      <c r="R36" s="30"/>
      <c r="S36" s="30"/>
      <c r="T36" s="30"/>
      <c r="U36" s="29" t="str">
        <f t="shared" si="96"/>
        <v xml:space="preserve"> </v>
      </c>
      <c r="V36" s="29" t="str">
        <f t="shared" si="219"/>
        <v xml:space="preserve"> </v>
      </c>
      <c r="W36" s="46">
        <v>1800</v>
      </c>
      <c r="X36" s="46">
        <v>1855.59</v>
      </c>
      <c r="Y36" s="75">
        <v>0</v>
      </c>
      <c r="Z36" s="29">
        <f t="shared" si="98"/>
        <v>1.0308833333333334</v>
      </c>
      <c r="AA36" s="29"/>
      <c r="AB36" s="46">
        <v>150000</v>
      </c>
      <c r="AC36" s="46">
        <v>147262.43</v>
      </c>
      <c r="AD36" s="75">
        <v>212876.33</v>
      </c>
      <c r="AE36" s="29">
        <f t="shared" si="99"/>
        <v>0.98174953333333326</v>
      </c>
      <c r="AF36" s="29">
        <f>IF(AC36&lt;=0," ",IF(AC36/AD36*100&gt;200,"св.200",AC36/AD36))</f>
        <v>0.6917745622540562</v>
      </c>
      <c r="AG36" s="46">
        <v>2650000</v>
      </c>
      <c r="AH36" s="46">
        <v>2621991.52</v>
      </c>
      <c r="AI36" s="75">
        <v>2476248.2200000002</v>
      </c>
      <c r="AJ36" s="29">
        <f t="shared" si="101"/>
        <v>0.98943076226415094</v>
      </c>
      <c r="AK36" s="29">
        <f t="shared" si="128"/>
        <v>1.0588564986429347</v>
      </c>
      <c r="AL36" s="46">
        <v>0</v>
      </c>
      <c r="AM36" s="46">
        <v>0</v>
      </c>
      <c r="AN36" s="75">
        <v>0</v>
      </c>
      <c r="AO36" s="29" t="str">
        <f t="shared" si="184"/>
        <v xml:space="preserve"> </v>
      </c>
      <c r="AP36" s="29" t="str">
        <f t="shared" si="129"/>
        <v xml:space="preserve"> </v>
      </c>
      <c r="AQ36" s="9">
        <f t="shared" si="224"/>
        <v>172930</v>
      </c>
      <c r="AR36" s="9">
        <f t="shared" si="225"/>
        <v>163704.47</v>
      </c>
      <c r="AS36" s="9">
        <f t="shared" si="227"/>
        <v>394899.83999999997</v>
      </c>
      <c r="AT36" s="29">
        <f t="shared" si="103"/>
        <v>0.94665165095703463</v>
      </c>
      <c r="AU36" s="29">
        <f t="shared" si="130"/>
        <v>0.41454681268040022</v>
      </c>
      <c r="AV36" s="9"/>
      <c r="AW36" s="9"/>
      <c r="AX36" s="30"/>
      <c r="AY36" s="29" t="str">
        <f t="shared" si="104"/>
        <v xml:space="preserve"> </v>
      </c>
      <c r="AZ36" s="29" t="str">
        <f t="shared" si="131"/>
        <v xml:space="preserve"> </v>
      </c>
      <c r="BA36" s="46">
        <v>0</v>
      </c>
      <c r="BB36" s="30">
        <v>0</v>
      </c>
      <c r="BC36" s="75">
        <v>0</v>
      </c>
      <c r="BD36" s="29" t="str">
        <f t="shared" si="132"/>
        <v xml:space="preserve"> </v>
      </c>
      <c r="BE36" s="29" t="str">
        <f t="shared" si="133"/>
        <v xml:space="preserve"> </v>
      </c>
      <c r="BF36" s="9"/>
      <c r="BG36" s="9"/>
      <c r="BH36" s="75">
        <v>0</v>
      </c>
      <c r="BI36" s="29" t="str">
        <f t="shared" si="107"/>
        <v xml:space="preserve"> </v>
      </c>
      <c r="BJ36" s="29" t="str">
        <f t="shared" si="134"/>
        <v xml:space="preserve"> </v>
      </c>
      <c r="BK36" s="46">
        <v>3660</v>
      </c>
      <c r="BL36" s="46">
        <v>3660.96</v>
      </c>
      <c r="BM36" s="75">
        <v>117945.56</v>
      </c>
      <c r="BN36" s="29">
        <f t="shared" si="176"/>
        <v>1.0002622950819673</v>
      </c>
      <c r="BO36" s="29">
        <f>IF(BL36=0," ",IF(BL36/BM36*100&gt;200,"св.200",BL36/BM36))</f>
        <v>3.1039404959372782E-2</v>
      </c>
      <c r="BP36" s="46">
        <v>100000</v>
      </c>
      <c r="BQ36" s="46">
        <v>108653.85</v>
      </c>
      <c r="BR36" s="75">
        <v>79829.929999999993</v>
      </c>
      <c r="BS36" s="29">
        <f t="shared" si="108"/>
        <v>1.0865385000000001</v>
      </c>
      <c r="BT36" s="29">
        <f t="shared" si="170"/>
        <v>1.3610665824209043</v>
      </c>
      <c r="BU36" s="46">
        <v>66270</v>
      </c>
      <c r="BV36" s="46">
        <v>48443.32</v>
      </c>
      <c r="BW36" s="75">
        <v>147124.35</v>
      </c>
      <c r="BX36" s="29">
        <f t="shared" si="110"/>
        <v>0.73099924551078921</v>
      </c>
      <c r="BY36" s="29">
        <f t="shared" si="229"/>
        <v>0.32926786082657289</v>
      </c>
      <c r="BZ36" s="30">
        <v>0</v>
      </c>
      <c r="CA36" s="30">
        <v>0</v>
      </c>
      <c r="CB36" s="75">
        <v>0</v>
      </c>
      <c r="CC36" s="29" t="str">
        <f t="shared" si="177"/>
        <v xml:space="preserve"> </v>
      </c>
      <c r="CD36" s="29" t="str">
        <f t="shared" si="138"/>
        <v xml:space="preserve"> </v>
      </c>
      <c r="CE36" s="9">
        <v>3000</v>
      </c>
      <c r="CF36" s="9">
        <v>2946.34</v>
      </c>
      <c r="CG36" s="75">
        <v>0</v>
      </c>
      <c r="CH36" s="51">
        <f t="shared" si="139"/>
        <v>0.98211333333333339</v>
      </c>
      <c r="CI36" s="29" t="str">
        <f t="shared" si="153"/>
        <v xml:space="preserve"> </v>
      </c>
      <c r="CJ36" s="30"/>
      <c r="CK36" s="30"/>
      <c r="CL36" s="30"/>
      <c r="CM36" s="29" t="str">
        <f t="shared" si="140"/>
        <v xml:space="preserve"> </v>
      </c>
      <c r="CN36" s="29" t="str">
        <f t="shared" si="141"/>
        <v xml:space="preserve"> </v>
      </c>
      <c r="CO36" s="30">
        <v>3000</v>
      </c>
      <c r="CP36" s="30">
        <v>2946.34</v>
      </c>
      <c r="CQ36" s="30"/>
      <c r="CR36" s="29">
        <f t="shared" si="142"/>
        <v>0.98211333333333339</v>
      </c>
      <c r="CS36" s="29" t="str">
        <f t="shared" si="143"/>
        <v xml:space="preserve"> </v>
      </c>
      <c r="CT36" s="30"/>
      <c r="CU36" s="30"/>
      <c r="CV36" s="30"/>
      <c r="CW36" s="29" t="str">
        <f t="shared" si="144"/>
        <v xml:space="preserve"> </v>
      </c>
      <c r="CX36" s="29" t="str">
        <f t="shared" si="145"/>
        <v xml:space="preserve"> </v>
      </c>
      <c r="CY36" s="30"/>
      <c r="CZ36" s="30"/>
      <c r="DA36" s="30"/>
      <c r="DB36" s="29" t="str">
        <f t="shared" si="114"/>
        <v xml:space="preserve"> </v>
      </c>
      <c r="DC36" s="29" t="str">
        <f t="shared" si="146"/>
        <v xml:space="preserve"> </v>
      </c>
      <c r="DD36" s="30">
        <v>0</v>
      </c>
      <c r="DE36" s="46">
        <v>0</v>
      </c>
      <c r="DF36" s="75">
        <v>30000</v>
      </c>
      <c r="DG36" s="29" t="str">
        <f t="shared" si="116"/>
        <v xml:space="preserve"> </v>
      </c>
      <c r="DH36" s="29">
        <f t="shared" si="147"/>
        <v>0</v>
      </c>
      <c r="DI36" s="30"/>
      <c r="DJ36" s="30"/>
      <c r="DK36" s="29" t="str">
        <f t="shared" si="148"/>
        <v xml:space="preserve"> </v>
      </c>
      <c r="DL36" s="9">
        <v>0</v>
      </c>
      <c r="DM36" s="9">
        <v>0</v>
      </c>
      <c r="DN36" s="75">
        <v>20000</v>
      </c>
      <c r="DO36" s="29" t="str">
        <f t="shared" si="117"/>
        <v xml:space="preserve"> </v>
      </c>
      <c r="DP36" s="29">
        <f t="shared" si="149"/>
        <v>0</v>
      </c>
    </row>
    <row r="37" spans="1:120" s="43" customFormat="1" ht="15.75" hidden="1" customHeight="1" outlineLevel="1" x14ac:dyDescent="0.25">
      <c r="A37" s="18">
        <v>27</v>
      </c>
      <c r="B37" s="8" t="s">
        <v>3</v>
      </c>
      <c r="C37" s="28">
        <f t="shared" si="215"/>
        <v>29451350</v>
      </c>
      <c r="D37" s="28">
        <f t="shared" si="215"/>
        <v>30047906.280000001</v>
      </c>
      <c r="E37" s="28">
        <f t="shared" si="216"/>
        <v>28044184.209999997</v>
      </c>
      <c r="F37" s="29">
        <f t="shared" si="93"/>
        <v>1.0202556514387287</v>
      </c>
      <c r="G37" s="29">
        <f t="shared" si="120"/>
        <v>1.0714487558274388</v>
      </c>
      <c r="H37" s="17">
        <f t="shared" si="223"/>
        <v>28108850</v>
      </c>
      <c r="I37" s="24">
        <f t="shared" si="223"/>
        <v>28712396.950000003</v>
      </c>
      <c r="J37" s="17">
        <f t="shared" si="226"/>
        <v>26519354.759999998</v>
      </c>
      <c r="K37" s="29">
        <f t="shared" si="217"/>
        <v>1.0214717766824328</v>
      </c>
      <c r="L37" s="29">
        <f t="shared" si="218"/>
        <v>1.0826959105848171</v>
      </c>
      <c r="M37" s="46">
        <v>7071000</v>
      </c>
      <c r="N37" s="46">
        <v>7159729.0800000001</v>
      </c>
      <c r="O37" s="75">
        <v>6792880.8700000001</v>
      </c>
      <c r="P37" s="29">
        <f t="shared" si="95"/>
        <v>1.0125483071701316</v>
      </c>
      <c r="Q37" s="29">
        <f t="shared" si="124"/>
        <v>1.0540048054751179</v>
      </c>
      <c r="R37" s="30"/>
      <c r="S37" s="30"/>
      <c r="T37" s="30"/>
      <c r="U37" s="29" t="str">
        <f t="shared" si="96"/>
        <v xml:space="preserve"> </v>
      </c>
      <c r="V37" s="29" t="str">
        <f t="shared" si="219"/>
        <v xml:space="preserve"> </v>
      </c>
      <c r="W37" s="46">
        <v>1350</v>
      </c>
      <c r="X37" s="46">
        <v>1358.13</v>
      </c>
      <c r="Y37" s="75">
        <v>1456.77</v>
      </c>
      <c r="Z37" s="29">
        <f t="shared" si="98"/>
        <v>1.0060222222222224</v>
      </c>
      <c r="AA37" s="29">
        <f t="shared" si="220"/>
        <v>0.932288556189378</v>
      </c>
      <c r="AB37" s="46">
        <v>1300000</v>
      </c>
      <c r="AC37" s="46">
        <v>1432021.6</v>
      </c>
      <c r="AD37" s="75">
        <v>1012844.33</v>
      </c>
      <c r="AE37" s="29">
        <f t="shared" si="99"/>
        <v>1.1015550769230771</v>
      </c>
      <c r="AF37" s="29">
        <f t="shared" si="127"/>
        <v>1.4138614963663767</v>
      </c>
      <c r="AG37" s="46">
        <v>19713500</v>
      </c>
      <c r="AH37" s="46">
        <v>20094328.140000001</v>
      </c>
      <c r="AI37" s="75">
        <v>18699932.789999999</v>
      </c>
      <c r="AJ37" s="29">
        <f t="shared" si="101"/>
        <v>1.0193181393461335</v>
      </c>
      <c r="AK37" s="29">
        <f t="shared" si="128"/>
        <v>1.0745668642587674</v>
      </c>
      <c r="AL37" s="46">
        <v>23000</v>
      </c>
      <c r="AM37" s="46">
        <v>24960</v>
      </c>
      <c r="AN37" s="75">
        <v>12240</v>
      </c>
      <c r="AO37" s="29">
        <f t="shared" si="184"/>
        <v>1.0852173913043479</v>
      </c>
      <c r="AP37" s="29" t="str">
        <f t="shared" si="129"/>
        <v>св.200</v>
      </c>
      <c r="AQ37" s="9">
        <f t="shared" si="224"/>
        <v>1342500</v>
      </c>
      <c r="AR37" s="9">
        <f t="shared" si="225"/>
        <v>1335509.33</v>
      </c>
      <c r="AS37" s="9">
        <f t="shared" si="227"/>
        <v>1524829.45</v>
      </c>
      <c r="AT37" s="29">
        <f t="shared" si="103"/>
        <v>0.99479279702048418</v>
      </c>
      <c r="AU37" s="29">
        <f t="shared" si="130"/>
        <v>0.87584177364884974</v>
      </c>
      <c r="AV37" s="9"/>
      <c r="AW37" s="9"/>
      <c r="AX37" s="30"/>
      <c r="AY37" s="29" t="str">
        <f t="shared" si="104"/>
        <v xml:space="preserve"> </v>
      </c>
      <c r="AZ37" s="29" t="str">
        <f t="shared" si="131"/>
        <v xml:space="preserve"> </v>
      </c>
      <c r="BA37" s="46">
        <v>7300</v>
      </c>
      <c r="BB37" s="30">
        <v>5470.66</v>
      </c>
      <c r="BC37" s="75">
        <v>6814.4</v>
      </c>
      <c r="BD37" s="29">
        <f t="shared" si="132"/>
        <v>0.74940547945205482</v>
      </c>
      <c r="BE37" s="29">
        <f t="shared" si="133"/>
        <v>0.80280875792439543</v>
      </c>
      <c r="BF37" s="9"/>
      <c r="BG37" s="9"/>
      <c r="BH37" s="75">
        <v>0</v>
      </c>
      <c r="BI37" s="29" t="str">
        <f t="shared" si="107"/>
        <v xml:space="preserve"> </v>
      </c>
      <c r="BJ37" s="29" t="str">
        <f t="shared" si="134"/>
        <v xml:space="preserve"> </v>
      </c>
      <c r="BK37" s="46">
        <v>96200</v>
      </c>
      <c r="BL37" s="46">
        <v>83387.44</v>
      </c>
      <c r="BM37" s="75">
        <v>7151.8</v>
      </c>
      <c r="BN37" s="29">
        <f t="shared" si="176"/>
        <v>0.86681330561330561</v>
      </c>
      <c r="BO37" s="29" t="str">
        <f t="shared" si="135"/>
        <v>св.200</v>
      </c>
      <c r="BP37" s="46">
        <v>1200000</v>
      </c>
      <c r="BQ37" s="46">
        <v>1207764.6499999999</v>
      </c>
      <c r="BR37" s="75">
        <v>1300152</v>
      </c>
      <c r="BS37" s="29">
        <f t="shared" si="108"/>
        <v>1.0064705416666666</v>
      </c>
      <c r="BT37" s="29">
        <f t="shared" si="170"/>
        <v>0.92894111611565411</v>
      </c>
      <c r="BU37" s="46">
        <v>0</v>
      </c>
      <c r="BV37" s="46">
        <v>0</v>
      </c>
      <c r="BW37" s="75">
        <v>10000</v>
      </c>
      <c r="BX37" s="29" t="str">
        <f t="shared" si="110"/>
        <v xml:space="preserve"> </v>
      </c>
      <c r="BY37" s="29">
        <f t="shared" si="137"/>
        <v>0</v>
      </c>
      <c r="BZ37" s="9">
        <v>0</v>
      </c>
      <c r="CA37" s="30">
        <v>0</v>
      </c>
      <c r="CB37" s="75">
        <v>0</v>
      </c>
      <c r="CC37" s="29" t="str">
        <f t="shared" si="177"/>
        <v xml:space="preserve"> </v>
      </c>
      <c r="CD37" s="29" t="str">
        <f t="shared" si="138"/>
        <v xml:space="preserve"> </v>
      </c>
      <c r="CE37" s="9"/>
      <c r="CF37" s="9"/>
      <c r="CG37" s="75">
        <v>0</v>
      </c>
      <c r="CH37" s="51" t="str">
        <f t="shared" si="139"/>
        <v xml:space="preserve"> </v>
      </c>
      <c r="CI37" s="29" t="str">
        <f t="shared" si="153"/>
        <v xml:space="preserve"> </v>
      </c>
      <c r="CJ37" s="30"/>
      <c r="CK37" s="30"/>
      <c r="CL37" s="30"/>
      <c r="CM37" s="29" t="str">
        <f t="shared" si="140"/>
        <v xml:space="preserve"> </v>
      </c>
      <c r="CN37" s="29" t="str">
        <f t="shared" si="141"/>
        <v xml:space="preserve"> </v>
      </c>
      <c r="CO37" s="30">
        <v>0</v>
      </c>
      <c r="CP37" s="30">
        <v>0</v>
      </c>
      <c r="CQ37" s="30"/>
      <c r="CR37" s="29" t="str">
        <f t="shared" si="142"/>
        <v xml:space="preserve"> </v>
      </c>
      <c r="CS37" s="29" t="str">
        <f t="shared" si="143"/>
        <v xml:space="preserve"> </v>
      </c>
      <c r="CT37" s="30"/>
      <c r="CU37" s="30"/>
      <c r="CV37" s="30"/>
      <c r="CW37" s="29" t="str">
        <f t="shared" si="144"/>
        <v xml:space="preserve"> </v>
      </c>
      <c r="CX37" s="29" t="str">
        <f t="shared" si="145"/>
        <v xml:space="preserve"> </v>
      </c>
      <c r="CY37" s="30"/>
      <c r="CZ37" s="30"/>
      <c r="DA37" s="30"/>
      <c r="DB37" s="29" t="str">
        <f t="shared" si="114"/>
        <v xml:space="preserve"> </v>
      </c>
      <c r="DC37" s="29" t="str">
        <f t="shared" si="146"/>
        <v xml:space="preserve"> </v>
      </c>
      <c r="DD37" s="30">
        <v>39000</v>
      </c>
      <c r="DE37" s="46">
        <v>38886.58</v>
      </c>
      <c r="DF37" s="75">
        <v>190711.25</v>
      </c>
      <c r="DG37" s="29">
        <f t="shared" si="116"/>
        <v>0.99709179487179489</v>
      </c>
      <c r="DH37" s="29">
        <f t="shared" si="147"/>
        <v>0.20390291605765262</v>
      </c>
      <c r="DI37" s="30"/>
      <c r="DJ37" s="30"/>
      <c r="DK37" s="29" t="str">
        <f t="shared" si="148"/>
        <v xml:space="preserve"> </v>
      </c>
      <c r="DL37" s="9">
        <v>0</v>
      </c>
      <c r="DM37" s="9">
        <v>0</v>
      </c>
      <c r="DN37" s="75">
        <v>10000</v>
      </c>
      <c r="DO37" s="29" t="str">
        <f t="shared" si="117"/>
        <v xml:space="preserve"> </v>
      </c>
      <c r="DP37" s="29">
        <f t="shared" si="149"/>
        <v>0</v>
      </c>
    </row>
    <row r="38" spans="1:120" s="43" customFormat="1" ht="15.75" hidden="1" customHeight="1" outlineLevel="1" x14ac:dyDescent="0.25">
      <c r="A38" s="18">
        <v>28</v>
      </c>
      <c r="B38" s="8" t="s">
        <v>46</v>
      </c>
      <c r="C38" s="28">
        <f t="shared" si="215"/>
        <v>1805830</v>
      </c>
      <c r="D38" s="28">
        <f t="shared" si="215"/>
        <v>1727088</v>
      </c>
      <c r="E38" s="28">
        <f t="shared" si="216"/>
        <v>1525088.1099999999</v>
      </c>
      <c r="F38" s="29">
        <f t="shared" ref="F38:F64" si="230">IF(D38&lt;=0," ",IF(D38/C38*100&gt;200,"СВ.200",D38/C38))</f>
        <v>0.95639567401139647</v>
      </c>
      <c r="G38" s="29">
        <f t="shared" si="120"/>
        <v>1.1324512916175054</v>
      </c>
      <c r="H38" s="17">
        <f t="shared" si="223"/>
        <v>1410400</v>
      </c>
      <c r="I38" s="24">
        <f t="shared" si="223"/>
        <v>1331856.01</v>
      </c>
      <c r="J38" s="17">
        <f t="shared" si="226"/>
        <v>1318546.1599999999</v>
      </c>
      <c r="K38" s="29">
        <f t="shared" si="217"/>
        <v>0.94431084089619965</v>
      </c>
      <c r="L38" s="29">
        <f t="shared" si="218"/>
        <v>1.0100943375391576</v>
      </c>
      <c r="M38" s="46">
        <v>475400</v>
      </c>
      <c r="N38" s="46">
        <v>446419.71</v>
      </c>
      <c r="O38" s="75">
        <v>435255.34</v>
      </c>
      <c r="P38" s="29">
        <f t="shared" ref="P38:P64" si="231">IF(N38&lt;=0," ",IF(M38&lt;=0," ",IF(N38/M38*100&gt;200,"СВ.200",N38/M38)))</f>
        <v>0.93904019772822889</v>
      </c>
      <c r="Q38" s="29">
        <f t="shared" si="124"/>
        <v>1.0256501620405163</v>
      </c>
      <c r="R38" s="30"/>
      <c r="S38" s="30"/>
      <c r="T38" s="30"/>
      <c r="U38" s="29" t="str">
        <f t="shared" ref="U38:U64" si="232">IF(S38&lt;=0," ",IF(R38&lt;=0," ",IF(S38/R38*100&gt;200,"СВ.200",S38/R38)))</f>
        <v xml:space="preserve"> </v>
      </c>
      <c r="V38" s="29" t="str">
        <f t="shared" si="219"/>
        <v xml:space="preserve"> </v>
      </c>
      <c r="W38" s="9">
        <v>0</v>
      </c>
      <c r="X38" s="9">
        <v>0</v>
      </c>
      <c r="Y38" s="75">
        <v>0</v>
      </c>
      <c r="Z38" s="29" t="str">
        <f t="shared" ref="Z38:Z64" si="233">IF(X38&lt;=0," ",IF(W38&lt;=0," ",IF(X38/W38*100&gt;200,"СВ.200",X38/W38)))</f>
        <v xml:space="preserve"> </v>
      </c>
      <c r="AA38" s="29" t="str">
        <f t="shared" si="126"/>
        <v xml:space="preserve"> </v>
      </c>
      <c r="AB38" s="46">
        <v>95000</v>
      </c>
      <c r="AC38" s="46">
        <v>95956.84</v>
      </c>
      <c r="AD38" s="75">
        <v>61970.879999999997</v>
      </c>
      <c r="AE38" s="29">
        <f t="shared" ref="AE38:AE64" si="234">IF(AC38&lt;=0," ",IF(AB38&lt;=0," ",IF(AC38/AB38*100&gt;200,"СВ.200",AC38/AB38)))</f>
        <v>1.0100719999999999</v>
      </c>
      <c r="AF38" s="29">
        <f t="shared" si="127"/>
        <v>1.54841822481785</v>
      </c>
      <c r="AG38" s="46">
        <v>830000</v>
      </c>
      <c r="AH38" s="46">
        <v>781259.46</v>
      </c>
      <c r="AI38" s="75">
        <v>809799.94</v>
      </c>
      <c r="AJ38" s="29">
        <f t="shared" ref="AJ38:AJ64" si="235">IF(AH38&lt;=0," ",IF(AG38&lt;=0," ",IF(AH38/AG38*100&gt;200,"СВ.200",AH38/AG38)))</f>
        <v>0.9412764578313253</v>
      </c>
      <c r="AK38" s="29">
        <f t="shared" si="128"/>
        <v>0.96475613470655486</v>
      </c>
      <c r="AL38" s="46">
        <v>10000</v>
      </c>
      <c r="AM38" s="46">
        <v>8220</v>
      </c>
      <c r="AN38" s="75">
        <v>11520</v>
      </c>
      <c r="AO38" s="29">
        <f t="shared" si="184"/>
        <v>0.82199999999999995</v>
      </c>
      <c r="AP38" s="29">
        <f t="shared" si="129"/>
        <v>0.71354166666666663</v>
      </c>
      <c r="AQ38" s="9">
        <f t="shared" si="224"/>
        <v>395430</v>
      </c>
      <c r="AR38" s="9">
        <f t="shared" si="225"/>
        <v>395231.99</v>
      </c>
      <c r="AS38" s="9">
        <f t="shared" si="227"/>
        <v>206541.95</v>
      </c>
      <c r="AT38" s="29">
        <f t="shared" ref="AT38:AT64" si="236">IF(AR38&lt;=0," ",IF(AQ38&lt;=0," ",IF(AR38/AQ38*100&gt;200,"СВ.200",AR38/AQ38)))</f>
        <v>0.9994992539766836</v>
      </c>
      <c r="AU38" s="29">
        <f t="shared" si="130"/>
        <v>1.9135676311761363</v>
      </c>
      <c r="AV38" s="9"/>
      <c r="AW38" s="9"/>
      <c r="AX38" s="30"/>
      <c r="AY38" s="29" t="str">
        <f t="shared" ref="AY38:AY64" si="237">IF(AW38&lt;=0," ",IF(AV38&lt;=0," ",IF(AW38/AV38*100&gt;200,"СВ.200",AW38/AV38)))</f>
        <v xml:space="preserve"> </v>
      </c>
      <c r="AZ38" s="29" t="str">
        <f t="shared" si="131"/>
        <v xml:space="preserve"> </v>
      </c>
      <c r="BA38" s="30">
        <v>0</v>
      </c>
      <c r="BB38" s="30">
        <v>0</v>
      </c>
      <c r="BC38" s="75">
        <v>0</v>
      </c>
      <c r="BD38" s="29" t="str">
        <f t="shared" si="132"/>
        <v xml:space="preserve"> </v>
      </c>
      <c r="BE38" s="29" t="str">
        <f t="shared" si="133"/>
        <v xml:space="preserve"> </v>
      </c>
      <c r="BF38" s="9"/>
      <c r="BG38" s="9"/>
      <c r="BH38" s="75">
        <v>3067.8</v>
      </c>
      <c r="BI38" s="29" t="str">
        <f t="shared" ref="BI38:BI64" si="238">IF(BG38&lt;=0," ",IF(BF38&lt;=0," ",IF(BG38/BF38*100&gt;200,"СВ.200",BG38/BF38)))</f>
        <v xml:space="preserve"> </v>
      </c>
      <c r="BJ38" s="29">
        <f t="shared" si="134"/>
        <v>0</v>
      </c>
      <c r="BK38" s="46">
        <v>0</v>
      </c>
      <c r="BL38" s="46">
        <v>0</v>
      </c>
      <c r="BM38" s="75">
        <v>47360.639999999999</v>
      </c>
      <c r="BN38" s="29" t="str">
        <f t="shared" si="176"/>
        <v xml:space="preserve"> </v>
      </c>
      <c r="BO38" s="29">
        <f t="shared" si="135"/>
        <v>0</v>
      </c>
      <c r="BP38" s="46">
        <v>130000</v>
      </c>
      <c r="BQ38" s="46">
        <v>128920.32000000001</v>
      </c>
      <c r="BR38" s="75">
        <v>126113.51</v>
      </c>
      <c r="BS38" s="29">
        <f t="shared" ref="BS38:BS64" si="239">IF(BQ38&lt;=0," ",IF(BP38&lt;=0," ",IF(BQ38/BP38*100&gt;200,"СВ.200",BQ38/BP38)))</f>
        <v>0.99169476923076927</v>
      </c>
      <c r="BT38" s="29">
        <f t="shared" si="170"/>
        <v>1.0222562198134046</v>
      </c>
      <c r="BU38" s="46">
        <v>1700</v>
      </c>
      <c r="BV38" s="46">
        <v>1683.04</v>
      </c>
      <c r="BW38" s="75">
        <v>0</v>
      </c>
      <c r="BX38" s="29">
        <f t="shared" ref="BX38:BX63" si="240">IF(BV38&lt;=0," ",IF(BU38&lt;=0," ",IF(BV38/BU38*100&gt;200,"СВ.200",BV38/BU38)))</f>
        <v>0.99002352941176464</v>
      </c>
      <c r="BY38" s="29" t="str">
        <f t="shared" si="137"/>
        <v xml:space="preserve"> </v>
      </c>
      <c r="BZ38" s="9">
        <v>177200</v>
      </c>
      <c r="CA38" s="9">
        <v>177198.4</v>
      </c>
      <c r="CB38" s="75">
        <v>0</v>
      </c>
      <c r="CC38" s="29">
        <f t="shared" si="177"/>
        <v>0.9999909706546275</v>
      </c>
      <c r="CD38" s="29" t="str">
        <f t="shared" si="138"/>
        <v xml:space="preserve"> </v>
      </c>
      <c r="CE38" s="9"/>
      <c r="CF38" s="9"/>
      <c r="CG38" s="75">
        <v>0</v>
      </c>
      <c r="CH38" s="51" t="str">
        <f t="shared" si="139"/>
        <v xml:space="preserve"> </v>
      </c>
      <c r="CI38" s="29" t="str">
        <f t="shared" si="153"/>
        <v xml:space="preserve"> </v>
      </c>
      <c r="CJ38" s="30"/>
      <c r="CK38" s="30"/>
      <c r="CL38" s="30"/>
      <c r="CM38" s="29" t="str">
        <f t="shared" si="140"/>
        <v xml:space="preserve"> </v>
      </c>
      <c r="CN38" s="29" t="str">
        <f t="shared" si="141"/>
        <v xml:space="preserve"> </v>
      </c>
      <c r="CO38" s="30"/>
      <c r="CP38" s="30"/>
      <c r="CQ38" s="30"/>
      <c r="CR38" s="29" t="str">
        <f t="shared" si="142"/>
        <v xml:space="preserve"> </v>
      </c>
      <c r="CS38" s="29" t="str">
        <f t="shared" si="143"/>
        <v xml:space="preserve"> </v>
      </c>
      <c r="CT38" s="30"/>
      <c r="CU38" s="30"/>
      <c r="CV38" s="30"/>
      <c r="CW38" s="29" t="str">
        <f t="shared" si="144"/>
        <v xml:space="preserve"> </v>
      </c>
      <c r="CX38" s="29" t="str">
        <f t="shared" si="145"/>
        <v xml:space="preserve"> </v>
      </c>
      <c r="CY38" s="30"/>
      <c r="CZ38" s="30"/>
      <c r="DA38" s="30"/>
      <c r="DB38" s="29" t="str">
        <f t="shared" ref="DB38:DB64" si="241">IF(CZ38&lt;=0," ",IF(CY38&lt;=0," ",IF(CZ38/CY38*100&gt;200,"СВ.200",CZ38/CY38)))</f>
        <v xml:space="preserve"> </v>
      </c>
      <c r="DC38" s="29" t="str">
        <f t="shared" si="146"/>
        <v xml:space="preserve"> </v>
      </c>
      <c r="DD38" s="30">
        <v>66530</v>
      </c>
      <c r="DE38" s="46">
        <v>66530.23</v>
      </c>
      <c r="DF38" s="75">
        <v>30000</v>
      </c>
      <c r="DG38" s="29">
        <f t="shared" ref="DG38:DG64" si="242">IF(DE38&lt;=0," ",IF(DD38&lt;=0," ",IF(DE38/DD38*100&gt;200,"СВ.200",DE38/DD38)))</f>
        <v>1.0000034570870284</v>
      </c>
      <c r="DH38" s="29" t="str">
        <f t="shared" si="147"/>
        <v>св.200</v>
      </c>
      <c r="DI38" s="30">
        <v>900</v>
      </c>
      <c r="DJ38" s="30"/>
      <c r="DK38" s="29" t="e">
        <f t="shared" ref="DK38:DK41" si="243">IF(DI38=0," ",IF(DI38/DJ38*100&gt;200,"св.200",DI38/DJ38))</f>
        <v>#DIV/0!</v>
      </c>
      <c r="DL38" s="9">
        <v>20000</v>
      </c>
      <c r="DM38" s="9">
        <v>20000</v>
      </c>
      <c r="DN38" s="75">
        <v>0</v>
      </c>
      <c r="DO38" s="29">
        <f t="shared" ref="DO38:DO64" si="244">IF(DM38&lt;=0," ",IF(DL38&lt;=0," ",IF(DM38/DL38*100&gt;200,"СВ.200",DM38/DL38)))</f>
        <v>1</v>
      </c>
      <c r="DP38" s="29" t="str">
        <f t="shared" si="149"/>
        <v xml:space="preserve"> </v>
      </c>
    </row>
    <row r="39" spans="1:120" s="43" customFormat="1" ht="15.75" hidden="1" customHeight="1" outlineLevel="1" x14ac:dyDescent="0.25">
      <c r="A39" s="18">
        <v>29</v>
      </c>
      <c r="B39" s="8" t="s">
        <v>100</v>
      </c>
      <c r="C39" s="28">
        <f t="shared" si="215"/>
        <v>5551220</v>
      </c>
      <c r="D39" s="28">
        <f t="shared" si="215"/>
        <v>5546413.3899999997</v>
      </c>
      <c r="E39" s="28">
        <f t="shared" si="216"/>
        <v>4562953.2799999993</v>
      </c>
      <c r="F39" s="29">
        <f t="shared" si="230"/>
        <v>0.99913413447854704</v>
      </c>
      <c r="G39" s="29">
        <f t="shared" si="120"/>
        <v>1.2155314879752617</v>
      </c>
      <c r="H39" s="17">
        <f t="shared" si="223"/>
        <v>4361200</v>
      </c>
      <c r="I39" s="24">
        <f t="shared" si="223"/>
        <v>4356243.58</v>
      </c>
      <c r="J39" s="17">
        <f t="shared" si="226"/>
        <v>3784986.2399999998</v>
      </c>
      <c r="K39" s="29">
        <f t="shared" si="217"/>
        <v>0.99886351921489502</v>
      </c>
      <c r="L39" s="29">
        <f t="shared" si="218"/>
        <v>1.1509271906890737</v>
      </c>
      <c r="M39" s="46">
        <v>2251200</v>
      </c>
      <c r="N39" s="46">
        <v>2207269.9700000002</v>
      </c>
      <c r="O39" s="75">
        <v>2061213.51</v>
      </c>
      <c r="P39" s="29">
        <f t="shared" si="231"/>
        <v>0.98048594971570724</v>
      </c>
      <c r="Q39" s="29">
        <f t="shared" si="124"/>
        <v>1.07085945210984</v>
      </c>
      <c r="R39" s="30"/>
      <c r="S39" s="30"/>
      <c r="T39" s="30"/>
      <c r="U39" s="29" t="str">
        <f t="shared" si="232"/>
        <v xml:space="preserve"> </v>
      </c>
      <c r="V39" s="29" t="str">
        <f t="shared" si="219"/>
        <v xml:space="preserve"> </v>
      </c>
      <c r="W39" s="9">
        <v>0</v>
      </c>
      <c r="X39" s="9">
        <v>0</v>
      </c>
      <c r="Y39" s="75">
        <v>0</v>
      </c>
      <c r="Z39" s="29" t="str">
        <f t="shared" si="233"/>
        <v xml:space="preserve"> </v>
      </c>
      <c r="AA39" s="29" t="str">
        <f t="shared" si="126"/>
        <v xml:space="preserve"> </v>
      </c>
      <c r="AB39" s="46">
        <v>260000</v>
      </c>
      <c r="AC39" s="46">
        <v>264943.23</v>
      </c>
      <c r="AD39" s="75">
        <v>193440.73</v>
      </c>
      <c r="AE39" s="29">
        <f t="shared" si="234"/>
        <v>1.0190124230769231</v>
      </c>
      <c r="AF39" s="29">
        <f t="shared" si="127"/>
        <v>1.3696351848961694</v>
      </c>
      <c r="AG39" s="46">
        <v>1850000</v>
      </c>
      <c r="AH39" s="46">
        <v>1884030.38</v>
      </c>
      <c r="AI39" s="75">
        <v>1530332</v>
      </c>
      <c r="AJ39" s="29">
        <f t="shared" si="235"/>
        <v>1.0183948</v>
      </c>
      <c r="AK39" s="29">
        <f t="shared" si="128"/>
        <v>1.2311252590941051</v>
      </c>
      <c r="AL39" s="46">
        <v>0</v>
      </c>
      <c r="AM39" s="46">
        <v>0</v>
      </c>
      <c r="AN39" s="75">
        <v>0</v>
      </c>
      <c r="AO39" s="29" t="str">
        <f t="shared" si="184"/>
        <v xml:space="preserve"> </v>
      </c>
      <c r="AP39" s="29" t="str">
        <f t="shared" si="129"/>
        <v xml:space="preserve"> </v>
      </c>
      <c r="AQ39" s="9">
        <f t="shared" si="224"/>
        <v>1190020</v>
      </c>
      <c r="AR39" s="9">
        <f t="shared" si="225"/>
        <v>1190169.8099999998</v>
      </c>
      <c r="AS39" s="9">
        <f t="shared" si="227"/>
        <v>777967.04</v>
      </c>
      <c r="AT39" s="29">
        <f t="shared" si="236"/>
        <v>1.0001258886405269</v>
      </c>
      <c r="AU39" s="29">
        <f t="shared" si="130"/>
        <v>1.5298460587739036</v>
      </c>
      <c r="AV39" s="9"/>
      <c r="AW39" s="9"/>
      <c r="AX39" s="30"/>
      <c r="AY39" s="29" t="str">
        <f t="shared" si="237"/>
        <v xml:space="preserve"> </v>
      </c>
      <c r="AZ39" s="29" t="str">
        <f t="shared" si="131"/>
        <v xml:space="preserve"> </v>
      </c>
      <c r="BA39" s="30">
        <v>0</v>
      </c>
      <c r="BB39" s="30">
        <v>0</v>
      </c>
      <c r="BC39" s="75">
        <v>0</v>
      </c>
      <c r="BD39" s="29" t="str">
        <f t="shared" si="132"/>
        <v xml:space="preserve"> </v>
      </c>
      <c r="BE39" s="29" t="str">
        <f t="shared" si="133"/>
        <v xml:space="preserve"> </v>
      </c>
      <c r="BF39" s="46">
        <v>126240</v>
      </c>
      <c r="BG39" s="46">
        <v>118819.2</v>
      </c>
      <c r="BH39" s="75">
        <v>139877.51999999999</v>
      </c>
      <c r="BI39" s="29">
        <f t="shared" si="238"/>
        <v>0.94121673003802275</v>
      </c>
      <c r="BJ39" s="29">
        <f t="shared" si="134"/>
        <v>0.8494517203336176</v>
      </c>
      <c r="BK39" s="46">
        <v>40180</v>
      </c>
      <c r="BL39" s="46">
        <v>31351</v>
      </c>
      <c r="BM39" s="75">
        <v>3720</v>
      </c>
      <c r="BN39" s="29">
        <f t="shared" si="176"/>
        <v>0.78026381284221002</v>
      </c>
      <c r="BO39" s="29" t="str">
        <f>IF(BL39=0," ",IF(BL39/BM39*100&gt;200,"св.200",BL39/BM39))</f>
        <v>св.200</v>
      </c>
      <c r="BP39" s="46">
        <v>440000</v>
      </c>
      <c r="BQ39" s="46">
        <v>458633.93</v>
      </c>
      <c r="BR39" s="75">
        <v>408120.06</v>
      </c>
      <c r="BS39" s="29">
        <f t="shared" si="239"/>
        <v>1.042349840909091</v>
      </c>
      <c r="BT39" s="29">
        <f t="shared" si="170"/>
        <v>1.1237720831463174</v>
      </c>
      <c r="BU39" s="46">
        <v>134300</v>
      </c>
      <c r="BV39" s="46">
        <v>132136.48000000001</v>
      </c>
      <c r="BW39" s="75">
        <v>122124.39</v>
      </c>
      <c r="BX39" s="29">
        <f t="shared" si="240"/>
        <v>0.98389039463886829</v>
      </c>
      <c r="BY39" s="29">
        <f t="shared" si="137"/>
        <v>1.0819827226977348</v>
      </c>
      <c r="BZ39" s="30">
        <v>443500</v>
      </c>
      <c r="CA39" s="30">
        <v>443500</v>
      </c>
      <c r="CB39" s="75">
        <v>0</v>
      </c>
      <c r="CC39" s="29">
        <f t="shared" si="177"/>
        <v>1</v>
      </c>
      <c r="CD39" s="29" t="str">
        <f t="shared" si="138"/>
        <v xml:space="preserve"> </v>
      </c>
      <c r="CE39" s="9"/>
      <c r="CF39" s="9"/>
      <c r="CG39" s="75">
        <v>0</v>
      </c>
      <c r="CH39" s="51" t="str">
        <f t="shared" si="139"/>
        <v xml:space="preserve"> </v>
      </c>
      <c r="CI39" s="29" t="str">
        <f t="shared" si="153"/>
        <v xml:space="preserve"> </v>
      </c>
      <c r="CJ39" s="30"/>
      <c r="CK39" s="30"/>
      <c r="CL39" s="30"/>
      <c r="CM39" s="29" t="str">
        <f t="shared" si="140"/>
        <v xml:space="preserve"> </v>
      </c>
      <c r="CN39" s="29" t="str">
        <f t="shared" si="141"/>
        <v xml:space="preserve"> </v>
      </c>
      <c r="CO39" s="30"/>
      <c r="CP39" s="30"/>
      <c r="CQ39" s="30"/>
      <c r="CR39" s="29" t="str">
        <f t="shared" si="142"/>
        <v xml:space="preserve"> </v>
      </c>
      <c r="CS39" s="29" t="str">
        <f t="shared" si="143"/>
        <v xml:space="preserve"> </v>
      </c>
      <c r="CT39" s="30"/>
      <c r="CU39" s="30"/>
      <c r="CV39" s="30"/>
      <c r="CW39" s="29" t="str">
        <f t="shared" si="144"/>
        <v xml:space="preserve"> </v>
      </c>
      <c r="CX39" s="29" t="str">
        <f t="shared" si="145"/>
        <v xml:space="preserve"> </v>
      </c>
      <c r="CY39" s="30"/>
      <c r="CZ39" s="30"/>
      <c r="DA39" s="30"/>
      <c r="DB39" s="29" t="str">
        <f t="shared" si="241"/>
        <v xml:space="preserve"> </v>
      </c>
      <c r="DC39" s="29" t="str">
        <f t="shared" si="146"/>
        <v xml:space="preserve"> </v>
      </c>
      <c r="DD39" s="30">
        <v>5800</v>
      </c>
      <c r="DE39" s="46">
        <v>5729.2</v>
      </c>
      <c r="DF39" s="75">
        <v>104125.07</v>
      </c>
      <c r="DG39" s="29">
        <f t="shared" si="242"/>
        <v>0.98779310344827587</v>
      </c>
      <c r="DH39" s="29">
        <f t="shared" si="147"/>
        <v>5.5022291941796531E-2</v>
      </c>
      <c r="DI39" s="30"/>
      <c r="DJ39" s="30"/>
      <c r="DK39" s="29" t="str">
        <f t="shared" si="243"/>
        <v xml:space="preserve"> </v>
      </c>
      <c r="DL39" s="9">
        <v>0</v>
      </c>
      <c r="DM39" s="9">
        <v>0</v>
      </c>
      <c r="DN39" s="75">
        <v>0</v>
      </c>
      <c r="DO39" s="29" t="str">
        <f t="shared" si="244"/>
        <v xml:space="preserve"> </v>
      </c>
      <c r="DP39" s="29" t="str">
        <f t="shared" si="149"/>
        <v xml:space="preserve"> </v>
      </c>
    </row>
    <row r="40" spans="1:120" s="43" customFormat="1" ht="15.75" hidden="1" customHeight="1" outlineLevel="1" x14ac:dyDescent="0.25">
      <c r="A40" s="18">
        <v>30</v>
      </c>
      <c r="B40" s="8" t="s">
        <v>4</v>
      </c>
      <c r="C40" s="28">
        <f t="shared" si="215"/>
        <v>1367870</v>
      </c>
      <c r="D40" s="28">
        <f t="shared" si="215"/>
        <v>1358566.88</v>
      </c>
      <c r="E40" s="28">
        <f t="shared" si="216"/>
        <v>2160031.96</v>
      </c>
      <c r="F40" s="29">
        <f t="shared" si="230"/>
        <v>0.99319882737394627</v>
      </c>
      <c r="G40" s="29">
        <f t="shared" si="120"/>
        <v>0.62895684191635748</v>
      </c>
      <c r="H40" s="17">
        <f t="shared" si="223"/>
        <v>707150</v>
      </c>
      <c r="I40" s="24">
        <f t="shared" si="223"/>
        <v>714272.32000000007</v>
      </c>
      <c r="J40" s="17">
        <f t="shared" si="226"/>
        <v>852102.12</v>
      </c>
      <c r="K40" s="29">
        <f t="shared" si="217"/>
        <v>1.0100718659407482</v>
      </c>
      <c r="L40" s="29">
        <f t="shared" si="218"/>
        <v>0.83824732181161576</v>
      </c>
      <c r="M40" s="46">
        <v>175350</v>
      </c>
      <c r="N40" s="46">
        <v>169754.81</v>
      </c>
      <c r="O40" s="75">
        <v>261463.72</v>
      </c>
      <c r="P40" s="29">
        <f t="shared" si="231"/>
        <v>0.96809130310806957</v>
      </c>
      <c r="Q40" s="29">
        <f t="shared" si="124"/>
        <v>0.64924804863940588</v>
      </c>
      <c r="R40" s="30"/>
      <c r="S40" s="30"/>
      <c r="T40" s="30"/>
      <c r="U40" s="29" t="str">
        <f t="shared" si="232"/>
        <v xml:space="preserve"> </v>
      </c>
      <c r="V40" s="29" t="str">
        <f t="shared" si="219"/>
        <v xml:space="preserve"> </v>
      </c>
      <c r="W40" s="9">
        <v>0</v>
      </c>
      <c r="X40" s="9">
        <v>0</v>
      </c>
      <c r="Y40" s="75">
        <v>150</v>
      </c>
      <c r="Z40" s="29" t="str">
        <f t="shared" si="233"/>
        <v xml:space="preserve"> </v>
      </c>
      <c r="AA40" s="29">
        <f t="shared" si="126"/>
        <v>0</v>
      </c>
      <c r="AB40" s="46">
        <v>60000</v>
      </c>
      <c r="AC40" s="46">
        <v>56093.26</v>
      </c>
      <c r="AD40" s="75">
        <v>81923.08</v>
      </c>
      <c r="AE40" s="29">
        <f t="shared" si="234"/>
        <v>0.93488766666666667</v>
      </c>
      <c r="AF40" s="29">
        <f t="shared" si="127"/>
        <v>0.68470643437722312</v>
      </c>
      <c r="AG40" s="46">
        <v>470000</v>
      </c>
      <c r="AH40" s="46">
        <v>486674.25</v>
      </c>
      <c r="AI40" s="75">
        <v>504265.32</v>
      </c>
      <c r="AJ40" s="29">
        <f t="shared" si="235"/>
        <v>1.0354771276595744</v>
      </c>
      <c r="AK40" s="29">
        <f t="shared" si="128"/>
        <v>0.96511544755844003</v>
      </c>
      <c r="AL40" s="46">
        <v>1800</v>
      </c>
      <c r="AM40" s="46">
        <v>1750</v>
      </c>
      <c r="AN40" s="75">
        <v>4300</v>
      </c>
      <c r="AO40" s="29">
        <f t="shared" si="184"/>
        <v>0.97222222222222221</v>
      </c>
      <c r="AP40" s="29">
        <f t="shared" si="129"/>
        <v>0.40697674418604651</v>
      </c>
      <c r="AQ40" s="9">
        <f t="shared" si="224"/>
        <v>660720</v>
      </c>
      <c r="AR40" s="9">
        <f t="shared" si="225"/>
        <v>644294.55999999994</v>
      </c>
      <c r="AS40" s="9">
        <f t="shared" si="227"/>
        <v>1307929.8399999999</v>
      </c>
      <c r="AT40" s="29">
        <f t="shared" si="236"/>
        <v>0.97514008959922505</v>
      </c>
      <c r="AU40" s="29">
        <f t="shared" si="130"/>
        <v>0.49260636182136497</v>
      </c>
      <c r="AV40" s="9"/>
      <c r="AW40" s="9"/>
      <c r="AX40" s="30"/>
      <c r="AY40" s="29" t="str">
        <f t="shared" si="237"/>
        <v xml:space="preserve"> </v>
      </c>
      <c r="AZ40" s="29" t="str">
        <f t="shared" si="131"/>
        <v xml:space="preserve"> </v>
      </c>
      <c r="BA40" s="30">
        <v>0</v>
      </c>
      <c r="BB40" s="30">
        <v>0</v>
      </c>
      <c r="BC40" s="75">
        <v>0</v>
      </c>
      <c r="BD40" s="29" t="str">
        <f t="shared" si="132"/>
        <v xml:space="preserve"> </v>
      </c>
      <c r="BE40" s="29" t="str">
        <f t="shared" si="133"/>
        <v xml:space="preserve"> </v>
      </c>
      <c r="BF40" s="46"/>
      <c r="BG40" s="9"/>
      <c r="BH40" s="75">
        <v>13320</v>
      </c>
      <c r="BI40" s="29" t="str">
        <f t="shared" si="238"/>
        <v xml:space="preserve"> </v>
      </c>
      <c r="BJ40" s="29">
        <f t="shared" si="134"/>
        <v>0</v>
      </c>
      <c r="BK40" s="46">
        <v>14800</v>
      </c>
      <c r="BL40" s="46">
        <v>15988</v>
      </c>
      <c r="BM40" s="75">
        <v>18513.09</v>
      </c>
      <c r="BN40" s="29">
        <f>IF(BL40&lt;=0," ",IF(BK40&lt;=0," ",IF(BL40/BK40*100&gt;200,"СВ.200",BL40/BK40)))</f>
        <v>1.0802702702702702</v>
      </c>
      <c r="BO40" s="29">
        <f t="shared" si="135"/>
        <v>0.86360515721578623</v>
      </c>
      <c r="BP40" s="46">
        <v>157000</v>
      </c>
      <c r="BQ40" s="46">
        <v>162617.67000000001</v>
      </c>
      <c r="BR40" s="75">
        <v>218660.09</v>
      </c>
      <c r="BS40" s="29">
        <f t="shared" si="239"/>
        <v>1.0357813375796179</v>
      </c>
      <c r="BT40" s="29">
        <f t="shared" si="170"/>
        <v>0.74370073660904468</v>
      </c>
      <c r="BU40" s="46">
        <v>259100</v>
      </c>
      <c r="BV40" s="46">
        <v>235876.46</v>
      </c>
      <c r="BW40" s="75">
        <v>220796.66</v>
      </c>
      <c r="BX40" s="29">
        <f t="shared" si="240"/>
        <v>0.9103684291779236</v>
      </c>
      <c r="BY40" s="29">
        <f t="shared" si="137"/>
        <v>1.0682972287714858</v>
      </c>
      <c r="BZ40" s="30">
        <v>229170</v>
      </c>
      <c r="CA40" s="30">
        <v>229166.6</v>
      </c>
      <c r="CB40" s="75">
        <v>9000</v>
      </c>
      <c r="CC40" s="29">
        <f t="shared" si="177"/>
        <v>0.99998516385216218</v>
      </c>
      <c r="CD40" s="29" t="str">
        <f t="shared" si="138"/>
        <v>св.200</v>
      </c>
      <c r="CE40" s="9"/>
      <c r="CF40" s="9"/>
      <c r="CG40" s="75">
        <v>797640</v>
      </c>
      <c r="CH40" s="51" t="str">
        <f t="shared" si="139"/>
        <v xml:space="preserve"> </v>
      </c>
      <c r="CI40" s="29">
        <f t="shared" si="153"/>
        <v>0</v>
      </c>
      <c r="CJ40" s="30"/>
      <c r="CK40" s="30"/>
      <c r="CL40" s="30"/>
      <c r="CM40" s="29" t="str">
        <f t="shared" si="140"/>
        <v xml:space="preserve"> </v>
      </c>
      <c r="CN40" s="29" t="str">
        <f t="shared" si="141"/>
        <v xml:space="preserve"> </v>
      </c>
      <c r="CO40" s="30"/>
      <c r="CP40" s="30"/>
      <c r="CQ40" s="75">
        <v>797640</v>
      </c>
      <c r="CR40" s="29" t="str">
        <f t="shared" si="142"/>
        <v xml:space="preserve"> </v>
      </c>
      <c r="CS40" s="29">
        <f t="shared" si="143"/>
        <v>0</v>
      </c>
      <c r="CT40" s="30"/>
      <c r="CU40" s="30"/>
      <c r="CV40" s="30"/>
      <c r="CW40" s="29" t="str">
        <f t="shared" si="144"/>
        <v xml:space="preserve"> </v>
      </c>
      <c r="CX40" s="29" t="str">
        <f t="shared" si="145"/>
        <v xml:space="preserve"> </v>
      </c>
      <c r="CY40" s="30"/>
      <c r="CZ40" s="30"/>
      <c r="DA40" s="30"/>
      <c r="DB40" s="29" t="str">
        <f t="shared" si="241"/>
        <v xml:space="preserve"> </v>
      </c>
      <c r="DC40" s="29" t="str">
        <f t="shared" si="146"/>
        <v xml:space="preserve"> </v>
      </c>
      <c r="DD40" s="30">
        <v>650</v>
      </c>
      <c r="DE40" s="37">
        <v>645.83000000000004</v>
      </c>
      <c r="DF40" s="75">
        <v>30000</v>
      </c>
      <c r="DG40" s="29">
        <f t="shared" si="242"/>
        <v>0.9935846153846154</v>
      </c>
      <c r="DH40" s="29">
        <f t="shared" si="147"/>
        <v>2.1527666666666667E-2</v>
      </c>
      <c r="DI40" s="30"/>
      <c r="DJ40" s="30"/>
      <c r="DK40" s="29" t="str">
        <f t="shared" si="243"/>
        <v xml:space="preserve"> </v>
      </c>
      <c r="DL40" s="9">
        <v>0</v>
      </c>
      <c r="DM40" s="9">
        <v>0</v>
      </c>
      <c r="DN40" s="75">
        <v>0</v>
      </c>
      <c r="DO40" s="29" t="str">
        <f t="shared" si="244"/>
        <v xml:space="preserve"> </v>
      </c>
      <c r="DP40" s="29" t="str">
        <f t="shared" si="149"/>
        <v xml:space="preserve"> </v>
      </c>
    </row>
    <row r="41" spans="1:120" s="43" customFormat="1" ht="16.5" hidden="1" customHeight="1" outlineLevel="1" x14ac:dyDescent="0.25">
      <c r="A41" s="18">
        <v>31</v>
      </c>
      <c r="B41" s="8" t="s">
        <v>99</v>
      </c>
      <c r="C41" s="28">
        <f t="shared" si="215"/>
        <v>2068950</v>
      </c>
      <c r="D41" s="28">
        <f t="shared" si="215"/>
        <v>2110306.6100000003</v>
      </c>
      <c r="E41" s="28">
        <f t="shared" si="216"/>
        <v>2255086.9500000002</v>
      </c>
      <c r="F41" s="29">
        <f t="shared" si="230"/>
        <v>1.0199891780855024</v>
      </c>
      <c r="G41" s="29">
        <f t="shared" si="120"/>
        <v>0.93579833362966347</v>
      </c>
      <c r="H41" s="17">
        <f t="shared" si="223"/>
        <v>1903000</v>
      </c>
      <c r="I41" s="24">
        <f t="shared" si="223"/>
        <v>1944953.2300000002</v>
      </c>
      <c r="J41" s="17">
        <f t="shared" si="226"/>
        <v>2064242.78</v>
      </c>
      <c r="K41" s="29">
        <f t="shared" si="217"/>
        <v>1.022045838150289</v>
      </c>
      <c r="L41" s="29">
        <f t="shared" si="218"/>
        <v>0.94221147281910322</v>
      </c>
      <c r="M41" s="46">
        <v>753000</v>
      </c>
      <c r="N41" s="46">
        <v>818297.88</v>
      </c>
      <c r="O41" s="75">
        <v>813726.17</v>
      </c>
      <c r="P41" s="29">
        <f t="shared" si="231"/>
        <v>1.0867169721115537</v>
      </c>
      <c r="Q41" s="29">
        <f t="shared" si="124"/>
        <v>1.0056182413304957</v>
      </c>
      <c r="R41" s="30"/>
      <c r="S41" s="30"/>
      <c r="T41" s="30"/>
      <c r="U41" s="29" t="str">
        <f t="shared" si="232"/>
        <v xml:space="preserve"> </v>
      </c>
      <c r="V41" s="29" t="str">
        <f t="shared" si="219"/>
        <v xml:space="preserve"> </v>
      </c>
      <c r="W41" s="9">
        <v>0</v>
      </c>
      <c r="X41" s="9">
        <v>8678.14</v>
      </c>
      <c r="Y41" s="75">
        <v>2581.71</v>
      </c>
      <c r="Z41" s="29" t="str">
        <f t="shared" si="233"/>
        <v xml:space="preserve"> </v>
      </c>
      <c r="AA41" s="29" t="str">
        <f t="shared" si="126"/>
        <v>св.200</v>
      </c>
      <c r="AB41" s="46">
        <v>170000</v>
      </c>
      <c r="AC41" s="46">
        <v>172137.05</v>
      </c>
      <c r="AD41" s="75">
        <v>153829.47</v>
      </c>
      <c r="AE41" s="29">
        <f t="shared" si="234"/>
        <v>1.0125708823529411</v>
      </c>
      <c r="AF41" s="29">
        <f t="shared" si="127"/>
        <v>1.1190121762754561</v>
      </c>
      <c r="AG41" s="46">
        <v>980000</v>
      </c>
      <c r="AH41" s="46">
        <v>945840.16</v>
      </c>
      <c r="AI41" s="75">
        <v>1094105.43</v>
      </c>
      <c r="AJ41" s="29">
        <f t="shared" si="235"/>
        <v>0.96514302040816324</v>
      </c>
      <c r="AK41" s="29">
        <f>IF(AI41&lt;=0," ",IF(AH41/AI41*100&gt;200,"св.200",AH41/AI41))</f>
        <v>0.86448721856722721</v>
      </c>
      <c r="AL41" s="9">
        <v>0</v>
      </c>
      <c r="AM41" s="9">
        <v>0</v>
      </c>
      <c r="AN41" s="75">
        <v>0</v>
      </c>
      <c r="AO41" s="29" t="str">
        <f t="shared" si="184"/>
        <v xml:space="preserve"> </v>
      </c>
      <c r="AP41" s="29" t="str">
        <f t="shared" si="129"/>
        <v xml:space="preserve"> </v>
      </c>
      <c r="AQ41" s="9">
        <f t="shared" si="224"/>
        <v>165950</v>
      </c>
      <c r="AR41" s="9">
        <f t="shared" si="225"/>
        <v>165353.38</v>
      </c>
      <c r="AS41" s="9">
        <f t="shared" si="227"/>
        <v>190844.17</v>
      </c>
      <c r="AT41" s="29">
        <f t="shared" si="236"/>
        <v>0.99640482072913528</v>
      </c>
      <c r="AU41" s="29">
        <f t="shared" si="130"/>
        <v>0.86643139269069624</v>
      </c>
      <c r="AV41" s="9"/>
      <c r="AW41" s="9"/>
      <c r="AX41" s="30"/>
      <c r="AY41" s="29" t="str">
        <f t="shared" si="237"/>
        <v xml:space="preserve"> </v>
      </c>
      <c r="AZ41" s="29" t="str">
        <f t="shared" si="131"/>
        <v xml:space="preserve"> </v>
      </c>
      <c r="BA41" s="30">
        <v>0</v>
      </c>
      <c r="BB41" s="30">
        <v>0</v>
      </c>
      <c r="BC41" s="75">
        <v>0</v>
      </c>
      <c r="BD41" s="29" t="str">
        <f t="shared" si="132"/>
        <v xml:space="preserve"> </v>
      </c>
      <c r="BE41" s="29" t="str">
        <f t="shared" si="133"/>
        <v xml:space="preserve"> </v>
      </c>
      <c r="BF41" s="9"/>
      <c r="BG41" s="9"/>
      <c r="BH41" s="75">
        <v>0</v>
      </c>
      <c r="BI41" s="29" t="str">
        <f t="shared" si="238"/>
        <v xml:space="preserve"> </v>
      </c>
      <c r="BJ41" s="29" t="str">
        <f t="shared" si="134"/>
        <v xml:space="preserve"> </v>
      </c>
      <c r="BK41" s="46"/>
      <c r="BL41" s="46"/>
      <c r="BM41" s="75"/>
      <c r="BN41" s="29" t="str">
        <f t="shared" si="176"/>
        <v xml:space="preserve"> </v>
      </c>
      <c r="BO41" s="29" t="str">
        <f t="shared" si="135"/>
        <v xml:space="preserve"> </v>
      </c>
      <c r="BP41" s="46">
        <v>160000</v>
      </c>
      <c r="BQ41" s="46">
        <v>159402.04</v>
      </c>
      <c r="BR41" s="75">
        <v>160844.17000000001</v>
      </c>
      <c r="BS41" s="29">
        <f t="shared" si="239"/>
        <v>0.99626275000000009</v>
      </c>
      <c r="BT41" s="29">
        <f t="shared" si="170"/>
        <v>0.99103399271481207</v>
      </c>
      <c r="BU41" s="30">
        <v>5950</v>
      </c>
      <c r="BV41" s="30">
        <v>5951.34</v>
      </c>
      <c r="BW41" s="30"/>
      <c r="BX41" s="29">
        <f t="shared" si="240"/>
        <v>1.0002252100840336</v>
      </c>
      <c r="BY41" s="29" t="str">
        <f t="shared" si="137"/>
        <v xml:space="preserve"> </v>
      </c>
      <c r="BZ41" s="30"/>
      <c r="CA41" s="30"/>
      <c r="CB41" s="75">
        <v>0</v>
      </c>
      <c r="CC41" s="29" t="str">
        <f t="shared" si="177"/>
        <v xml:space="preserve"> </v>
      </c>
      <c r="CD41" s="29" t="str">
        <f t="shared" si="138"/>
        <v xml:space="preserve"> </v>
      </c>
      <c r="CE41" s="9"/>
      <c r="CF41" s="9"/>
      <c r="CG41" s="30"/>
      <c r="CH41" s="51" t="str">
        <f t="shared" si="139"/>
        <v xml:space="preserve"> </v>
      </c>
      <c r="CI41" s="29" t="str">
        <f t="shared" si="153"/>
        <v xml:space="preserve"> </v>
      </c>
      <c r="CJ41" s="30"/>
      <c r="CK41" s="30"/>
      <c r="CL41" s="30"/>
      <c r="CM41" s="29" t="str">
        <f t="shared" si="140"/>
        <v xml:space="preserve"> </v>
      </c>
      <c r="CN41" s="29" t="str">
        <f t="shared" si="141"/>
        <v xml:space="preserve"> </v>
      </c>
      <c r="CO41" s="30"/>
      <c r="CP41" s="30"/>
      <c r="CQ41" s="30"/>
      <c r="CR41" s="29" t="str">
        <f t="shared" si="142"/>
        <v xml:space="preserve"> </v>
      </c>
      <c r="CS41" s="29" t="str">
        <f t="shared" si="143"/>
        <v xml:space="preserve"> </v>
      </c>
      <c r="CT41" s="30"/>
      <c r="CU41" s="30"/>
      <c r="CV41" s="30"/>
      <c r="CW41" s="29" t="str">
        <f t="shared" si="144"/>
        <v xml:space="preserve"> </v>
      </c>
      <c r="CX41" s="29" t="str">
        <f t="shared" si="145"/>
        <v xml:space="preserve"> </v>
      </c>
      <c r="CY41" s="30"/>
      <c r="CZ41" s="30"/>
      <c r="DA41" s="30"/>
      <c r="DB41" s="29" t="str">
        <f t="shared" si="241"/>
        <v xml:space="preserve"> </v>
      </c>
      <c r="DC41" s="29" t="str">
        <f t="shared" si="146"/>
        <v xml:space="preserve"> </v>
      </c>
      <c r="DD41" s="30"/>
      <c r="DE41" s="37"/>
      <c r="DF41" s="75">
        <v>30000</v>
      </c>
      <c r="DG41" s="29" t="str">
        <f t="shared" si="242"/>
        <v xml:space="preserve"> </v>
      </c>
      <c r="DH41" s="29">
        <f t="shared" si="147"/>
        <v>0</v>
      </c>
      <c r="DI41" s="30"/>
      <c r="DJ41" s="30"/>
      <c r="DK41" s="29" t="str">
        <f t="shared" si="243"/>
        <v xml:space="preserve"> </v>
      </c>
      <c r="DL41" s="9"/>
      <c r="DM41" s="9"/>
      <c r="DN41" s="75">
        <v>0</v>
      </c>
      <c r="DO41" s="29" t="str">
        <f t="shared" si="244"/>
        <v xml:space="preserve"> </v>
      </c>
      <c r="DP41" s="29" t="str">
        <f t="shared" si="149"/>
        <v xml:space="preserve"> </v>
      </c>
    </row>
    <row r="42" spans="1:120" s="21" customFormat="1" ht="32.1" customHeight="1" collapsed="1" x14ac:dyDescent="0.25">
      <c r="A42" s="76"/>
      <c r="B42" s="7" t="s">
        <v>141</v>
      </c>
      <c r="C42" s="35">
        <f>SUM(C43:C47)</f>
        <v>21301606.640000001</v>
      </c>
      <c r="D42" s="35">
        <f>SUM(D43:D47)</f>
        <v>22929507.309999999</v>
      </c>
      <c r="E42" s="35">
        <f>SUM(E43:E47)</f>
        <v>21975898.010000002</v>
      </c>
      <c r="F42" s="26">
        <f t="shared" si="230"/>
        <v>1.0764214970969908</v>
      </c>
      <c r="G42" s="26">
        <f t="shared" si="120"/>
        <v>1.0433934167134404</v>
      </c>
      <c r="H42" s="25">
        <f t="shared" ref="H42" si="245">SUM(H43:H47)</f>
        <v>19379410.350000001</v>
      </c>
      <c r="I42" s="65">
        <f>SUM(I43:I47)</f>
        <v>21045555.310000002</v>
      </c>
      <c r="J42" s="25">
        <f t="shared" ref="J42" si="246">SUM(J43:J47)</f>
        <v>20384850.759999998</v>
      </c>
      <c r="K42" s="26">
        <f t="shared" ref="K42:K64" si="247">IF(I42&lt;=0," ",IF(I42/H42*100&gt;200,"СВ.200",I42/H42))</f>
        <v>1.085975008006371</v>
      </c>
      <c r="L42" s="26">
        <f t="shared" si="123"/>
        <v>1.032411547073794</v>
      </c>
      <c r="M42" s="25">
        <f>SUM(M43:M47)</f>
        <v>13115734.26</v>
      </c>
      <c r="N42" s="25">
        <f>SUM(N43:N47)</f>
        <v>14458614.090000002</v>
      </c>
      <c r="O42" s="25">
        <f>SUM(O43:O47)</f>
        <v>14232306.48</v>
      </c>
      <c r="P42" s="26">
        <f t="shared" si="231"/>
        <v>1.1023869349118698</v>
      </c>
      <c r="Q42" s="26">
        <f t="shared" si="124"/>
        <v>1.0159009792487268</v>
      </c>
      <c r="R42" s="27">
        <f t="shared" ref="R42:S42" si="248">SUM(R43:R47)</f>
        <v>1266932.02</v>
      </c>
      <c r="S42" s="27">
        <f t="shared" si="248"/>
        <v>1266942.68</v>
      </c>
      <c r="T42" s="27">
        <f>SUM(T43:T47)</f>
        <v>1097835.7</v>
      </c>
      <c r="U42" s="26">
        <f t="shared" si="232"/>
        <v>1.0000084140268235</v>
      </c>
      <c r="V42" s="26">
        <f t="shared" si="125"/>
        <v>1.1540366923757353</v>
      </c>
      <c r="W42" s="27">
        <f t="shared" ref="W42:Y42" si="249">SUM(W43:W47)</f>
        <v>262143.94</v>
      </c>
      <c r="X42" s="27">
        <f>SUM(X43:X47)</f>
        <v>262411.03999999998</v>
      </c>
      <c r="Y42" s="27">
        <f t="shared" si="249"/>
        <v>101080.5</v>
      </c>
      <c r="Z42" s="26">
        <f t="shared" si="233"/>
        <v>1.0010189058728574</v>
      </c>
      <c r="AA42" s="26" t="str">
        <f t="shared" si="126"/>
        <v>св.200</v>
      </c>
      <c r="AB42" s="25">
        <f>SUM(AB43:AB47)</f>
        <v>528123.63</v>
      </c>
      <c r="AC42" s="25">
        <f>SUM(AC43:AC47)</f>
        <v>602433.68999999994</v>
      </c>
      <c r="AD42" s="25">
        <f>SUM(AD43:AD47)</f>
        <v>712904.4800000001</v>
      </c>
      <c r="AE42" s="26">
        <f t="shared" si="234"/>
        <v>1.140705804055766</v>
      </c>
      <c r="AF42" s="26">
        <f t="shared" si="127"/>
        <v>0.84504124591838703</v>
      </c>
      <c r="AG42" s="25">
        <f>SUM(AG43:AG47)</f>
        <v>4115420.85</v>
      </c>
      <c r="AH42" s="25">
        <f>SUM(AH43:AH47)</f>
        <v>4370618.16</v>
      </c>
      <c r="AI42" s="25">
        <f>SUM(AI43:AI47)</f>
        <v>4226153.5999999996</v>
      </c>
      <c r="AJ42" s="26">
        <f t="shared" si="235"/>
        <v>1.0620100153305099</v>
      </c>
      <c r="AK42" s="26">
        <f t="shared" si="128"/>
        <v>1.0341834617653274</v>
      </c>
      <c r="AL42" s="25">
        <f>SUM(AL43:AL47)</f>
        <v>21000</v>
      </c>
      <c r="AM42" s="25">
        <f>SUM(AM43:AM47)</f>
        <v>14480</v>
      </c>
      <c r="AN42" s="25">
        <f>SUM(AN43:AN47)</f>
        <v>14570</v>
      </c>
      <c r="AO42" s="26">
        <f t="shared" si="184"/>
        <v>0.68952380952380954</v>
      </c>
      <c r="AP42" s="26">
        <f t="shared" si="129"/>
        <v>0.99382292381606041</v>
      </c>
      <c r="AQ42" s="25">
        <f>SUM(AQ43:AQ47)</f>
        <v>1922196.29</v>
      </c>
      <c r="AR42" s="25">
        <f t="shared" ref="AR42:AS42" si="250">SUM(AR43:AR47)</f>
        <v>1883952</v>
      </c>
      <c r="AS42" s="25">
        <f t="shared" si="250"/>
        <v>1591047.2500000002</v>
      </c>
      <c r="AT42" s="26">
        <f t="shared" si="236"/>
        <v>0.98010385817569123</v>
      </c>
      <c r="AU42" s="26">
        <f t="shared" si="130"/>
        <v>1.1840955697575919</v>
      </c>
      <c r="AV42" s="25">
        <f>SUM(AV43:AV47)</f>
        <v>215873.9</v>
      </c>
      <c r="AW42" s="25">
        <f>SUM(AW43:AW47)</f>
        <v>218772.35</v>
      </c>
      <c r="AX42" s="25">
        <f>SUM(AX43:AX47)</f>
        <v>283701.03000000003</v>
      </c>
      <c r="AY42" s="26">
        <f t="shared" si="237"/>
        <v>1.0134265883925755</v>
      </c>
      <c r="AZ42" s="26">
        <f t="shared" si="131"/>
        <v>0.77113696062365367</v>
      </c>
      <c r="BA42" s="27">
        <f>SUM(BA43:BA47)</f>
        <v>0</v>
      </c>
      <c r="BB42" s="27">
        <f t="shared" ref="BB42:BC42" si="251">SUM(BB43:BB47)</f>
        <v>0</v>
      </c>
      <c r="BC42" s="32">
        <f t="shared" si="251"/>
        <v>0</v>
      </c>
      <c r="BD42" s="26" t="str">
        <f t="shared" si="132"/>
        <v xml:space="preserve"> </v>
      </c>
      <c r="BE42" s="26" t="str">
        <f t="shared" si="133"/>
        <v xml:space="preserve"> </v>
      </c>
      <c r="BF42" s="27">
        <f t="shared" ref="BF42:BH42" si="252">SUM(BF43:BF47)</f>
        <v>275556.17</v>
      </c>
      <c r="BG42" s="27">
        <f>SUM(BG43:BG47)</f>
        <v>261634.24</v>
      </c>
      <c r="BH42" s="27">
        <f t="shared" si="252"/>
        <v>243333.57</v>
      </c>
      <c r="BI42" s="26">
        <f t="shared" si="238"/>
        <v>0.9494769795936705</v>
      </c>
      <c r="BJ42" s="26">
        <f t="shared" si="134"/>
        <v>1.0752081597290502</v>
      </c>
      <c r="BK42" s="27">
        <f>SUM(BK43:BK47)</f>
        <v>0</v>
      </c>
      <c r="BL42" s="27">
        <f>SUM(BL43:BL47)</f>
        <v>0</v>
      </c>
      <c r="BM42" s="27">
        <f>SUM(BM43:BM47)</f>
        <v>0</v>
      </c>
      <c r="BN42" s="26" t="str">
        <f t="shared" si="176"/>
        <v xml:space="preserve"> </v>
      </c>
      <c r="BO42" s="26" t="str">
        <f t="shared" si="135"/>
        <v xml:space="preserve"> </v>
      </c>
      <c r="BP42" s="25">
        <f>SUM(BP43:BP47)</f>
        <v>0</v>
      </c>
      <c r="BQ42" s="25">
        <f>SUM(BQ43:BQ47)</f>
        <v>0</v>
      </c>
      <c r="BR42" s="25">
        <f>SUM(BR43:BR47)</f>
        <v>0</v>
      </c>
      <c r="BS42" s="26" t="str">
        <f t="shared" si="239"/>
        <v xml:space="preserve"> </v>
      </c>
      <c r="BT42" s="26" t="str">
        <f t="shared" si="170"/>
        <v xml:space="preserve"> </v>
      </c>
      <c r="BU42" s="25">
        <f>SUM(BU43:BU47)</f>
        <v>312649.5</v>
      </c>
      <c r="BV42" s="25">
        <f>SUM(BV43:BV47)</f>
        <v>335428.69</v>
      </c>
      <c r="BW42" s="25">
        <f>SUM(BW43:BW47)</f>
        <v>262080.08000000002</v>
      </c>
      <c r="BX42" s="26">
        <f t="shared" si="240"/>
        <v>1.072858552468499</v>
      </c>
      <c r="BY42" s="26">
        <f t="shared" si="137"/>
        <v>1.2798709844716163</v>
      </c>
      <c r="BZ42" s="25">
        <f>SUM(BZ43:BZ47)</f>
        <v>940281.66999999993</v>
      </c>
      <c r="CA42" s="25">
        <f>SUM(CA43:CA47)</f>
        <v>890281.66999999993</v>
      </c>
      <c r="CB42" s="25">
        <f>SUM(CB43:CB47)</f>
        <v>711000</v>
      </c>
      <c r="CC42" s="26">
        <f t="shared" si="177"/>
        <v>0.94682444463689264</v>
      </c>
      <c r="CD42" s="26">
        <f t="shared" si="138"/>
        <v>1.2521542475386778</v>
      </c>
      <c r="CE42" s="52">
        <f>SUM(CE43:CE47)</f>
        <v>175360.45</v>
      </c>
      <c r="CF42" s="52">
        <f>SUM(CF43:CF47)</f>
        <v>175360.45</v>
      </c>
      <c r="CG42" s="25">
        <f>SUM(CG43:CG47)</f>
        <v>87932.57</v>
      </c>
      <c r="CH42" s="26">
        <f t="shared" si="139"/>
        <v>1</v>
      </c>
      <c r="CI42" s="26">
        <f t="shared" si="153"/>
        <v>1.9942604884629211</v>
      </c>
      <c r="CJ42" s="27">
        <f>SUM(CJ43:CJ47)</f>
        <v>175360.45</v>
      </c>
      <c r="CK42" s="27">
        <f>SUM(CK43:CK47)</f>
        <v>175360.45</v>
      </c>
      <c r="CL42" s="27">
        <f>SUM(CL43:CL47)</f>
        <v>87932.57</v>
      </c>
      <c r="CM42" s="26">
        <f t="shared" si="140"/>
        <v>1</v>
      </c>
      <c r="CN42" s="26">
        <f t="shared" si="141"/>
        <v>1.9942604884629211</v>
      </c>
      <c r="CO42" s="27">
        <f>SUM(CO43:CO47)</f>
        <v>0</v>
      </c>
      <c r="CP42" s="27">
        <f t="shared" ref="CP42:CQ42" si="253">SUM(CP43:CP47)</f>
        <v>0</v>
      </c>
      <c r="CQ42" s="27">
        <f t="shared" si="253"/>
        <v>0</v>
      </c>
      <c r="CR42" s="26" t="str">
        <f t="shared" si="142"/>
        <v xml:space="preserve"> </v>
      </c>
      <c r="CS42" s="26" t="str">
        <f t="shared" si="143"/>
        <v xml:space="preserve"> </v>
      </c>
      <c r="CT42" s="27">
        <f>SUM(CT43:CT47)</f>
        <v>0</v>
      </c>
      <c r="CU42" s="27">
        <f t="shared" ref="CU42:CV42" si="254">SUM(CU43:CU47)</f>
        <v>0</v>
      </c>
      <c r="CV42" s="27">
        <f t="shared" si="254"/>
        <v>0</v>
      </c>
      <c r="CW42" s="69" t="str">
        <f t="shared" si="144"/>
        <v xml:space="preserve"> </v>
      </c>
      <c r="CX42" s="69" t="str">
        <f t="shared" si="145"/>
        <v xml:space="preserve"> </v>
      </c>
      <c r="CY42" s="25">
        <f>SUM(CY43:CY47)</f>
        <v>0</v>
      </c>
      <c r="CZ42" s="25">
        <f>SUM(CZ43:CZ47)</f>
        <v>0</v>
      </c>
      <c r="DA42" s="25">
        <f>SUM(DA43:DA47)</f>
        <v>0</v>
      </c>
      <c r="DB42" s="26" t="str">
        <f t="shared" si="241"/>
        <v xml:space="preserve"> </v>
      </c>
      <c r="DC42" s="26" t="str">
        <f t="shared" si="146"/>
        <v xml:space="preserve"> </v>
      </c>
      <c r="DD42" s="25">
        <f>SUM(DD43:DD47)</f>
        <v>0</v>
      </c>
      <c r="DE42" s="38">
        <f>SUM(DE43:DE47)</f>
        <v>0</v>
      </c>
      <c r="DF42" s="25">
        <f>SUM(DF43:DF47)</f>
        <v>3000</v>
      </c>
      <c r="DG42" s="26" t="str">
        <f t="shared" si="242"/>
        <v xml:space="preserve"> </v>
      </c>
      <c r="DH42" s="26">
        <f t="shared" si="147"/>
        <v>0</v>
      </c>
      <c r="DI42" s="25">
        <f>SUM(DI43:DI47)</f>
        <v>0</v>
      </c>
      <c r="DJ42" s="25">
        <f>SUM(DJ43:DJ47)</f>
        <v>0</v>
      </c>
      <c r="DK42" s="26" t="str">
        <f t="shared" si="148"/>
        <v xml:space="preserve"> </v>
      </c>
      <c r="DL42" s="25">
        <f>SUM(DL43:DL47)</f>
        <v>2474.6</v>
      </c>
      <c r="DM42" s="25">
        <f>SUM(DM43:DM47)</f>
        <v>2474.6</v>
      </c>
      <c r="DN42" s="25">
        <f>SUM(DN43:DN47)</f>
        <v>0</v>
      </c>
      <c r="DO42" s="26">
        <f t="shared" si="244"/>
        <v>1</v>
      </c>
      <c r="DP42" s="26" t="str">
        <f t="shared" si="149"/>
        <v xml:space="preserve"> </v>
      </c>
    </row>
    <row r="43" spans="1:120" s="19" customFormat="1" ht="15.75" hidden="1" customHeight="1" outlineLevel="1" x14ac:dyDescent="0.25">
      <c r="A43" s="18">
        <f>31+1</f>
        <v>32</v>
      </c>
      <c r="B43" s="8" t="s">
        <v>113</v>
      </c>
      <c r="C43" s="28">
        <f t="shared" ref="C43:D47" si="255">H43+AQ43</f>
        <v>16025759.640000001</v>
      </c>
      <c r="D43" s="28">
        <f t="shared" si="255"/>
        <v>17449726.609999999</v>
      </c>
      <c r="E43" s="28">
        <f t="shared" ref="E43:E47" si="256">J43+AS43</f>
        <v>17339798.52</v>
      </c>
      <c r="F43" s="29">
        <f t="shared" si="230"/>
        <v>1.0888548812653975</v>
      </c>
      <c r="G43" s="29">
        <f t="shared" si="120"/>
        <v>1.006339640560022</v>
      </c>
      <c r="H43" s="17">
        <f>W43++AG43+M43+AB43+AL43+R43+70055.65</f>
        <v>14998173.350000001</v>
      </c>
      <c r="I43" s="24">
        <f>X43++AH43+N43+AC43+AM43+S43+70055.65</f>
        <v>16419241.52</v>
      </c>
      <c r="J43" s="17">
        <f t="shared" ref="J43:J47" si="257">Y43++AI43+O43+AD43+AN43+T43</f>
        <v>16143345.689999999</v>
      </c>
      <c r="K43" s="29">
        <f t="shared" si="247"/>
        <v>1.0947494162680815</v>
      </c>
      <c r="L43" s="29">
        <f t="shared" si="123"/>
        <v>1.0170903749010902</v>
      </c>
      <c r="M43" s="46">
        <v>12089360.26</v>
      </c>
      <c r="N43" s="46">
        <v>13480204.08</v>
      </c>
      <c r="O43" s="75">
        <v>13343721.75</v>
      </c>
      <c r="P43" s="29">
        <f t="shared" si="231"/>
        <v>1.1150469330128143</v>
      </c>
      <c r="Q43" s="29">
        <f t="shared" si="124"/>
        <v>1.010228205635358</v>
      </c>
      <c r="R43" s="46">
        <v>1266932.02</v>
      </c>
      <c r="S43" s="46">
        <v>1266942.68</v>
      </c>
      <c r="T43" s="75">
        <v>1097835.7</v>
      </c>
      <c r="U43" s="29">
        <f t="shared" si="232"/>
        <v>1.0000084140268235</v>
      </c>
      <c r="V43" s="29">
        <f t="shared" si="125"/>
        <v>1.1540366923757353</v>
      </c>
      <c r="W43" s="46">
        <v>260743.94</v>
      </c>
      <c r="X43" s="46">
        <v>260743.94</v>
      </c>
      <c r="Y43" s="75">
        <v>99730.5</v>
      </c>
      <c r="Z43" s="29">
        <f t="shared" si="233"/>
        <v>1</v>
      </c>
      <c r="AA43" s="29" t="str">
        <f t="shared" si="126"/>
        <v>св.200</v>
      </c>
      <c r="AB43" s="46">
        <v>351372.63</v>
      </c>
      <c r="AC43" s="46">
        <v>379471.43</v>
      </c>
      <c r="AD43" s="75">
        <v>414964.65</v>
      </c>
      <c r="AE43" s="29">
        <f t="shared" si="234"/>
        <v>1.0799686646054361</v>
      </c>
      <c r="AF43" s="29">
        <f t="shared" si="127"/>
        <v>0.9144668829019531</v>
      </c>
      <c r="AG43" s="46">
        <v>959708.85</v>
      </c>
      <c r="AH43" s="46">
        <v>961823.74</v>
      </c>
      <c r="AI43" s="75">
        <v>1187093.0900000001</v>
      </c>
      <c r="AJ43" s="29">
        <f>IF(AH43&lt;=0," ",IF(AG43&lt;=0," ",IF(AH43/AG43*100&gt;200,"СВ.200",AH43/AG43)))</f>
        <v>1.0022036787511128</v>
      </c>
      <c r="AK43" s="29">
        <f t="shared" si="128"/>
        <v>0.81023446948040101</v>
      </c>
      <c r="AL43" s="9"/>
      <c r="AM43" s="9"/>
      <c r="AN43" s="75">
        <v>0</v>
      </c>
      <c r="AO43" s="29" t="str">
        <f t="shared" si="184"/>
        <v xml:space="preserve"> </v>
      </c>
      <c r="AP43" s="29" t="str">
        <f t="shared" si="129"/>
        <v xml:space="preserve"> </v>
      </c>
      <c r="AQ43" s="9">
        <f>AV43+BA43+BF43+BK43+BP43+BU43+BZ43+CE43+CY43+DD43+DL43+CT43</f>
        <v>1027586.2899999999</v>
      </c>
      <c r="AR43" s="9">
        <f t="shared" ref="AR43" si="258">AW43+BB43+BG43+BL43+BQ43+BV43+CA43+CF43+CZ43+DE43+DM43+CU43+DI43</f>
        <v>1030485.09</v>
      </c>
      <c r="AS43" s="9">
        <f t="shared" ref="AS43" si="259">AX43+BC43+BH43+BM43+BR43+BW43+CB43+CG43+DA43+DF43+DN43+CV43+DJ43</f>
        <v>1196452.83</v>
      </c>
      <c r="AT43" s="29">
        <f t="shared" si="236"/>
        <v>1.0028209796376322</v>
      </c>
      <c r="AU43" s="29">
        <f t="shared" si="130"/>
        <v>0.86128350751612992</v>
      </c>
      <c r="AV43" s="46">
        <v>215873.9</v>
      </c>
      <c r="AW43" s="46">
        <v>218772.35</v>
      </c>
      <c r="AX43" s="75">
        <v>283701.03000000003</v>
      </c>
      <c r="AY43" s="29">
        <f t="shared" si="237"/>
        <v>1.0134265883925755</v>
      </c>
      <c r="AZ43" s="29">
        <f t="shared" si="131"/>
        <v>0.77113696062365367</v>
      </c>
      <c r="BA43" s="46"/>
      <c r="BB43" s="30"/>
      <c r="BC43" s="36"/>
      <c r="BD43" s="29" t="str">
        <f t="shared" si="132"/>
        <v xml:space="preserve"> </v>
      </c>
      <c r="BE43" s="29" t="str">
        <f t="shared" si="133"/>
        <v xml:space="preserve"> </v>
      </c>
      <c r="BF43" s="46">
        <v>55546.17</v>
      </c>
      <c r="BG43" s="46">
        <v>55546.17</v>
      </c>
      <c r="BH43" s="75">
        <v>19136.73</v>
      </c>
      <c r="BI43" s="29">
        <f t="shared" si="238"/>
        <v>1</v>
      </c>
      <c r="BJ43" s="29" t="str">
        <f>IF(BG43=0," ",IF(BG43/BH43*100&gt;200,"св.200",BG43/BH43))</f>
        <v>св.200</v>
      </c>
      <c r="BK43" s="30"/>
      <c r="BL43" s="30"/>
      <c r="BM43" s="30"/>
      <c r="BN43" s="29"/>
      <c r="BO43" s="29" t="str">
        <f t="shared" si="135"/>
        <v xml:space="preserve"> </v>
      </c>
      <c r="BP43" s="30"/>
      <c r="BQ43" s="30"/>
      <c r="BR43" s="30"/>
      <c r="BS43" s="29" t="str">
        <f t="shared" si="239"/>
        <v xml:space="preserve"> </v>
      </c>
      <c r="BT43" s="29" t="str">
        <f t="shared" si="170"/>
        <v xml:space="preserve"> </v>
      </c>
      <c r="BU43" s="46">
        <v>231049.5</v>
      </c>
      <c r="BV43" s="46">
        <v>231049.85</v>
      </c>
      <c r="BW43" s="75">
        <v>204682.5</v>
      </c>
      <c r="BX43" s="29">
        <f t="shared" si="240"/>
        <v>1.0000015148269095</v>
      </c>
      <c r="BY43" s="29">
        <f t="shared" si="137"/>
        <v>1.1288207345522945</v>
      </c>
      <c r="BZ43" s="30">
        <v>347281.67</v>
      </c>
      <c r="CA43" s="30">
        <v>347281.67</v>
      </c>
      <c r="CB43" s="75">
        <v>601000</v>
      </c>
      <c r="CC43" s="29">
        <f t="shared" si="177"/>
        <v>1</v>
      </c>
      <c r="CD43" s="29">
        <f t="shared" si="138"/>
        <v>0.57783971713810311</v>
      </c>
      <c r="CE43" s="46">
        <v>175360.45</v>
      </c>
      <c r="CF43" s="46">
        <v>175360.45</v>
      </c>
      <c r="CG43" s="75">
        <v>87932.57</v>
      </c>
      <c r="CH43" s="51">
        <f t="shared" si="139"/>
        <v>1</v>
      </c>
      <c r="CI43" s="29">
        <f t="shared" si="153"/>
        <v>1.9942604884629211</v>
      </c>
      <c r="CJ43" s="46">
        <v>175360.45</v>
      </c>
      <c r="CK43" s="46">
        <v>175360.45</v>
      </c>
      <c r="CL43" s="75">
        <v>87932.57</v>
      </c>
      <c r="CM43" s="29">
        <f t="shared" si="140"/>
        <v>1</v>
      </c>
      <c r="CN43" s="29">
        <f t="shared" si="141"/>
        <v>1.9942604884629211</v>
      </c>
      <c r="CO43" s="30"/>
      <c r="CP43" s="30"/>
      <c r="CQ43" s="30"/>
      <c r="CR43" s="29" t="str">
        <f t="shared" si="142"/>
        <v xml:space="preserve"> </v>
      </c>
      <c r="CS43" s="29" t="str">
        <f t="shared" si="143"/>
        <v xml:space="preserve"> </v>
      </c>
      <c r="CT43" s="30"/>
      <c r="CU43" s="30"/>
      <c r="CV43" s="30"/>
      <c r="CW43" s="29" t="str">
        <f t="shared" si="144"/>
        <v xml:space="preserve"> </v>
      </c>
      <c r="CX43" s="29" t="str">
        <f t="shared" si="145"/>
        <v xml:space="preserve"> </v>
      </c>
      <c r="CY43" s="30"/>
      <c r="CZ43" s="30"/>
      <c r="DA43" s="30"/>
      <c r="DB43" s="29" t="str">
        <f t="shared" si="241"/>
        <v xml:space="preserve"> </v>
      </c>
      <c r="DC43" s="29" t="str">
        <f t="shared" si="146"/>
        <v xml:space="preserve"> </v>
      </c>
      <c r="DD43" s="9"/>
      <c r="DE43" s="39"/>
      <c r="DF43" s="30"/>
      <c r="DG43" s="29" t="str">
        <f t="shared" si="242"/>
        <v xml:space="preserve"> </v>
      </c>
      <c r="DH43" s="29" t="str">
        <f t="shared" si="147"/>
        <v xml:space="preserve"> </v>
      </c>
      <c r="DI43" s="30"/>
      <c r="DJ43" s="30"/>
      <c r="DK43" s="29" t="str">
        <f t="shared" si="148"/>
        <v xml:space="preserve"> </v>
      </c>
      <c r="DL43" s="30">
        <v>2474.6</v>
      </c>
      <c r="DM43" s="30">
        <v>2474.6</v>
      </c>
      <c r="DN43" s="30"/>
      <c r="DO43" s="29">
        <f t="shared" si="244"/>
        <v>1</v>
      </c>
      <c r="DP43" s="29" t="str">
        <f t="shared" si="149"/>
        <v xml:space="preserve"> </v>
      </c>
    </row>
    <row r="44" spans="1:120" s="19" customFormat="1" ht="15.75" hidden="1" customHeight="1" outlineLevel="1" x14ac:dyDescent="0.25">
      <c r="A44" s="18">
        <f>A43+1</f>
        <v>33</v>
      </c>
      <c r="B44" s="8" t="s">
        <v>112</v>
      </c>
      <c r="C44" s="28">
        <f t="shared" si="255"/>
        <v>2484389</v>
      </c>
      <c r="D44" s="28">
        <f t="shared" si="255"/>
        <v>2384397.7500000005</v>
      </c>
      <c r="E44" s="28">
        <f t="shared" si="256"/>
        <v>2308115.25</v>
      </c>
      <c r="F44" s="29">
        <f t="shared" si="230"/>
        <v>0.95975217649087985</v>
      </c>
      <c r="G44" s="29">
        <f t="shared" si="120"/>
        <v>1.033049692817549</v>
      </c>
      <c r="H44" s="17">
        <f t="shared" ref="H43:I47" si="260">W44++AG44+M44+AB44+AL44+R44</f>
        <v>2304389</v>
      </c>
      <c r="I44" s="24">
        <f t="shared" si="260"/>
        <v>2267666.5100000002</v>
      </c>
      <c r="J44" s="17">
        <f t="shared" si="257"/>
        <v>2075552.41</v>
      </c>
      <c r="K44" s="29">
        <f t="shared" si="247"/>
        <v>0.98406410983562242</v>
      </c>
      <c r="L44" s="29">
        <f t="shared" si="123"/>
        <v>1.0925604668301294</v>
      </c>
      <c r="M44" s="46">
        <v>855389</v>
      </c>
      <c r="N44" s="46">
        <v>802077.22</v>
      </c>
      <c r="O44" s="75">
        <v>718770.14</v>
      </c>
      <c r="P44" s="29">
        <f t="shared" si="231"/>
        <v>0.93767539680776812</v>
      </c>
      <c r="Q44" s="29">
        <f t="shared" si="124"/>
        <v>1.1159022549267279</v>
      </c>
      <c r="R44" s="30"/>
      <c r="S44" s="30"/>
      <c r="T44" s="30"/>
      <c r="U44" s="29" t="str">
        <f t="shared" si="232"/>
        <v xml:space="preserve"> </v>
      </c>
      <c r="V44" s="29" t="str">
        <f t="shared" ref="V44:V47" si="261">IF(S44=0," ",IF(S44/T44*100&gt;200,"св.200",S44/T44))</f>
        <v xml:space="preserve"> </v>
      </c>
      <c r="W44" s="30">
        <v>1400</v>
      </c>
      <c r="X44" s="30">
        <v>1350</v>
      </c>
      <c r="Y44" s="75">
        <v>1350</v>
      </c>
      <c r="Z44" s="29">
        <f t="shared" si="233"/>
        <v>0.9642857142857143</v>
      </c>
      <c r="AA44" s="29">
        <f t="shared" si="126"/>
        <v>1</v>
      </c>
      <c r="AB44" s="46">
        <v>66600</v>
      </c>
      <c r="AC44" s="46">
        <v>63905.31</v>
      </c>
      <c r="AD44" s="75">
        <v>71862.28</v>
      </c>
      <c r="AE44" s="29">
        <f t="shared" si="234"/>
        <v>0.95953918918918912</v>
      </c>
      <c r="AF44" s="29">
        <f t="shared" si="127"/>
        <v>0.88927473495135412</v>
      </c>
      <c r="AG44" s="46">
        <v>1376000</v>
      </c>
      <c r="AH44" s="46">
        <v>1396573.98</v>
      </c>
      <c r="AI44" s="75">
        <v>1279449.99</v>
      </c>
      <c r="AJ44" s="29">
        <f>IF(AH44&lt;=0," ",IF(AG44&lt;=0," ",IF(AH44/AG44*100&gt;200,"СВ.200",AH44/AG44)))</f>
        <v>1.0149520203488371</v>
      </c>
      <c r="AK44" s="29">
        <f t="shared" si="128"/>
        <v>1.0915424525502555</v>
      </c>
      <c r="AL44" s="46">
        <v>5000</v>
      </c>
      <c r="AM44" s="46">
        <v>3760</v>
      </c>
      <c r="AN44" s="75">
        <v>4120</v>
      </c>
      <c r="AO44" s="29">
        <f t="shared" si="184"/>
        <v>0.752</v>
      </c>
      <c r="AP44" s="29">
        <f t="shared" si="129"/>
        <v>0.91262135922330101</v>
      </c>
      <c r="AQ44" s="9">
        <f t="shared" ref="AQ44:AQ47" si="262">AV44+BA44+BF44+BK44+BP44+BU44+BZ44+CE44+CY44+DD44+DL44+CT44</f>
        <v>180000</v>
      </c>
      <c r="AR44" s="9">
        <f t="shared" ref="AR44:AR47" si="263">AW44+BB44+BG44+BL44+BQ44+BV44+CA44+CF44+CZ44+DE44+DM44+CU44+DI44</f>
        <v>116731.24</v>
      </c>
      <c r="AS44" s="9">
        <f t="shared" ref="AS44:AS47" si="264">AX44+BC44+BH44+BM44+BR44+BW44+CB44+CG44+DA44+DF44+DN44+CV44+DJ44</f>
        <v>232562.84000000003</v>
      </c>
      <c r="AT44" s="29">
        <f t="shared" si="236"/>
        <v>0.64850688888888897</v>
      </c>
      <c r="AU44" s="29">
        <f t="shared" si="130"/>
        <v>0.50193418690621416</v>
      </c>
      <c r="AV44" s="9"/>
      <c r="AW44" s="9"/>
      <c r="AX44" s="30"/>
      <c r="AY44" s="29" t="str">
        <f t="shared" si="237"/>
        <v xml:space="preserve"> </v>
      </c>
      <c r="AZ44" s="29" t="str">
        <f t="shared" si="131"/>
        <v xml:space="preserve"> </v>
      </c>
      <c r="BA44" s="46"/>
      <c r="BB44" s="30"/>
      <c r="BC44" s="36"/>
      <c r="BD44" s="29" t="str">
        <f t="shared" si="132"/>
        <v xml:space="preserve"> </v>
      </c>
      <c r="BE44" s="29" t="str">
        <f t="shared" si="133"/>
        <v xml:space="preserve"> </v>
      </c>
      <c r="BF44" s="46">
        <v>130000</v>
      </c>
      <c r="BG44" s="46">
        <v>116731.24</v>
      </c>
      <c r="BH44" s="75">
        <v>121687.74</v>
      </c>
      <c r="BI44" s="29">
        <f t="shared" si="238"/>
        <v>0.89793261538461544</v>
      </c>
      <c r="BJ44" s="29">
        <f t="shared" si="134"/>
        <v>0.95926869872018328</v>
      </c>
      <c r="BK44" s="30"/>
      <c r="BL44" s="30"/>
      <c r="BM44" s="30"/>
      <c r="BN44" s="29"/>
      <c r="BO44" s="29" t="str">
        <f t="shared" si="135"/>
        <v xml:space="preserve"> </v>
      </c>
      <c r="BP44" s="30"/>
      <c r="BQ44" s="30"/>
      <c r="BR44" s="30"/>
      <c r="BS44" s="29" t="str">
        <f t="shared" si="239"/>
        <v xml:space="preserve"> </v>
      </c>
      <c r="BT44" s="29" t="str">
        <f t="shared" si="170"/>
        <v xml:space="preserve"> </v>
      </c>
      <c r="BU44" s="30"/>
      <c r="BV44" s="30"/>
      <c r="BW44" s="75">
        <v>875.1</v>
      </c>
      <c r="BX44" s="29" t="str">
        <f t="shared" si="240"/>
        <v xml:space="preserve"> </v>
      </c>
      <c r="BY44" s="29">
        <f t="shared" si="137"/>
        <v>0</v>
      </c>
      <c r="BZ44" s="46">
        <v>50000</v>
      </c>
      <c r="CA44" s="46">
        <v>0</v>
      </c>
      <c r="CB44" s="75">
        <v>110000</v>
      </c>
      <c r="CC44" s="29" t="str">
        <f t="shared" si="177"/>
        <v xml:space="preserve"> </v>
      </c>
      <c r="CD44" s="29">
        <f t="shared" si="138"/>
        <v>0</v>
      </c>
      <c r="CE44" s="34"/>
      <c r="CF44" s="9"/>
      <c r="CG44" s="9"/>
      <c r="CH44" s="51" t="str">
        <f t="shared" si="139"/>
        <v xml:space="preserve"> </v>
      </c>
      <c r="CI44" s="29" t="str">
        <f t="shared" si="153"/>
        <v xml:space="preserve"> </v>
      </c>
      <c r="CJ44" s="30"/>
      <c r="CK44" s="30"/>
      <c r="CL44" s="30"/>
      <c r="CM44" s="29" t="str">
        <f t="shared" si="140"/>
        <v xml:space="preserve"> </v>
      </c>
      <c r="CN44" s="29" t="str">
        <f t="shared" si="141"/>
        <v xml:space="preserve"> </v>
      </c>
      <c r="CO44" s="30"/>
      <c r="CP44" s="30"/>
      <c r="CQ44" s="30"/>
      <c r="CR44" s="29" t="str">
        <f t="shared" si="142"/>
        <v xml:space="preserve"> </v>
      </c>
      <c r="CS44" s="29" t="str">
        <f t="shared" si="143"/>
        <v xml:space="preserve"> </v>
      </c>
      <c r="CT44" s="30"/>
      <c r="CU44" s="30"/>
      <c r="CV44" s="30"/>
      <c r="CW44" s="29" t="str">
        <f t="shared" si="144"/>
        <v xml:space="preserve"> </v>
      </c>
      <c r="CX44" s="29" t="str">
        <f t="shared" si="145"/>
        <v xml:space="preserve"> </v>
      </c>
      <c r="CY44" s="30"/>
      <c r="CZ44" s="30"/>
      <c r="DA44" s="30"/>
      <c r="DB44" s="29" t="str">
        <f t="shared" si="241"/>
        <v xml:space="preserve"> </v>
      </c>
      <c r="DC44" s="29" t="str">
        <f t="shared" si="146"/>
        <v xml:space="preserve"> </v>
      </c>
      <c r="DD44" s="9"/>
      <c r="DE44" s="39"/>
      <c r="DF44" s="30"/>
      <c r="DG44" s="29" t="str">
        <f t="shared" si="242"/>
        <v xml:space="preserve"> </v>
      </c>
      <c r="DH44" s="29" t="str">
        <f t="shared" si="147"/>
        <v xml:space="preserve"> </v>
      </c>
      <c r="DI44" s="30"/>
      <c r="DJ44" s="30"/>
      <c r="DK44" s="29" t="str">
        <f t="shared" si="148"/>
        <v xml:space="preserve"> </v>
      </c>
      <c r="DL44" s="30"/>
      <c r="DM44" s="30"/>
      <c r="DN44" s="30"/>
      <c r="DO44" s="29" t="str">
        <f t="shared" si="244"/>
        <v xml:space="preserve"> </v>
      </c>
      <c r="DP44" s="29" t="str">
        <f t="shared" si="149"/>
        <v xml:space="preserve"> </v>
      </c>
    </row>
    <row r="45" spans="1:120" s="19" customFormat="1" ht="15.75" hidden="1" customHeight="1" outlineLevel="1" x14ac:dyDescent="0.25">
      <c r="A45" s="18">
        <f t="shared" ref="A45:A47" si="265">A44+1</f>
        <v>34</v>
      </c>
      <c r="B45" s="8" t="s">
        <v>17</v>
      </c>
      <c r="C45" s="28">
        <f t="shared" si="255"/>
        <v>1151741</v>
      </c>
      <c r="D45" s="28">
        <f t="shared" si="255"/>
        <v>1152585.7799999998</v>
      </c>
      <c r="E45" s="28">
        <f t="shared" si="256"/>
        <v>1092435.79</v>
      </c>
      <c r="F45" s="29">
        <f t="shared" si="230"/>
        <v>1.0007334808780792</v>
      </c>
      <c r="G45" s="29">
        <f t="shared" si="120"/>
        <v>1.0550604351766979</v>
      </c>
      <c r="H45" s="17">
        <f t="shared" si="260"/>
        <v>1042741</v>
      </c>
      <c r="I45" s="24">
        <f t="shared" si="260"/>
        <v>1043745.7799999999</v>
      </c>
      <c r="J45" s="17">
        <f t="shared" si="257"/>
        <v>985035.79</v>
      </c>
      <c r="K45" s="29">
        <f t="shared" si="247"/>
        <v>1.0009635949866744</v>
      </c>
      <c r="L45" s="29">
        <f t="shared" si="123"/>
        <v>1.0596018851254123</v>
      </c>
      <c r="M45" s="46">
        <v>112800</v>
      </c>
      <c r="N45" s="46">
        <v>113184.36</v>
      </c>
      <c r="O45" s="75">
        <v>112133.43</v>
      </c>
      <c r="P45" s="29">
        <f t="shared" si="231"/>
        <v>1.0034074468085106</v>
      </c>
      <c r="Q45" s="29">
        <f t="shared" si="124"/>
        <v>1.0093721381750296</v>
      </c>
      <c r="R45" s="30"/>
      <c r="S45" s="30"/>
      <c r="T45" s="30"/>
      <c r="U45" s="29" t="str">
        <f t="shared" si="232"/>
        <v xml:space="preserve"> </v>
      </c>
      <c r="V45" s="29" t="str">
        <f t="shared" si="261"/>
        <v xml:space="preserve"> </v>
      </c>
      <c r="W45" s="30">
        <v>0</v>
      </c>
      <c r="X45" s="30">
        <v>317.10000000000002</v>
      </c>
      <c r="Y45" s="30"/>
      <c r="Z45" s="29" t="str">
        <f t="shared" si="233"/>
        <v xml:space="preserve"> </v>
      </c>
      <c r="AA45" s="29" t="str">
        <f t="shared" si="126"/>
        <v xml:space="preserve"> </v>
      </c>
      <c r="AB45" s="46">
        <v>51229</v>
      </c>
      <c r="AC45" s="46">
        <v>51357.36</v>
      </c>
      <c r="AD45" s="75">
        <v>56566.54</v>
      </c>
      <c r="AE45" s="29">
        <f t="shared" si="234"/>
        <v>1.0025056120556717</v>
      </c>
      <c r="AF45" s="29">
        <f t="shared" si="127"/>
        <v>0.90791057752515891</v>
      </c>
      <c r="AG45" s="46">
        <v>871712</v>
      </c>
      <c r="AH45" s="46">
        <v>872366.96</v>
      </c>
      <c r="AI45" s="75">
        <v>809185.82</v>
      </c>
      <c r="AJ45" s="29">
        <f t="shared" si="235"/>
        <v>1.0007513490694173</v>
      </c>
      <c r="AK45" s="29">
        <f t="shared" si="128"/>
        <v>1.0780798902284274</v>
      </c>
      <c r="AL45" s="46">
        <v>7000</v>
      </c>
      <c r="AM45" s="46">
        <v>6520</v>
      </c>
      <c r="AN45" s="75">
        <v>7150</v>
      </c>
      <c r="AO45" s="29">
        <f t="shared" si="184"/>
        <v>0.93142857142857138</v>
      </c>
      <c r="AP45" s="29">
        <f t="shared" si="129"/>
        <v>0.91188811188811192</v>
      </c>
      <c r="AQ45" s="9">
        <f t="shared" si="262"/>
        <v>109000</v>
      </c>
      <c r="AR45" s="9">
        <f t="shared" si="263"/>
        <v>108840</v>
      </c>
      <c r="AS45" s="9">
        <f t="shared" si="264"/>
        <v>107400</v>
      </c>
      <c r="AT45" s="29">
        <f t="shared" si="236"/>
        <v>0.99853211009174314</v>
      </c>
      <c r="AU45" s="29">
        <f t="shared" si="130"/>
        <v>1.0134078212290503</v>
      </c>
      <c r="AV45" s="9"/>
      <c r="AW45" s="9"/>
      <c r="AX45" s="30"/>
      <c r="AY45" s="29" t="str">
        <f t="shared" si="237"/>
        <v xml:space="preserve"> </v>
      </c>
      <c r="AZ45" s="29" t="str">
        <f t="shared" si="131"/>
        <v xml:space="preserve"> </v>
      </c>
      <c r="BA45" s="46"/>
      <c r="BB45" s="30"/>
      <c r="BC45" s="36"/>
      <c r="BD45" s="29" t="str">
        <f t="shared" si="132"/>
        <v xml:space="preserve"> </v>
      </c>
      <c r="BE45" s="29" t="str">
        <f t="shared" si="133"/>
        <v xml:space="preserve"> </v>
      </c>
      <c r="BF45" s="46">
        <v>87400</v>
      </c>
      <c r="BG45" s="46">
        <v>87400</v>
      </c>
      <c r="BH45" s="75">
        <v>93400</v>
      </c>
      <c r="BI45" s="29">
        <f t="shared" si="238"/>
        <v>1</v>
      </c>
      <c r="BJ45" s="29">
        <f t="shared" si="134"/>
        <v>0.93576017130620981</v>
      </c>
      <c r="BK45" s="30"/>
      <c r="BL45" s="30"/>
      <c r="BM45" s="30"/>
      <c r="BN45" s="29"/>
      <c r="BO45" s="29" t="str">
        <f t="shared" si="135"/>
        <v xml:space="preserve"> </v>
      </c>
      <c r="BP45" s="30"/>
      <c r="BQ45" s="30"/>
      <c r="BR45" s="30"/>
      <c r="BS45" s="29" t="str">
        <f t="shared" si="239"/>
        <v xml:space="preserve"> </v>
      </c>
      <c r="BT45" s="29" t="str">
        <f t="shared" si="170"/>
        <v xml:space="preserve"> </v>
      </c>
      <c r="BU45" s="46">
        <v>21600</v>
      </c>
      <c r="BV45" s="9">
        <v>21440</v>
      </c>
      <c r="BW45" s="75">
        <v>14000</v>
      </c>
      <c r="BX45" s="29">
        <f t="shared" si="240"/>
        <v>0.99259259259259258</v>
      </c>
      <c r="BY45" s="29">
        <f t="shared" si="137"/>
        <v>1.5314285714285714</v>
      </c>
      <c r="BZ45" s="30">
        <v>0</v>
      </c>
      <c r="CA45" s="30">
        <v>0</v>
      </c>
      <c r="CB45" s="30"/>
      <c r="CC45" s="29" t="str">
        <f>IF(CA45&lt;=0," ",IF(BZ45&lt;=0," ",IF(CA45/BZ45*100&gt;200,"св.200",CA45/BZ45)))</f>
        <v xml:space="preserve"> </v>
      </c>
      <c r="CD45" s="29" t="str">
        <f t="shared" si="138"/>
        <v xml:space="preserve"> </v>
      </c>
      <c r="CE45" s="34"/>
      <c r="CF45" s="9"/>
      <c r="CG45" s="9"/>
      <c r="CH45" s="51" t="str">
        <f t="shared" si="139"/>
        <v xml:space="preserve"> </v>
      </c>
      <c r="CI45" s="29" t="str">
        <f t="shared" si="153"/>
        <v xml:space="preserve"> </v>
      </c>
      <c r="CJ45" s="30"/>
      <c r="CK45" s="30"/>
      <c r="CL45" s="30"/>
      <c r="CM45" s="29" t="str">
        <f t="shared" si="140"/>
        <v xml:space="preserve"> </v>
      </c>
      <c r="CN45" s="29" t="str">
        <f t="shared" si="141"/>
        <v xml:space="preserve"> </v>
      </c>
      <c r="CO45" s="30"/>
      <c r="CP45" s="30"/>
      <c r="CQ45" s="30"/>
      <c r="CR45" s="29" t="str">
        <f t="shared" si="142"/>
        <v xml:space="preserve"> </v>
      </c>
      <c r="CS45" s="29" t="str">
        <f t="shared" si="143"/>
        <v xml:space="preserve"> </v>
      </c>
      <c r="CT45" s="30"/>
      <c r="CU45" s="30"/>
      <c r="CV45" s="30"/>
      <c r="CW45" s="29" t="str">
        <f t="shared" si="144"/>
        <v xml:space="preserve"> </v>
      </c>
      <c r="CX45" s="29" t="str">
        <f t="shared" si="145"/>
        <v xml:space="preserve"> </v>
      </c>
      <c r="CY45" s="30"/>
      <c r="CZ45" s="30"/>
      <c r="DA45" s="30"/>
      <c r="DB45" s="29" t="str">
        <f t="shared" si="241"/>
        <v xml:space="preserve"> </v>
      </c>
      <c r="DC45" s="29" t="str">
        <f t="shared" si="146"/>
        <v xml:space="preserve"> </v>
      </c>
      <c r="DD45" s="9"/>
      <c r="DE45" s="39"/>
      <c r="DF45" s="30"/>
      <c r="DG45" s="29" t="str">
        <f t="shared" si="242"/>
        <v xml:space="preserve"> </v>
      </c>
      <c r="DH45" s="29" t="str">
        <f t="shared" si="147"/>
        <v xml:space="preserve"> </v>
      </c>
      <c r="DI45" s="30"/>
      <c r="DJ45" s="30"/>
      <c r="DK45" s="29" t="str">
        <f t="shared" si="148"/>
        <v xml:space="preserve"> </v>
      </c>
      <c r="DL45" s="30"/>
      <c r="DM45" s="30"/>
      <c r="DN45" s="30"/>
      <c r="DO45" s="29" t="str">
        <f t="shared" si="244"/>
        <v xml:space="preserve"> </v>
      </c>
      <c r="DP45" s="29" t="str">
        <f t="shared" si="149"/>
        <v xml:space="preserve"> </v>
      </c>
    </row>
    <row r="46" spans="1:120" s="19" customFormat="1" ht="15.75" hidden="1" customHeight="1" outlineLevel="1" x14ac:dyDescent="0.25">
      <c r="A46" s="18">
        <f t="shared" si="265"/>
        <v>35</v>
      </c>
      <c r="B46" s="8" t="s">
        <v>5</v>
      </c>
      <c r="C46" s="28">
        <f t="shared" si="255"/>
        <v>800795</v>
      </c>
      <c r="D46" s="28">
        <f t="shared" si="255"/>
        <v>1131866.72</v>
      </c>
      <c r="E46" s="28">
        <f t="shared" si="256"/>
        <v>466681.1</v>
      </c>
      <c r="F46" s="29">
        <f t="shared" si="230"/>
        <v>1.4134288051249071</v>
      </c>
      <c r="G46" s="29" t="str">
        <f t="shared" si="120"/>
        <v>св.200</v>
      </c>
      <c r="H46" s="17">
        <f t="shared" si="260"/>
        <v>328185</v>
      </c>
      <c r="I46" s="24">
        <f t="shared" si="260"/>
        <v>636496.04999999993</v>
      </c>
      <c r="J46" s="17">
        <f t="shared" si="257"/>
        <v>454799.51999999996</v>
      </c>
      <c r="K46" s="29">
        <f t="shared" si="247"/>
        <v>1.9394428447369623</v>
      </c>
      <c r="L46" s="29">
        <f t="shared" si="123"/>
        <v>1.3995090628063986</v>
      </c>
      <c r="M46" s="46">
        <v>18185</v>
      </c>
      <c r="N46" s="46">
        <v>23410.46</v>
      </c>
      <c r="O46" s="75">
        <v>23162.36</v>
      </c>
      <c r="P46" s="29">
        <f t="shared" si="231"/>
        <v>1.2873500137475942</v>
      </c>
      <c r="Q46" s="29">
        <f t="shared" si="124"/>
        <v>1.0107113437490824</v>
      </c>
      <c r="R46" s="30"/>
      <c r="S46" s="30"/>
      <c r="T46" s="30"/>
      <c r="U46" s="29" t="str">
        <f t="shared" si="232"/>
        <v xml:space="preserve"> </v>
      </c>
      <c r="V46" s="29" t="str">
        <f t="shared" si="261"/>
        <v xml:space="preserve"> </v>
      </c>
      <c r="W46" s="30">
        <v>0</v>
      </c>
      <c r="X46" s="30">
        <v>0</v>
      </c>
      <c r="Y46" s="30"/>
      <c r="Z46" s="29" t="str">
        <f t="shared" si="233"/>
        <v xml:space="preserve"> </v>
      </c>
      <c r="AA46" s="29" t="str">
        <f t="shared" si="126"/>
        <v xml:space="preserve"> </v>
      </c>
      <c r="AB46" s="46">
        <v>20000</v>
      </c>
      <c r="AC46" s="46">
        <v>68818.22</v>
      </c>
      <c r="AD46" s="75">
        <v>112826.67</v>
      </c>
      <c r="AE46" s="29" t="str">
        <f t="shared" si="234"/>
        <v>СВ.200</v>
      </c>
      <c r="AF46" s="29">
        <f t="shared" si="127"/>
        <v>0.60994638944852309</v>
      </c>
      <c r="AG46" s="46">
        <v>285000</v>
      </c>
      <c r="AH46" s="46">
        <v>543217.37</v>
      </c>
      <c r="AI46" s="75">
        <v>317110.49</v>
      </c>
      <c r="AJ46" s="29">
        <f t="shared" si="235"/>
        <v>1.9060258596491229</v>
      </c>
      <c r="AK46" s="29">
        <f t="shared" si="128"/>
        <v>1.7130223916591343</v>
      </c>
      <c r="AL46" s="46">
        <v>5000</v>
      </c>
      <c r="AM46" s="46">
        <v>1050</v>
      </c>
      <c r="AN46" s="75">
        <v>1700</v>
      </c>
      <c r="AO46" s="29">
        <f t="shared" si="184"/>
        <v>0.21</v>
      </c>
      <c r="AP46" s="29">
        <f t="shared" si="129"/>
        <v>0.61764705882352944</v>
      </c>
      <c r="AQ46" s="9">
        <f t="shared" si="262"/>
        <v>472610</v>
      </c>
      <c r="AR46" s="9">
        <f t="shared" si="263"/>
        <v>495370.67</v>
      </c>
      <c r="AS46" s="9">
        <f t="shared" si="264"/>
        <v>11881.58</v>
      </c>
      <c r="AT46" s="29">
        <f t="shared" si="236"/>
        <v>1.0481595184189925</v>
      </c>
      <c r="AU46" s="29" t="str">
        <f t="shared" si="130"/>
        <v>св.200</v>
      </c>
      <c r="AV46" s="9"/>
      <c r="AW46" s="9"/>
      <c r="AX46" s="30"/>
      <c r="AY46" s="29" t="str">
        <f t="shared" si="237"/>
        <v xml:space="preserve"> </v>
      </c>
      <c r="AZ46" s="29" t="str">
        <f t="shared" si="131"/>
        <v xml:space="preserve"> </v>
      </c>
      <c r="BA46" s="46"/>
      <c r="BB46" s="30"/>
      <c r="BC46" s="36"/>
      <c r="BD46" s="29" t="str">
        <f t="shared" si="132"/>
        <v xml:space="preserve"> </v>
      </c>
      <c r="BE46" s="29" t="str">
        <f t="shared" si="133"/>
        <v xml:space="preserve"> </v>
      </c>
      <c r="BF46" s="46">
        <v>2610</v>
      </c>
      <c r="BG46" s="46">
        <v>1956.83</v>
      </c>
      <c r="BH46" s="75">
        <v>2609.1</v>
      </c>
      <c r="BI46" s="29">
        <f t="shared" si="238"/>
        <v>0.74974329501915704</v>
      </c>
      <c r="BJ46" s="29">
        <f t="shared" si="134"/>
        <v>0.75000191636962932</v>
      </c>
      <c r="BK46" s="30"/>
      <c r="BL46" s="30"/>
      <c r="BM46" s="30"/>
      <c r="BN46" s="29"/>
      <c r="BO46" s="29" t="str">
        <f t="shared" si="135"/>
        <v xml:space="preserve"> </v>
      </c>
      <c r="BP46" s="30"/>
      <c r="BQ46" s="30"/>
      <c r="BR46" s="30"/>
      <c r="BS46" s="29" t="str">
        <f t="shared" si="239"/>
        <v xml:space="preserve"> </v>
      </c>
      <c r="BT46" s="29" t="str">
        <f t="shared" si="170"/>
        <v xml:space="preserve"> </v>
      </c>
      <c r="BU46" s="46">
        <v>20000</v>
      </c>
      <c r="BV46" s="46">
        <v>43413.84</v>
      </c>
      <c r="BW46" s="75">
        <v>6272.48</v>
      </c>
      <c r="BX46" s="29" t="str">
        <f t="shared" si="240"/>
        <v>СВ.200</v>
      </c>
      <c r="BY46" s="29" t="str">
        <f>IF(BV46=0," ",IF(BV46/BW46*100&gt;200,"св.200",BV46/BW46))</f>
        <v>св.200</v>
      </c>
      <c r="BZ46" s="30">
        <v>450000</v>
      </c>
      <c r="CA46" s="30">
        <v>450000</v>
      </c>
      <c r="CB46" s="30"/>
      <c r="CC46" s="29">
        <f t="shared" si="177"/>
        <v>1</v>
      </c>
      <c r="CD46" s="29" t="str">
        <f t="shared" si="138"/>
        <v xml:space="preserve"> </v>
      </c>
      <c r="CE46" s="34"/>
      <c r="CF46" s="9"/>
      <c r="CG46" s="9"/>
      <c r="CH46" s="51" t="str">
        <f t="shared" si="139"/>
        <v xml:space="preserve"> </v>
      </c>
      <c r="CI46" s="29" t="str">
        <f t="shared" si="153"/>
        <v xml:space="preserve"> </v>
      </c>
      <c r="CJ46" s="30"/>
      <c r="CK46" s="30"/>
      <c r="CL46" s="30"/>
      <c r="CM46" s="29" t="str">
        <f t="shared" si="140"/>
        <v xml:space="preserve"> </v>
      </c>
      <c r="CN46" s="29" t="str">
        <f t="shared" si="141"/>
        <v xml:space="preserve"> </v>
      </c>
      <c r="CO46" s="30"/>
      <c r="CP46" s="30"/>
      <c r="CQ46" s="30"/>
      <c r="CR46" s="29" t="str">
        <f t="shared" si="142"/>
        <v xml:space="preserve"> </v>
      </c>
      <c r="CS46" s="29" t="str">
        <f t="shared" si="143"/>
        <v xml:space="preserve"> </v>
      </c>
      <c r="CT46" s="30"/>
      <c r="CU46" s="30"/>
      <c r="CV46" s="30"/>
      <c r="CW46" s="29" t="str">
        <f t="shared" si="144"/>
        <v xml:space="preserve"> </v>
      </c>
      <c r="CX46" s="29" t="str">
        <f t="shared" si="145"/>
        <v xml:space="preserve"> </v>
      </c>
      <c r="CY46" s="30"/>
      <c r="CZ46" s="30"/>
      <c r="DA46" s="30"/>
      <c r="DB46" s="29" t="str">
        <f t="shared" si="241"/>
        <v xml:space="preserve"> </v>
      </c>
      <c r="DC46" s="29" t="str">
        <f t="shared" si="146"/>
        <v xml:space="preserve"> </v>
      </c>
      <c r="DD46" s="9"/>
      <c r="DE46" s="39"/>
      <c r="DF46" s="75">
        <v>3000</v>
      </c>
      <c r="DG46" s="29" t="str">
        <f t="shared" si="242"/>
        <v xml:space="preserve"> </v>
      </c>
      <c r="DH46" s="29">
        <f t="shared" si="147"/>
        <v>0</v>
      </c>
      <c r="DI46" s="30"/>
      <c r="DJ46" s="30"/>
      <c r="DK46" s="29" t="str">
        <f t="shared" si="148"/>
        <v xml:space="preserve"> </v>
      </c>
      <c r="DL46" s="30"/>
      <c r="DM46" s="30"/>
      <c r="DN46" s="30"/>
      <c r="DO46" s="29" t="str">
        <f t="shared" si="244"/>
        <v xml:space="preserve"> </v>
      </c>
      <c r="DP46" s="29" t="str">
        <f t="shared" si="149"/>
        <v xml:space="preserve"> </v>
      </c>
    </row>
    <row r="47" spans="1:120" s="19" customFormat="1" ht="15.75" hidden="1" customHeight="1" outlineLevel="1" x14ac:dyDescent="0.25">
      <c r="A47" s="18">
        <f t="shared" si="265"/>
        <v>36</v>
      </c>
      <c r="B47" s="8" t="s">
        <v>66</v>
      </c>
      <c r="C47" s="28">
        <f t="shared" si="255"/>
        <v>838922</v>
      </c>
      <c r="D47" s="28">
        <f t="shared" si="255"/>
        <v>810930.45</v>
      </c>
      <c r="E47" s="28">
        <f t="shared" si="256"/>
        <v>768867.35</v>
      </c>
      <c r="F47" s="29">
        <f t="shared" si="230"/>
        <v>0.9666339063703181</v>
      </c>
      <c r="G47" s="29">
        <f t="shared" si="120"/>
        <v>1.0547078764626954</v>
      </c>
      <c r="H47" s="17">
        <f t="shared" si="260"/>
        <v>705922</v>
      </c>
      <c r="I47" s="24">
        <f t="shared" si="260"/>
        <v>678405.45</v>
      </c>
      <c r="J47" s="17">
        <f t="shared" si="257"/>
        <v>726117.35</v>
      </c>
      <c r="K47" s="29">
        <f t="shared" si="247"/>
        <v>0.96102041018696105</v>
      </c>
      <c r="L47" s="29">
        <f t="shared" si="123"/>
        <v>0.93429175050010849</v>
      </c>
      <c r="M47" s="46">
        <v>40000</v>
      </c>
      <c r="N47" s="46">
        <v>39737.97</v>
      </c>
      <c r="O47" s="75">
        <v>34518.800000000003</v>
      </c>
      <c r="P47" s="29">
        <f t="shared" si="231"/>
        <v>0.99344925000000006</v>
      </c>
      <c r="Q47" s="29">
        <f t="shared" si="124"/>
        <v>1.1511978979570552</v>
      </c>
      <c r="R47" s="30"/>
      <c r="S47" s="30"/>
      <c r="T47" s="30"/>
      <c r="U47" s="29" t="str">
        <f t="shared" si="232"/>
        <v xml:space="preserve"> </v>
      </c>
      <c r="V47" s="29" t="str">
        <f t="shared" si="261"/>
        <v xml:space="preserve"> </v>
      </c>
      <c r="W47" s="30">
        <v>0</v>
      </c>
      <c r="X47" s="30">
        <v>0</v>
      </c>
      <c r="Y47" s="30"/>
      <c r="Z47" s="29" t="str">
        <f t="shared" si="233"/>
        <v xml:space="preserve"> </v>
      </c>
      <c r="AA47" s="29" t="str">
        <f t="shared" si="126"/>
        <v xml:space="preserve"> </v>
      </c>
      <c r="AB47" s="46">
        <v>38922</v>
      </c>
      <c r="AC47" s="46">
        <v>38881.370000000003</v>
      </c>
      <c r="AD47" s="75">
        <v>56684.34</v>
      </c>
      <c r="AE47" s="29">
        <f t="shared" si="234"/>
        <v>0.99895611736293111</v>
      </c>
      <c r="AF47" s="29">
        <f t="shared" si="127"/>
        <v>0.68592789472365745</v>
      </c>
      <c r="AG47" s="46">
        <v>623000</v>
      </c>
      <c r="AH47" s="46">
        <v>596636.11</v>
      </c>
      <c r="AI47" s="75">
        <v>633314.21</v>
      </c>
      <c r="AJ47" s="29">
        <f t="shared" si="235"/>
        <v>0.9576823595505618</v>
      </c>
      <c r="AK47" s="29">
        <f t="shared" si="128"/>
        <v>0.94208546181207586</v>
      </c>
      <c r="AL47" s="46">
        <v>4000</v>
      </c>
      <c r="AM47" s="9">
        <v>3150</v>
      </c>
      <c r="AN47" s="75">
        <v>1600</v>
      </c>
      <c r="AO47" s="29">
        <f t="shared" si="184"/>
        <v>0.78749999999999998</v>
      </c>
      <c r="AP47" s="29">
        <f t="shared" si="129"/>
        <v>1.96875</v>
      </c>
      <c r="AQ47" s="9">
        <f t="shared" si="262"/>
        <v>133000</v>
      </c>
      <c r="AR47" s="9">
        <f t="shared" si="263"/>
        <v>132525</v>
      </c>
      <c r="AS47" s="9">
        <f t="shared" si="264"/>
        <v>42750</v>
      </c>
      <c r="AT47" s="29">
        <f t="shared" si="236"/>
        <v>0.99642857142857144</v>
      </c>
      <c r="AU47" s="29" t="str">
        <f t="shared" si="130"/>
        <v>св.200</v>
      </c>
      <c r="AV47" s="9"/>
      <c r="AW47" s="9"/>
      <c r="AX47" s="30"/>
      <c r="AY47" s="29" t="str">
        <f t="shared" si="237"/>
        <v xml:space="preserve"> </v>
      </c>
      <c r="AZ47" s="29" t="str">
        <f t="shared" si="131"/>
        <v xml:space="preserve"> </v>
      </c>
      <c r="BA47" s="56"/>
      <c r="BB47" s="30"/>
      <c r="BC47" s="36"/>
      <c r="BD47" s="29" t="str">
        <f t="shared" si="132"/>
        <v xml:space="preserve"> </v>
      </c>
      <c r="BE47" s="29" t="str">
        <f t="shared" si="133"/>
        <v xml:space="preserve"> </v>
      </c>
      <c r="BF47" s="30"/>
      <c r="BG47" s="30"/>
      <c r="BH47" s="75">
        <v>6500</v>
      </c>
      <c r="BI47" s="29" t="str">
        <f t="shared" si="238"/>
        <v xml:space="preserve"> </v>
      </c>
      <c r="BJ47" s="29">
        <f t="shared" si="134"/>
        <v>0</v>
      </c>
      <c r="BK47" s="30"/>
      <c r="BL47" s="30"/>
      <c r="BM47" s="30"/>
      <c r="BN47" s="29"/>
      <c r="BO47" s="29" t="str">
        <f t="shared" si="135"/>
        <v xml:space="preserve"> </v>
      </c>
      <c r="BP47" s="30"/>
      <c r="BQ47" s="30"/>
      <c r="BR47" s="30"/>
      <c r="BS47" s="29" t="str">
        <f t="shared" si="239"/>
        <v xml:space="preserve"> </v>
      </c>
      <c r="BT47" s="29" t="str">
        <f t="shared" si="170"/>
        <v xml:space="preserve"> </v>
      </c>
      <c r="BU47" s="46">
        <v>40000</v>
      </c>
      <c r="BV47" s="46">
        <v>39525</v>
      </c>
      <c r="BW47" s="75">
        <v>36250</v>
      </c>
      <c r="BX47" s="29">
        <f t="shared" si="240"/>
        <v>0.98812500000000003</v>
      </c>
      <c r="BY47" s="29">
        <f t="shared" si="137"/>
        <v>1.0903448275862069</v>
      </c>
      <c r="BZ47" s="30">
        <v>93000</v>
      </c>
      <c r="CA47" s="30">
        <v>93000</v>
      </c>
      <c r="CB47" s="30"/>
      <c r="CC47" s="29">
        <f t="shared" si="177"/>
        <v>1</v>
      </c>
      <c r="CD47" s="29" t="str">
        <f t="shared" si="138"/>
        <v xml:space="preserve"> </v>
      </c>
      <c r="CE47" s="34"/>
      <c r="CF47" s="9"/>
      <c r="CG47" s="30"/>
      <c r="CH47" s="51" t="str">
        <f t="shared" si="139"/>
        <v xml:space="preserve"> </v>
      </c>
      <c r="CI47" s="29" t="str">
        <f t="shared" si="153"/>
        <v xml:space="preserve"> </v>
      </c>
      <c r="CJ47" s="30"/>
      <c r="CK47" s="30"/>
      <c r="CL47" s="30"/>
      <c r="CM47" s="29" t="str">
        <f t="shared" si="140"/>
        <v xml:space="preserve"> </v>
      </c>
      <c r="CN47" s="29" t="str">
        <f t="shared" si="141"/>
        <v xml:space="preserve"> </v>
      </c>
      <c r="CO47" s="30"/>
      <c r="CP47" s="30"/>
      <c r="CQ47" s="30"/>
      <c r="CR47" s="29" t="str">
        <f t="shared" si="142"/>
        <v xml:space="preserve"> </v>
      </c>
      <c r="CS47" s="29" t="str">
        <f t="shared" si="143"/>
        <v xml:space="preserve"> </v>
      </c>
      <c r="CT47" s="30"/>
      <c r="CU47" s="30"/>
      <c r="CV47" s="30"/>
      <c r="CW47" s="29" t="str">
        <f t="shared" si="144"/>
        <v xml:space="preserve"> </v>
      </c>
      <c r="CX47" s="29" t="str">
        <f t="shared" si="145"/>
        <v xml:space="preserve"> </v>
      </c>
      <c r="CY47" s="30"/>
      <c r="CZ47" s="30"/>
      <c r="DA47" s="30"/>
      <c r="DB47" s="29" t="str">
        <f t="shared" si="241"/>
        <v xml:space="preserve"> </v>
      </c>
      <c r="DC47" s="29" t="str">
        <f t="shared" si="146"/>
        <v xml:space="preserve"> </v>
      </c>
      <c r="DD47" s="9"/>
      <c r="DE47" s="39"/>
      <c r="DF47" s="30"/>
      <c r="DG47" s="29" t="str">
        <f t="shared" si="242"/>
        <v xml:space="preserve"> </v>
      </c>
      <c r="DH47" s="29" t="str">
        <f t="shared" si="147"/>
        <v xml:space="preserve"> </v>
      </c>
      <c r="DI47" s="30"/>
      <c r="DJ47" s="30"/>
      <c r="DK47" s="29" t="str">
        <f t="shared" si="148"/>
        <v xml:space="preserve"> </v>
      </c>
      <c r="DL47" s="30"/>
      <c r="DM47" s="30"/>
      <c r="DN47" s="30"/>
      <c r="DO47" s="29" t="str">
        <f t="shared" si="244"/>
        <v xml:space="preserve"> </v>
      </c>
      <c r="DP47" s="29" t="str">
        <f t="shared" si="149"/>
        <v xml:space="preserve"> </v>
      </c>
    </row>
    <row r="48" spans="1:120" s="21" customFormat="1" ht="32.1" customHeight="1" collapsed="1" x14ac:dyDescent="0.25">
      <c r="A48" s="76"/>
      <c r="B48" s="7" t="s">
        <v>142</v>
      </c>
      <c r="C48" s="35">
        <f>SUM(C49:C55)</f>
        <v>78407182.519999996</v>
      </c>
      <c r="D48" s="35">
        <f t="shared" ref="D48" si="266">SUM(D49:D55)</f>
        <v>79393662.019999996</v>
      </c>
      <c r="E48" s="35">
        <f>SUM(E49:E55)</f>
        <v>71765823.540000007</v>
      </c>
      <c r="F48" s="26">
        <f t="shared" si="230"/>
        <v>1.0125814940455025</v>
      </c>
      <c r="G48" s="26">
        <f t="shared" si="120"/>
        <v>1.1062878972711638</v>
      </c>
      <c r="H48" s="25">
        <f t="shared" ref="H48" si="267">SUM(H49:H55)</f>
        <v>73894314.289999992</v>
      </c>
      <c r="I48" s="65">
        <f>SUM(I49:I55)</f>
        <v>74684929.560000002</v>
      </c>
      <c r="J48" s="25">
        <f t="shared" ref="J48" si="268">SUM(J49:J55)</f>
        <v>68939321.659999996</v>
      </c>
      <c r="K48" s="26">
        <f t="shared" si="247"/>
        <v>1.0106992706759172</v>
      </c>
      <c r="L48" s="26">
        <f t="shared" si="123"/>
        <v>1.0833429712049767</v>
      </c>
      <c r="M48" s="25">
        <f>SUM(M49:M55)</f>
        <v>58433518.909999996</v>
      </c>
      <c r="N48" s="25">
        <f>SUM(N49:N55)</f>
        <v>59347688.100000001</v>
      </c>
      <c r="O48" s="25">
        <f>SUM(O49:O55)</f>
        <v>54114496.449999996</v>
      </c>
      <c r="P48" s="26">
        <f t="shared" si="231"/>
        <v>1.0156446027391919</v>
      </c>
      <c r="Q48" s="26">
        <f t="shared" si="124"/>
        <v>1.0967059104917534</v>
      </c>
      <c r="R48" s="25">
        <f t="shared" ref="R48" si="269">SUM(R49:R55)</f>
        <v>1807269.26</v>
      </c>
      <c r="S48" s="25">
        <f>SUM(S49:S55)</f>
        <v>1801113.14</v>
      </c>
      <c r="T48" s="25">
        <f>SUM(T49:T55)</f>
        <v>1553615.88</v>
      </c>
      <c r="U48" s="26">
        <f t="shared" si="232"/>
        <v>0.99659368964201822</v>
      </c>
      <c r="V48" s="26">
        <f t="shared" si="125"/>
        <v>1.1593040230767981</v>
      </c>
      <c r="W48" s="25">
        <f t="shared" ref="W48:Y48" si="270">SUM(W49:W55)</f>
        <v>43647.119999999995</v>
      </c>
      <c r="X48" s="25">
        <f>SUM(X49:X55)</f>
        <v>42825.869999999995</v>
      </c>
      <c r="Y48" s="25">
        <f t="shared" si="270"/>
        <v>34337.97</v>
      </c>
      <c r="Z48" s="26">
        <f t="shared" si="233"/>
        <v>0.98118432556374857</v>
      </c>
      <c r="AA48" s="26">
        <f t="shared" si="126"/>
        <v>1.2471870061043211</v>
      </c>
      <c r="AB48" s="25">
        <f>SUM(AB49:AB55)</f>
        <v>1294815</v>
      </c>
      <c r="AC48" s="25">
        <f>SUM(AC49:AC55)</f>
        <v>1481841.58</v>
      </c>
      <c r="AD48" s="25">
        <f>SUM(AD49:AD55)</f>
        <v>1394565.18</v>
      </c>
      <c r="AE48" s="26">
        <f t="shared" si="234"/>
        <v>1.1444427041700937</v>
      </c>
      <c r="AF48" s="26">
        <f t="shared" si="127"/>
        <v>1.0625832347255366</v>
      </c>
      <c r="AG48" s="25">
        <f>SUM(AG49:AG55)</f>
        <v>12280584</v>
      </c>
      <c r="AH48" s="25">
        <f>SUM(AH49:AH55)</f>
        <v>11978555.869999999</v>
      </c>
      <c r="AI48" s="25">
        <f>SUM(AI49:AI55)</f>
        <v>11821490.760000002</v>
      </c>
      <c r="AJ48" s="26">
        <f t="shared" si="235"/>
        <v>0.97540604502196304</v>
      </c>
      <c r="AK48" s="26">
        <f t="shared" si="128"/>
        <v>1.0132864046666139</v>
      </c>
      <c r="AL48" s="25">
        <f>SUM(AL49:AL55)</f>
        <v>34480</v>
      </c>
      <c r="AM48" s="25">
        <f>SUM(AM49:AM55)</f>
        <v>32905</v>
      </c>
      <c r="AN48" s="25">
        <f>SUM(AN49:AN55)</f>
        <v>20730</v>
      </c>
      <c r="AO48" s="26">
        <f t="shared" si="184"/>
        <v>0.95432134570765659</v>
      </c>
      <c r="AP48" s="26">
        <f t="shared" si="129"/>
        <v>1.5873130728412927</v>
      </c>
      <c r="AQ48" s="25">
        <f>SUM(AQ49:AQ55)</f>
        <v>4512868.2300000004</v>
      </c>
      <c r="AR48" s="25">
        <f t="shared" ref="AR48:AS48" si="271">SUM(AR49:AR55)</f>
        <v>4708732.4600000009</v>
      </c>
      <c r="AS48" s="25">
        <f t="shared" si="271"/>
        <v>2826501.8800000004</v>
      </c>
      <c r="AT48" s="26">
        <f t="shared" si="236"/>
        <v>1.0434012738723373</v>
      </c>
      <c r="AU48" s="26">
        <f t="shared" si="130"/>
        <v>1.6659222812899739</v>
      </c>
      <c r="AV48" s="25">
        <f>SUM(AV49:AV55)</f>
        <v>694000</v>
      </c>
      <c r="AW48" s="25">
        <f>SUM(AW49:AW55)</f>
        <v>692604.62</v>
      </c>
      <c r="AX48" s="25">
        <f>SUM(AX49:AX55)</f>
        <v>597278.18999999994</v>
      </c>
      <c r="AY48" s="26">
        <f t="shared" si="237"/>
        <v>0.99798936599423627</v>
      </c>
      <c r="AZ48" s="26">
        <f t="shared" si="131"/>
        <v>1.1596013911038674</v>
      </c>
      <c r="BA48" s="27">
        <f>SUM(BA49:BA55)</f>
        <v>359307.8</v>
      </c>
      <c r="BB48" s="27">
        <f t="shared" ref="BB48:BC48" si="272">SUM(BB49:BB55)</f>
        <v>318095.81</v>
      </c>
      <c r="BC48" s="32">
        <f t="shared" si="272"/>
        <v>101494.93</v>
      </c>
      <c r="BD48" s="26">
        <f t="shared" si="132"/>
        <v>0.88530171067814278</v>
      </c>
      <c r="BE48" s="26" t="str">
        <f t="shared" si="133"/>
        <v>св.200</v>
      </c>
      <c r="BF48" s="27">
        <f t="shared" ref="BF48:BH48" si="273">SUM(BF49:BF55)</f>
        <v>199361.88</v>
      </c>
      <c r="BG48" s="27">
        <f>SUM(BG49:BG55)</f>
        <v>264131.40000000002</v>
      </c>
      <c r="BH48" s="27">
        <f t="shared" si="273"/>
        <v>170330.87</v>
      </c>
      <c r="BI48" s="26">
        <f t="shared" si="238"/>
        <v>1.3248841754501914</v>
      </c>
      <c r="BJ48" s="26">
        <f t="shared" si="134"/>
        <v>1.5506960071301228</v>
      </c>
      <c r="BK48" s="25">
        <f>SUM(BK49:BK55)</f>
        <v>132708.63</v>
      </c>
      <c r="BL48" s="25">
        <f>SUM(BL49:BL55)</f>
        <v>127825.61</v>
      </c>
      <c r="BM48" s="25">
        <f>SUM(BM49:BM55)</f>
        <v>63394.37</v>
      </c>
      <c r="BN48" s="26">
        <f t="shared" ref="BN48:BN63" si="274">IF(BL48&lt;=0," ",IF(BK48&lt;=0," ",IF(BL48/BK48*100&gt;200,"СВ.200",BL48/BK48)))</f>
        <v>0.96320495509598736</v>
      </c>
      <c r="BO48" s="26" t="str">
        <f t="shared" si="135"/>
        <v>св.200</v>
      </c>
      <c r="BP48" s="25">
        <f>SUM(BP49:BP55)</f>
        <v>785553.6100000001</v>
      </c>
      <c r="BQ48" s="25">
        <f>SUM(BQ49:BQ55)</f>
        <v>855845.39000000013</v>
      </c>
      <c r="BR48" s="25">
        <f>SUM(BR49:BR55)</f>
        <v>549096.19999999995</v>
      </c>
      <c r="BS48" s="26">
        <f t="shared" si="239"/>
        <v>1.08948056390448</v>
      </c>
      <c r="BT48" s="26">
        <f t="shared" si="170"/>
        <v>1.5586438041275832</v>
      </c>
      <c r="BU48" s="25">
        <f>SUM(BU49:BU55)</f>
        <v>342840.99</v>
      </c>
      <c r="BV48" s="25">
        <f>SUM(BV49:BV55)</f>
        <v>347128.19</v>
      </c>
      <c r="BW48" s="25">
        <f>SUM(BW49:BW55)</f>
        <v>327433.30000000005</v>
      </c>
      <c r="BX48" s="26">
        <f t="shared" si="240"/>
        <v>1.0125049224714933</v>
      </c>
      <c r="BY48" s="26">
        <f t="shared" si="137"/>
        <v>1.0601493189605331</v>
      </c>
      <c r="BZ48" s="25">
        <f>SUM(BZ49:BZ55)</f>
        <v>1037700.83</v>
      </c>
      <c r="CA48" s="25">
        <f>SUM(CA49:CA55)</f>
        <v>1037700.83</v>
      </c>
      <c r="CB48" s="25">
        <f>SUM(CB49:CB55)</f>
        <v>28500</v>
      </c>
      <c r="CC48" s="26">
        <f t="shared" si="177"/>
        <v>1</v>
      </c>
      <c r="CD48" s="26" t="str">
        <f t="shared" si="138"/>
        <v>св.200</v>
      </c>
      <c r="CE48" s="52">
        <f>SUM(CE49:CE55)</f>
        <v>337824</v>
      </c>
      <c r="CF48" s="52">
        <f>SUM(CF49:CF55)</f>
        <v>340636.81</v>
      </c>
      <c r="CG48" s="25">
        <f>SUM(CG49:CG55)</f>
        <v>777682.8</v>
      </c>
      <c r="CH48" s="26">
        <f t="shared" si="139"/>
        <v>1.008326258643554</v>
      </c>
      <c r="CI48" s="26">
        <f t="shared" si="153"/>
        <v>0.43801510075830402</v>
      </c>
      <c r="CJ48" s="27">
        <f>SUM(CJ49:CJ55)</f>
        <v>330000</v>
      </c>
      <c r="CK48" s="27">
        <f>SUM(CK49:CK55)</f>
        <v>332813.28999999998</v>
      </c>
      <c r="CL48" s="27">
        <f>SUM(CL49:CL55)</f>
        <v>459100.92</v>
      </c>
      <c r="CM48" s="26">
        <f t="shared" si="140"/>
        <v>1.0085251212121211</v>
      </c>
      <c r="CN48" s="26">
        <f t="shared" si="141"/>
        <v>0.72492403195358435</v>
      </c>
      <c r="CO48" s="27">
        <f>SUM(CO49:CO55)</f>
        <v>7824</v>
      </c>
      <c r="CP48" s="27">
        <f t="shared" ref="CP48:CQ48" si="275">SUM(CP49:CP55)</f>
        <v>7823.52</v>
      </c>
      <c r="CQ48" s="27">
        <f t="shared" si="275"/>
        <v>318581.88</v>
      </c>
      <c r="CR48" s="26">
        <f t="shared" si="142"/>
        <v>0.99993865030674856</v>
      </c>
      <c r="CS48" s="26">
        <f t="shared" si="143"/>
        <v>2.4557328872564881E-2</v>
      </c>
      <c r="CT48" s="27">
        <f>SUM(CT49:CT55)</f>
        <v>0</v>
      </c>
      <c r="CU48" s="27">
        <f t="shared" ref="CU48:CV48" si="276">SUM(CU49:CU55)</f>
        <v>0</v>
      </c>
      <c r="CV48" s="27">
        <f t="shared" si="276"/>
        <v>0</v>
      </c>
      <c r="CW48" s="69" t="str">
        <f t="shared" si="144"/>
        <v xml:space="preserve"> </v>
      </c>
      <c r="CX48" s="69" t="str">
        <f t="shared" si="145"/>
        <v xml:space="preserve"> </v>
      </c>
      <c r="CY48" s="25">
        <f>SUM(CY49:CY55)</f>
        <v>0</v>
      </c>
      <c r="CZ48" s="25">
        <f>SUM(CZ49:CZ55)</f>
        <v>0</v>
      </c>
      <c r="DA48" s="25">
        <f>SUM(DA49:DA55)</f>
        <v>0</v>
      </c>
      <c r="DB48" s="26" t="str">
        <f t="shared" si="241"/>
        <v xml:space="preserve"> </v>
      </c>
      <c r="DC48" s="26" t="str">
        <f t="shared" si="146"/>
        <v xml:space="preserve"> </v>
      </c>
      <c r="DD48" s="25">
        <f>SUM(DD49:DD55)</f>
        <v>613658.29</v>
      </c>
      <c r="DE48" s="38">
        <f>SUM(DE49:DE55)</f>
        <v>713658.29</v>
      </c>
      <c r="DF48" s="25">
        <f>SUM(DF49:DF55)</f>
        <v>151296.44</v>
      </c>
      <c r="DG48" s="26">
        <f t="shared" si="242"/>
        <v>1.1629571402025711</v>
      </c>
      <c r="DH48" s="26" t="str">
        <f>IF(DE48=0," ",IF(DE48/DF48*100&gt;200,"св.200",DE48/DF48))</f>
        <v>св.200</v>
      </c>
      <c r="DI48" s="25">
        <f>SUM(DI49:DI55)</f>
        <v>1200.74</v>
      </c>
      <c r="DJ48" s="25">
        <f>SUM(DJ49:DJ55)</f>
        <v>0</v>
      </c>
      <c r="DK48" s="26" t="e">
        <f>IF(DI48=0," ",IF(DI48/DJ48*100&gt;200,"св.200",DI48/DJ48))</f>
        <v>#DIV/0!</v>
      </c>
      <c r="DL48" s="25">
        <f>SUM(DL49:DL55)</f>
        <v>9002.2000000000007</v>
      </c>
      <c r="DM48" s="25">
        <f>SUM(DM49:DM55)</f>
        <v>9001.8000000000011</v>
      </c>
      <c r="DN48" s="25">
        <f>SUM(DN49:DN55)</f>
        <v>59091.86</v>
      </c>
      <c r="DO48" s="26">
        <f t="shared" si="244"/>
        <v>0.99995556641709804</v>
      </c>
      <c r="DP48" s="26">
        <f t="shared" si="149"/>
        <v>0.15233570241315811</v>
      </c>
    </row>
    <row r="49" spans="1:120" s="19" customFormat="1" ht="15" hidden="1" customHeight="1" outlineLevel="1" x14ac:dyDescent="0.25">
      <c r="A49" s="18">
        <v>37</v>
      </c>
      <c r="B49" s="8" t="s">
        <v>1</v>
      </c>
      <c r="C49" s="28">
        <f t="shared" ref="C49:D55" si="277">H49+AQ49</f>
        <v>63956515.850000001</v>
      </c>
      <c r="D49" s="28">
        <f t="shared" si="277"/>
        <v>65188257.75</v>
      </c>
      <c r="E49" s="28">
        <f t="shared" ref="E49:E55" si="278">J49+AS49</f>
        <v>58478640.109999999</v>
      </c>
      <c r="F49" s="29">
        <f t="shared" si="230"/>
        <v>1.0192590525551588</v>
      </c>
      <c r="G49" s="29">
        <f t="shared" si="120"/>
        <v>1.1147362118438291</v>
      </c>
      <c r="H49" s="17">
        <f>W49++AG49+M49+AB49+AL49+R49</f>
        <v>61299262.289999999</v>
      </c>
      <c r="I49" s="24">
        <f>X49++AH49+N49+AC49+AM49+S49</f>
        <v>62321997.990000002</v>
      </c>
      <c r="J49" s="17">
        <f>Y49++AI49+O49+AD49+AN49+T49</f>
        <v>56486505</v>
      </c>
      <c r="K49" s="29">
        <f t="shared" si="247"/>
        <v>1.0166843068218596</v>
      </c>
      <c r="L49" s="29">
        <f t="shared" si="123"/>
        <v>1.1033077367771293</v>
      </c>
      <c r="M49" s="46">
        <v>55243772</v>
      </c>
      <c r="N49" s="46">
        <v>56121097.5</v>
      </c>
      <c r="O49" s="75">
        <v>51081735.329999998</v>
      </c>
      <c r="P49" s="29">
        <f t="shared" si="231"/>
        <v>1.0158809847379719</v>
      </c>
      <c r="Q49" s="29">
        <f t="shared" si="124"/>
        <v>1.0986529164963668</v>
      </c>
      <c r="R49" s="46">
        <v>1807269.26</v>
      </c>
      <c r="S49" s="46">
        <v>1801113.14</v>
      </c>
      <c r="T49" s="75">
        <v>1553615.88</v>
      </c>
      <c r="U49" s="29">
        <f t="shared" si="232"/>
        <v>0.99659368964201822</v>
      </c>
      <c r="V49" s="29">
        <f t="shared" si="125"/>
        <v>1.1593040230767981</v>
      </c>
      <c r="W49" s="46">
        <v>4391.03</v>
      </c>
      <c r="X49" s="9">
        <v>4391.03</v>
      </c>
      <c r="Y49" s="75">
        <v>1452.35</v>
      </c>
      <c r="Z49" s="29">
        <f t="shared" si="233"/>
        <v>1</v>
      </c>
      <c r="AA49" s="29" t="str">
        <f t="shared" si="126"/>
        <v>св.200</v>
      </c>
      <c r="AB49" s="46">
        <v>860000</v>
      </c>
      <c r="AC49" s="46">
        <v>961707.43</v>
      </c>
      <c r="AD49" s="75">
        <v>940653.22</v>
      </c>
      <c r="AE49" s="29">
        <f t="shared" si="234"/>
        <v>1.1182644534883721</v>
      </c>
      <c r="AF49" s="29">
        <f t="shared" si="127"/>
        <v>1.022382541783039</v>
      </c>
      <c r="AG49" s="46">
        <v>3383830</v>
      </c>
      <c r="AH49" s="46">
        <v>3433688.89</v>
      </c>
      <c r="AI49" s="75">
        <v>2909048.22</v>
      </c>
      <c r="AJ49" s="29">
        <f t="shared" si="235"/>
        <v>1.014734454745067</v>
      </c>
      <c r="AK49" s="29">
        <f t="shared" si="128"/>
        <v>1.1803478768048747</v>
      </c>
      <c r="AL49" s="9"/>
      <c r="AM49" s="9"/>
      <c r="AN49" s="75">
        <v>0</v>
      </c>
      <c r="AO49" s="29" t="str">
        <f t="shared" si="184"/>
        <v xml:space="preserve"> </v>
      </c>
      <c r="AP49" s="29" t="str">
        <f t="shared" si="129"/>
        <v xml:space="preserve"> </v>
      </c>
      <c r="AQ49" s="9">
        <f>AV49+BA49+BF49+BK49+BP49+BU49+BZ49+CE49+CY49+DD49+DL49+CT49</f>
        <v>2657253.56</v>
      </c>
      <c r="AR49" s="9">
        <f t="shared" ref="AR49" si="279">AW49+BB49+BG49+BL49+BQ49+BV49+CA49+CF49+CZ49+DE49+DM49+CU49+DI49</f>
        <v>2866259.7600000002</v>
      </c>
      <c r="AS49" s="9">
        <f t="shared" ref="AS49" si="280">AX49+BC49+BH49+BM49+BR49+BW49+CB49+CG49+DA49+DF49+DN49+CV49+DJ49</f>
        <v>1992135.1099999996</v>
      </c>
      <c r="AT49" s="29">
        <f t="shared" si="236"/>
        <v>1.0786549703596973</v>
      </c>
      <c r="AU49" s="29">
        <f t="shared" si="130"/>
        <v>1.4387878340239688</v>
      </c>
      <c r="AV49" s="46">
        <v>694000</v>
      </c>
      <c r="AW49" s="46">
        <v>692604.62</v>
      </c>
      <c r="AX49" s="75">
        <v>597278.18999999994</v>
      </c>
      <c r="AY49" s="29">
        <f t="shared" si="237"/>
        <v>0.99798936599423627</v>
      </c>
      <c r="AZ49" s="29">
        <f t="shared" si="131"/>
        <v>1.1596013911038674</v>
      </c>
      <c r="BA49" s="30">
        <v>217616.93</v>
      </c>
      <c r="BB49" s="46">
        <v>217616.93</v>
      </c>
      <c r="BC49" s="75">
        <v>7110.39</v>
      </c>
      <c r="BD49" s="29">
        <f t="shared" si="132"/>
        <v>1</v>
      </c>
      <c r="BE49" s="29" t="str">
        <f t="shared" si="133"/>
        <v>св.200</v>
      </c>
      <c r="BF49" s="46">
        <v>110200</v>
      </c>
      <c r="BG49" s="46">
        <v>174969.52</v>
      </c>
      <c r="BH49" s="75">
        <v>156156.62</v>
      </c>
      <c r="BI49" s="29">
        <f t="shared" si="238"/>
        <v>1.5877451905626134</v>
      </c>
      <c r="BJ49" s="29">
        <f t="shared" si="134"/>
        <v>1.1204745594519143</v>
      </c>
      <c r="BK49" s="30"/>
      <c r="BL49" s="30"/>
      <c r="BM49" s="30"/>
      <c r="BN49" s="29" t="str">
        <f t="shared" si="274"/>
        <v xml:space="preserve"> </v>
      </c>
      <c r="BO49" s="29" t="str">
        <f t="shared" si="135"/>
        <v xml:space="preserve"> </v>
      </c>
      <c r="BP49" s="46">
        <v>589911.79</v>
      </c>
      <c r="BQ49" s="46">
        <v>632730.56000000006</v>
      </c>
      <c r="BR49" s="75">
        <v>334504.15999999997</v>
      </c>
      <c r="BS49" s="29">
        <f t="shared" si="239"/>
        <v>1.0725850385190641</v>
      </c>
      <c r="BT49" s="29">
        <f t="shared" si="170"/>
        <v>1.891547656686841</v>
      </c>
      <c r="BU49" s="9">
        <v>92566.55</v>
      </c>
      <c r="BV49" s="46">
        <v>92566.55</v>
      </c>
      <c r="BW49" s="75">
        <v>202469.68</v>
      </c>
      <c r="BX49" s="29">
        <f t="shared" si="240"/>
        <v>1</v>
      </c>
      <c r="BY49" s="29">
        <f t="shared" si="137"/>
        <v>0.4571872193406934</v>
      </c>
      <c r="BZ49" s="9">
        <v>14500</v>
      </c>
      <c r="CA49" s="9">
        <v>14500</v>
      </c>
      <c r="CB49" s="75">
        <v>28500</v>
      </c>
      <c r="CC49" s="29">
        <f t="shared" si="177"/>
        <v>1</v>
      </c>
      <c r="CD49" s="29">
        <f t="shared" si="138"/>
        <v>0.50877192982456143</v>
      </c>
      <c r="CE49" s="46">
        <v>330000</v>
      </c>
      <c r="CF49" s="46">
        <v>332813.28999999998</v>
      </c>
      <c r="CG49" s="75">
        <v>459100.92</v>
      </c>
      <c r="CH49" s="29">
        <f t="shared" si="139"/>
        <v>1.0085251212121211</v>
      </c>
      <c r="CI49" s="29">
        <f t="shared" si="153"/>
        <v>0.72492403195358435</v>
      </c>
      <c r="CJ49" s="46">
        <v>330000</v>
      </c>
      <c r="CK49" s="46">
        <v>332813.28999999998</v>
      </c>
      <c r="CL49" s="75">
        <v>459100.92</v>
      </c>
      <c r="CM49" s="29">
        <f t="shared" si="140"/>
        <v>1.0085251212121211</v>
      </c>
      <c r="CN49" s="29">
        <f t="shared" si="141"/>
        <v>0.72492403195358435</v>
      </c>
      <c r="CO49" s="30"/>
      <c r="CP49" s="30"/>
      <c r="CQ49" s="30"/>
      <c r="CR49" s="29" t="str">
        <f t="shared" si="142"/>
        <v xml:space="preserve"> </v>
      </c>
      <c r="CS49" s="29" t="str">
        <f t="shared" si="143"/>
        <v xml:space="preserve"> </v>
      </c>
      <c r="CT49" s="30"/>
      <c r="CU49" s="30"/>
      <c r="CV49" s="30"/>
      <c r="CW49" s="29" t="str">
        <f t="shared" si="144"/>
        <v xml:space="preserve"> </v>
      </c>
      <c r="CX49" s="29" t="str">
        <f t="shared" si="145"/>
        <v xml:space="preserve"> </v>
      </c>
      <c r="CY49" s="30"/>
      <c r="CZ49" s="30"/>
      <c r="DA49" s="30"/>
      <c r="DB49" s="29" t="str">
        <f t="shared" si="241"/>
        <v xml:space="preserve"> </v>
      </c>
      <c r="DC49" s="29" t="str">
        <f t="shared" si="146"/>
        <v xml:space="preserve"> </v>
      </c>
      <c r="DD49" s="9">
        <v>608458.29</v>
      </c>
      <c r="DE49" s="39">
        <v>708458.29</v>
      </c>
      <c r="DF49" s="75">
        <v>151296.44</v>
      </c>
      <c r="DG49" s="29">
        <f t="shared" si="242"/>
        <v>1.1643498028435113</v>
      </c>
      <c r="DH49" s="29" t="str">
        <f>IF(DE49=0," ",IF(DE49/DF49*100&gt;200,"св.200",DE49/DF49))</f>
        <v>св.200</v>
      </c>
      <c r="DI49" s="30"/>
      <c r="DJ49" s="30"/>
      <c r="DK49" s="29" t="str">
        <f t="shared" si="148"/>
        <v xml:space="preserve"> </v>
      </c>
      <c r="DL49" s="30"/>
      <c r="DM49" s="46"/>
      <c r="DN49" s="75">
        <v>55718.71</v>
      </c>
      <c r="DO49" s="29" t="str">
        <f t="shared" si="244"/>
        <v xml:space="preserve"> </v>
      </c>
      <c r="DP49" s="29">
        <f t="shared" si="149"/>
        <v>0</v>
      </c>
    </row>
    <row r="50" spans="1:120" s="19" customFormat="1" ht="15.75" hidden="1" customHeight="1" outlineLevel="1" x14ac:dyDescent="0.25">
      <c r="A50" s="18">
        <f>A49+1</f>
        <v>38</v>
      </c>
      <c r="B50" s="8" t="s">
        <v>71</v>
      </c>
      <c r="C50" s="28">
        <f t="shared" si="277"/>
        <v>646782</v>
      </c>
      <c r="D50" s="28">
        <f t="shared" si="277"/>
        <v>673885.71</v>
      </c>
      <c r="E50" s="28">
        <f t="shared" si="278"/>
        <v>512122.44</v>
      </c>
      <c r="F50" s="29">
        <f t="shared" si="230"/>
        <v>1.0419054797443341</v>
      </c>
      <c r="G50" s="29">
        <f t="shared" si="120"/>
        <v>1.3158683497641697</v>
      </c>
      <c r="H50" s="17">
        <f t="shared" ref="H50:I55" si="281">W50++AG50+M50+AB50+AL50+R50</f>
        <v>535682</v>
      </c>
      <c r="I50" s="24">
        <f t="shared" si="281"/>
        <v>535557.55999999994</v>
      </c>
      <c r="J50" s="17">
        <f>Y50++AI50+O50+AD50+AN50+T50+85.42</f>
        <v>447286.38</v>
      </c>
      <c r="K50" s="29">
        <f t="shared" si="247"/>
        <v>0.9997676979999327</v>
      </c>
      <c r="L50" s="29">
        <f t="shared" si="123"/>
        <v>1.1973482402929414</v>
      </c>
      <c r="M50" s="46">
        <v>106800</v>
      </c>
      <c r="N50" s="46">
        <v>106757.86</v>
      </c>
      <c r="O50" s="75">
        <v>131998.32</v>
      </c>
      <c r="P50" s="29">
        <f t="shared" si="231"/>
        <v>0.99960543071161045</v>
      </c>
      <c r="Q50" s="29">
        <f t="shared" si="124"/>
        <v>0.80878196025525173</v>
      </c>
      <c r="R50" s="30"/>
      <c r="S50" s="30"/>
      <c r="T50" s="30"/>
      <c r="U50" s="29" t="str">
        <f>IF(S50&lt;=0," ",IF(R50&lt;=0," ",IF(S50/R50*100&gt;200,"СВ.200",S50/R50)))</f>
        <v xml:space="preserve"> </v>
      </c>
      <c r="V50" s="29" t="str">
        <f t="shared" ref="V50:V55" si="282">IF(S50=0," ",IF(S50/T50*100&gt;200,"св.200",S50/T50))</f>
        <v xml:space="preserve"> </v>
      </c>
      <c r="W50" s="46">
        <v>2102</v>
      </c>
      <c r="X50" s="46">
        <v>2101.5</v>
      </c>
      <c r="Y50" s="75">
        <v>4115.3999999999996</v>
      </c>
      <c r="Z50" s="29">
        <f t="shared" si="233"/>
        <v>0.99976213130352043</v>
      </c>
      <c r="AA50" s="29">
        <f t="shared" si="126"/>
        <v>0.51064295086747347</v>
      </c>
      <c r="AB50" s="46">
        <v>77500</v>
      </c>
      <c r="AC50" s="46">
        <v>77479.27</v>
      </c>
      <c r="AD50" s="75">
        <v>55001.45</v>
      </c>
      <c r="AE50" s="29">
        <f t="shared" si="234"/>
        <v>0.99973251612903236</v>
      </c>
      <c r="AF50" s="29">
        <f t="shared" si="127"/>
        <v>1.4086768621554524</v>
      </c>
      <c r="AG50" s="46">
        <v>345050</v>
      </c>
      <c r="AH50" s="46">
        <v>344988.93</v>
      </c>
      <c r="AI50" s="75">
        <v>253685.79</v>
      </c>
      <c r="AJ50" s="29">
        <f t="shared" si="235"/>
        <v>0.99982301115780314</v>
      </c>
      <c r="AK50" s="29">
        <f t="shared" si="128"/>
        <v>1.3599064023254908</v>
      </c>
      <c r="AL50" s="46">
        <v>4230</v>
      </c>
      <c r="AM50" s="46">
        <v>4230</v>
      </c>
      <c r="AN50" s="75">
        <v>2400</v>
      </c>
      <c r="AO50" s="29">
        <f t="shared" si="184"/>
        <v>1</v>
      </c>
      <c r="AP50" s="29">
        <f t="shared" si="129"/>
        <v>1.7625</v>
      </c>
      <c r="AQ50" s="9">
        <f t="shared" ref="AQ50:AQ54" si="283">AV50+BA50+BF50+BK50+BP50+BU50+BZ50+CE50+CY50+DD50+DL50+CT50</f>
        <v>111100</v>
      </c>
      <c r="AR50" s="9">
        <f t="shared" ref="AR50:AR55" si="284">AW50+BB50+BG50+BL50+BQ50+BV50+CA50+CF50+CZ50+DE50+DM50+CU50+DI50</f>
        <v>138328.15</v>
      </c>
      <c r="AS50" s="9">
        <f t="shared" ref="AS50:AS55" si="285">AX50+BC50+BH50+BM50+BR50+BW50+CB50+CG50+DA50+DF50+DN50+CV50+DJ50</f>
        <v>64836.06</v>
      </c>
      <c r="AT50" s="29">
        <f t="shared" si="236"/>
        <v>1.2450778577857786</v>
      </c>
      <c r="AU50" s="29" t="str">
        <f t="shared" si="130"/>
        <v>св.200</v>
      </c>
      <c r="AV50" s="9"/>
      <c r="AW50" s="9"/>
      <c r="AX50" s="30"/>
      <c r="AY50" s="29" t="str">
        <f t="shared" si="237"/>
        <v xml:space="preserve"> </v>
      </c>
      <c r="AZ50" s="29" t="str">
        <f t="shared" si="131"/>
        <v xml:space="preserve"> </v>
      </c>
      <c r="BA50" s="46">
        <v>111100</v>
      </c>
      <c r="BB50" s="30">
        <v>85978.85</v>
      </c>
      <c r="BC50" s="75">
        <v>64390.559999999998</v>
      </c>
      <c r="BD50" s="29">
        <f t="shared" si="132"/>
        <v>0.77388703870387043</v>
      </c>
      <c r="BE50" s="29">
        <f t="shared" si="133"/>
        <v>1.3352710397300476</v>
      </c>
      <c r="BF50" s="46"/>
      <c r="BG50" s="9"/>
      <c r="BH50" s="75">
        <v>445.5</v>
      </c>
      <c r="BI50" s="29" t="str">
        <f t="shared" si="238"/>
        <v xml:space="preserve"> </v>
      </c>
      <c r="BJ50" s="29">
        <f t="shared" si="134"/>
        <v>0</v>
      </c>
      <c r="BK50" s="30"/>
      <c r="BL50" s="30"/>
      <c r="BM50" s="30"/>
      <c r="BN50" s="29" t="str">
        <f t="shared" si="274"/>
        <v xml:space="preserve"> </v>
      </c>
      <c r="BO50" s="29" t="str">
        <f t="shared" si="135"/>
        <v xml:space="preserve"> </v>
      </c>
      <c r="BP50" s="30"/>
      <c r="BQ50" s="30"/>
      <c r="BR50" s="75"/>
      <c r="BS50" s="29" t="str">
        <f t="shared" si="239"/>
        <v xml:space="preserve"> </v>
      </c>
      <c r="BT50" s="29" t="str">
        <f t="shared" si="170"/>
        <v xml:space="preserve"> </v>
      </c>
      <c r="BU50" s="9">
        <v>0</v>
      </c>
      <c r="BV50" s="9">
        <v>51148.56</v>
      </c>
      <c r="BW50" s="75">
        <v>0</v>
      </c>
      <c r="BX50" s="29" t="str">
        <f t="shared" si="240"/>
        <v xml:space="preserve"> </v>
      </c>
      <c r="BY50" s="29" t="str">
        <f t="shared" si="137"/>
        <v xml:space="preserve"> </v>
      </c>
      <c r="BZ50" s="9"/>
      <c r="CA50" s="9"/>
      <c r="CB50" s="30"/>
      <c r="CC50" s="29" t="str">
        <f t="shared" ref="CC50:CC76" si="286">IF(CA50&lt;=0," ",IF(BZ50&lt;=0," ",IF(CA50/BZ50*100&gt;200,"СВ.200",CA50/BZ50)))</f>
        <v xml:space="preserve"> </v>
      </c>
      <c r="CD50" s="29" t="str">
        <f t="shared" si="138"/>
        <v xml:space="preserve"> </v>
      </c>
      <c r="CE50" s="34"/>
      <c r="CF50" s="9"/>
      <c r="CG50" s="75"/>
      <c r="CH50" s="29" t="str">
        <f t="shared" si="139"/>
        <v xml:space="preserve"> </v>
      </c>
      <c r="CI50" s="29" t="str">
        <f t="shared" si="153"/>
        <v xml:space="preserve"> </v>
      </c>
      <c r="CJ50" s="30"/>
      <c r="CK50" s="30"/>
      <c r="CL50" s="30"/>
      <c r="CM50" s="29" t="str">
        <f t="shared" si="140"/>
        <v xml:space="preserve"> </v>
      </c>
      <c r="CN50" s="29" t="str">
        <f t="shared" si="141"/>
        <v xml:space="preserve"> </v>
      </c>
      <c r="CO50" s="30"/>
      <c r="CP50" s="30"/>
      <c r="CQ50" s="30"/>
      <c r="CR50" s="29" t="str">
        <f t="shared" si="142"/>
        <v xml:space="preserve"> </v>
      </c>
      <c r="CS50" s="29" t="str">
        <f t="shared" si="143"/>
        <v xml:space="preserve"> </v>
      </c>
      <c r="CT50" s="30"/>
      <c r="CU50" s="30"/>
      <c r="CV50" s="30"/>
      <c r="CW50" s="29" t="str">
        <f t="shared" si="144"/>
        <v xml:space="preserve"> </v>
      </c>
      <c r="CX50" s="29" t="str">
        <f t="shared" si="145"/>
        <v xml:space="preserve"> </v>
      </c>
      <c r="CY50" s="30"/>
      <c r="CZ50" s="30"/>
      <c r="DA50" s="30"/>
      <c r="DB50" s="29" t="str">
        <f t="shared" si="241"/>
        <v xml:space="preserve"> </v>
      </c>
      <c r="DC50" s="29" t="str">
        <f t="shared" si="146"/>
        <v xml:space="preserve"> </v>
      </c>
      <c r="DD50" s="9"/>
      <c r="DE50" s="9"/>
      <c r="DF50" s="9"/>
      <c r="DG50" s="29" t="str">
        <f t="shared" si="242"/>
        <v xml:space="preserve"> </v>
      </c>
      <c r="DH50" s="29" t="str">
        <f t="shared" si="147"/>
        <v xml:space="preserve"> </v>
      </c>
      <c r="DI50" s="30">
        <v>1200.74</v>
      </c>
      <c r="DJ50" s="30"/>
      <c r="DK50" s="29" t="str">
        <f t="shared" si="148"/>
        <v xml:space="preserve"> </v>
      </c>
      <c r="DL50" s="30"/>
      <c r="DM50" s="30"/>
      <c r="DN50" s="75"/>
      <c r="DO50" s="29" t="str">
        <f t="shared" si="244"/>
        <v xml:space="preserve"> </v>
      </c>
      <c r="DP50" s="29" t="str">
        <f t="shared" si="149"/>
        <v xml:space="preserve"> </v>
      </c>
    </row>
    <row r="51" spans="1:120" s="19" customFormat="1" ht="15.75" hidden="1" customHeight="1" outlineLevel="1" x14ac:dyDescent="0.25">
      <c r="A51" s="18">
        <f t="shared" ref="A51:A55" si="287">A50+1</f>
        <v>39</v>
      </c>
      <c r="B51" s="8" t="s">
        <v>82</v>
      </c>
      <c r="C51" s="28">
        <f t="shared" si="277"/>
        <v>2624820</v>
      </c>
      <c r="D51" s="28">
        <f t="shared" si="277"/>
        <v>2624612.3200000003</v>
      </c>
      <c r="E51" s="28">
        <f t="shared" si="278"/>
        <v>2478920.87</v>
      </c>
      <c r="F51" s="29">
        <f t="shared" si="230"/>
        <v>0.99992087838404164</v>
      </c>
      <c r="G51" s="29">
        <f t="shared" si="120"/>
        <v>1.0587721261146994</v>
      </c>
      <c r="H51" s="17">
        <f t="shared" si="281"/>
        <v>2520100</v>
      </c>
      <c r="I51" s="24">
        <f t="shared" si="281"/>
        <v>2520002.1</v>
      </c>
      <c r="J51" s="17">
        <f>Y51++AI51+O51+AD51+AN51+T51</f>
        <v>2381658.9500000002</v>
      </c>
      <c r="K51" s="29">
        <f t="shared" si="247"/>
        <v>0.99996115233522487</v>
      </c>
      <c r="L51" s="29">
        <f t="shared" si="123"/>
        <v>1.0580868851940366</v>
      </c>
      <c r="M51" s="46">
        <v>508400</v>
      </c>
      <c r="N51" s="46">
        <v>508749.98</v>
      </c>
      <c r="O51" s="75">
        <v>489441.23</v>
      </c>
      <c r="P51" s="29">
        <f t="shared" si="231"/>
        <v>1.0006883949645948</v>
      </c>
      <c r="Q51" s="29">
        <f t="shared" si="124"/>
        <v>1.0394505996154022</v>
      </c>
      <c r="R51" s="30"/>
      <c r="S51" s="30"/>
      <c r="T51" s="30"/>
      <c r="U51" s="29" t="str">
        <f>IF(S51&lt;=0," ",IF(R51&lt;=0," ",IF(S51/R51*100&gt;200,"СВ.200",S51/R51)))</f>
        <v xml:space="preserve"> </v>
      </c>
      <c r="V51" s="29" t="str">
        <f t="shared" si="282"/>
        <v xml:space="preserve"> </v>
      </c>
      <c r="W51" s="46">
        <v>15500</v>
      </c>
      <c r="X51" s="46">
        <v>15413.7</v>
      </c>
      <c r="Y51" s="75">
        <v>22161.919999999998</v>
      </c>
      <c r="Z51" s="29">
        <f t="shared" si="233"/>
        <v>0.99443225806451618</v>
      </c>
      <c r="AA51" s="29">
        <f>IF(X51=0," ",IF(X51/Y51*100&gt;200,"св.200",X51/Y51))</f>
        <v>0.69550381916368265</v>
      </c>
      <c r="AB51" s="46">
        <v>85300</v>
      </c>
      <c r="AC51" s="46">
        <v>85258.52</v>
      </c>
      <c r="AD51" s="75">
        <v>63418.45</v>
      </c>
      <c r="AE51" s="29">
        <f t="shared" si="234"/>
        <v>0.99951371629542796</v>
      </c>
      <c r="AF51" s="29">
        <f t="shared" si="127"/>
        <v>1.3443803814189721</v>
      </c>
      <c r="AG51" s="46">
        <v>1910000</v>
      </c>
      <c r="AH51" s="46">
        <v>1909679.9</v>
      </c>
      <c r="AI51" s="75">
        <v>1805887.35</v>
      </c>
      <c r="AJ51" s="29">
        <f t="shared" si="235"/>
        <v>0.9998324083769633</v>
      </c>
      <c r="AK51" s="29">
        <f t="shared" si="128"/>
        <v>1.0574745429165333</v>
      </c>
      <c r="AL51" s="46">
        <v>900</v>
      </c>
      <c r="AM51" s="46">
        <v>900</v>
      </c>
      <c r="AN51" s="75">
        <v>750</v>
      </c>
      <c r="AO51" s="29">
        <f t="shared" ref="AO51:AO76" si="288">IF(AM51&lt;=0," ",IF(AL51&lt;=0," ",IF(AM51/AL51*100&gt;200,"СВ.200",AM51/AL51)))</f>
        <v>1</v>
      </c>
      <c r="AP51" s="29">
        <f t="shared" si="129"/>
        <v>1.2</v>
      </c>
      <c r="AQ51" s="9">
        <f t="shared" si="283"/>
        <v>104720</v>
      </c>
      <c r="AR51" s="9">
        <f t="shared" si="284"/>
        <v>104610.22</v>
      </c>
      <c r="AS51" s="9">
        <f t="shared" si="285"/>
        <v>97261.919999999984</v>
      </c>
      <c r="AT51" s="29">
        <f>IF(AR51&lt;=0," ",IF(AQ51&lt;=0," ",IF(AR51/AQ51*100&gt;200,"СВ.200",AR51/AQ51)))</f>
        <v>0.99895168067226892</v>
      </c>
      <c r="AU51" s="29">
        <f>IF(AR51=0," ",IF(AR51/AS51*100&gt;200,"св.200",AR51/AS51))</f>
        <v>1.0755516650298496</v>
      </c>
      <c r="AV51" s="9"/>
      <c r="AW51" s="9"/>
      <c r="AX51" s="30"/>
      <c r="AY51" s="29" t="str">
        <f t="shared" si="237"/>
        <v xml:space="preserve"> </v>
      </c>
      <c r="AZ51" s="29" t="str">
        <f t="shared" si="131"/>
        <v xml:space="preserve"> </v>
      </c>
      <c r="BA51" s="46">
        <v>500</v>
      </c>
      <c r="BB51" s="30">
        <v>486.54</v>
      </c>
      <c r="BC51" s="75">
        <v>1702.75</v>
      </c>
      <c r="BD51" s="29">
        <f t="shared" si="132"/>
        <v>0.97308000000000006</v>
      </c>
      <c r="BE51" s="29">
        <f t="shared" si="133"/>
        <v>0.28573777712523862</v>
      </c>
      <c r="BF51" s="46"/>
      <c r="BG51" s="46"/>
      <c r="BH51" s="75">
        <v>249.31</v>
      </c>
      <c r="BI51" s="29" t="str">
        <f t="shared" si="238"/>
        <v xml:space="preserve"> </v>
      </c>
      <c r="BJ51" s="29">
        <f t="shared" si="134"/>
        <v>0</v>
      </c>
      <c r="BK51" s="30">
        <v>36500</v>
      </c>
      <c r="BL51" s="30">
        <v>36455</v>
      </c>
      <c r="BM51" s="75">
        <v>47155.5</v>
      </c>
      <c r="BN51" s="29">
        <f t="shared" si="274"/>
        <v>0.99876712328767125</v>
      </c>
      <c r="BO51" s="29">
        <f t="shared" si="135"/>
        <v>0.7730805526396709</v>
      </c>
      <c r="BP51" s="30"/>
      <c r="BQ51" s="30"/>
      <c r="BR51" s="75"/>
      <c r="BS51" s="29" t="str">
        <f t="shared" si="239"/>
        <v xml:space="preserve"> </v>
      </c>
      <c r="BT51" s="29" t="str">
        <f t="shared" si="170"/>
        <v xml:space="preserve"> </v>
      </c>
      <c r="BU51" s="9">
        <v>63400</v>
      </c>
      <c r="BV51" s="46">
        <v>63348.68</v>
      </c>
      <c r="BW51" s="75">
        <v>44781.21</v>
      </c>
      <c r="BX51" s="29">
        <f t="shared" si="240"/>
        <v>0.99919053627760257</v>
      </c>
      <c r="BY51" s="29">
        <f t="shared" si="137"/>
        <v>1.4146263577960489</v>
      </c>
      <c r="BZ51" s="9"/>
      <c r="CA51" s="9"/>
      <c r="CB51" s="30"/>
      <c r="CC51" s="29" t="str">
        <f t="shared" si="286"/>
        <v xml:space="preserve"> </v>
      </c>
      <c r="CD51" s="29" t="str">
        <f t="shared" si="138"/>
        <v xml:space="preserve"> </v>
      </c>
      <c r="CE51" s="46"/>
      <c r="CF51" s="9"/>
      <c r="CG51" s="75"/>
      <c r="CH51" s="29" t="str">
        <f t="shared" si="139"/>
        <v xml:space="preserve"> </v>
      </c>
      <c r="CI51" s="29" t="str">
        <f t="shared" si="153"/>
        <v xml:space="preserve"> </v>
      </c>
      <c r="CJ51" s="30"/>
      <c r="CK51" s="30"/>
      <c r="CL51" s="30"/>
      <c r="CM51" s="29" t="str">
        <f t="shared" si="140"/>
        <v xml:space="preserve"> </v>
      </c>
      <c r="CN51" s="29" t="str">
        <f t="shared" si="141"/>
        <v xml:space="preserve"> </v>
      </c>
      <c r="CO51" s="46"/>
      <c r="CP51" s="30"/>
      <c r="CQ51" s="30"/>
      <c r="CR51" s="29" t="str">
        <f t="shared" si="142"/>
        <v xml:space="preserve"> </v>
      </c>
      <c r="CS51" s="29" t="str">
        <f t="shared" si="143"/>
        <v xml:space="preserve"> </v>
      </c>
      <c r="CT51" s="30"/>
      <c r="CU51" s="30"/>
      <c r="CV51" s="30"/>
      <c r="CW51" s="29" t="str">
        <f t="shared" si="144"/>
        <v xml:space="preserve"> </v>
      </c>
      <c r="CX51" s="29" t="str">
        <f t="shared" si="145"/>
        <v xml:space="preserve"> </v>
      </c>
      <c r="CY51" s="30"/>
      <c r="CZ51" s="30"/>
      <c r="DA51" s="30"/>
      <c r="DB51" s="29" t="str">
        <f t="shared" si="241"/>
        <v xml:space="preserve"> </v>
      </c>
      <c r="DC51" s="29" t="str">
        <f t="shared" si="146"/>
        <v xml:space="preserve"> </v>
      </c>
      <c r="DD51" s="9"/>
      <c r="DE51" s="9"/>
      <c r="DF51" s="9"/>
      <c r="DG51" s="29" t="str">
        <f t="shared" si="242"/>
        <v xml:space="preserve"> </v>
      </c>
      <c r="DH51" s="29" t="str">
        <f>IF(DE51=0," ",IF(DE51/DF51*100&gt;200,"св.200",DE51/DF51))</f>
        <v xml:space="preserve"> </v>
      </c>
      <c r="DI51" s="30"/>
      <c r="DJ51" s="30"/>
      <c r="DK51" s="29" t="str">
        <f t="shared" si="148"/>
        <v xml:space="preserve"> </v>
      </c>
      <c r="DL51" s="30">
        <v>4320</v>
      </c>
      <c r="DM51" s="30">
        <v>4320</v>
      </c>
      <c r="DN51" s="75">
        <v>3373.15</v>
      </c>
      <c r="DO51" s="29">
        <f t="shared" si="244"/>
        <v>1</v>
      </c>
      <c r="DP51" s="29">
        <f t="shared" si="149"/>
        <v>1.2807020144375436</v>
      </c>
    </row>
    <row r="52" spans="1:120" s="19" customFormat="1" ht="15.75" hidden="1" customHeight="1" outlineLevel="1" x14ac:dyDescent="0.25">
      <c r="A52" s="18">
        <f t="shared" si="287"/>
        <v>40</v>
      </c>
      <c r="B52" s="8" t="s">
        <v>9</v>
      </c>
      <c r="C52" s="28">
        <f t="shared" si="277"/>
        <v>295135</v>
      </c>
      <c r="D52" s="28">
        <f t="shared" si="277"/>
        <v>295338.93999999994</v>
      </c>
      <c r="E52" s="28">
        <f t="shared" si="278"/>
        <v>320914.43</v>
      </c>
      <c r="F52" s="29">
        <f t="shared" si="230"/>
        <v>1.0006910058109</v>
      </c>
      <c r="G52" s="29">
        <f t="shared" si="120"/>
        <v>0.9203043315939391</v>
      </c>
      <c r="H52" s="17">
        <f t="shared" si="281"/>
        <v>295135</v>
      </c>
      <c r="I52" s="24">
        <f t="shared" si="281"/>
        <v>295338.93999999994</v>
      </c>
      <c r="J52" s="17">
        <f>Y52++AI52+O52+AD52+AN52+T52</f>
        <v>301939.25</v>
      </c>
      <c r="K52" s="29">
        <f t="shared" si="247"/>
        <v>1.0006910058109</v>
      </c>
      <c r="L52" s="29">
        <f t="shared" si="123"/>
        <v>0.97814027159436856</v>
      </c>
      <c r="M52" s="46">
        <v>44700</v>
      </c>
      <c r="N52" s="46">
        <v>44928.84</v>
      </c>
      <c r="O52" s="75">
        <v>44299.92</v>
      </c>
      <c r="P52" s="29">
        <f t="shared" si="231"/>
        <v>1.0051194630872482</v>
      </c>
      <c r="Q52" s="29">
        <f t="shared" si="124"/>
        <v>1.0141968653667996</v>
      </c>
      <c r="R52" s="30"/>
      <c r="S52" s="30"/>
      <c r="T52" s="30"/>
      <c r="U52" s="29" t="str">
        <f>IF(S52&lt;=0," ",IF(R52&lt;=0," ",IF(S52/R52*100&gt;200,"СВ.200",S52/R52)))</f>
        <v xml:space="preserve"> </v>
      </c>
      <c r="V52" s="29" t="str">
        <f t="shared" si="282"/>
        <v xml:space="preserve"> </v>
      </c>
      <c r="W52" s="46">
        <v>0</v>
      </c>
      <c r="X52" s="46">
        <v>0</v>
      </c>
      <c r="Y52" s="75">
        <v>0</v>
      </c>
      <c r="Z52" s="29" t="str">
        <f t="shared" si="233"/>
        <v xml:space="preserve"> </v>
      </c>
      <c r="AA52" s="29" t="str">
        <f>IF(X52=0," ",IF(X52/Y52*100&gt;200,"св.200",X52/Y52))</f>
        <v xml:space="preserve"> </v>
      </c>
      <c r="AB52" s="46">
        <v>5115</v>
      </c>
      <c r="AC52" s="46">
        <v>5110.1000000000004</v>
      </c>
      <c r="AD52" s="75">
        <v>7591.03</v>
      </c>
      <c r="AE52" s="29">
        <f t="shared" si="234"/>
        <v>0.99904203323558172</v>
      </c>
      <c r="AF52" s="29">
        <f t="shared" si="127"/>
        <v>0.67317610390157867</v>
      </c>
      <c r="AG52" s="46">
        <v>245320</v>
      </c>
      <c r="AH52" s="46">
        <v>245300</v>
      </c>
      <c r="AI52" s="75">
        <v>250048.3</v>
      </c>
      <c r="AJ52" s="29">
        <f t="shared" si="235"/>
        <v>0.99991847383009946</v>
      </c>
      <c r="AK52" s="29">
        <f t="shared" si="128"/>
        <v>0.98101046877743225</v>
      </c>
      <c r="AL52" s="46">
        <v>0</v>
      </c>
      <c r="AM52" s="46">
        <v>0</v>
      </c>
      <c r="AN52" s="75">
        <v>0</v>
      </c>
      <c r="AO52" s="29" t="str">
        <f t="shared" si="288"/>
        <v xml:space="preserve"> </v>
      </c>
      <c r="AP52" s="29" t="str">
        <f t="shared" si="129"/>
        <v xml:space="preserve"> </v>
      </c>
      <c r="AQ52" s="9">
        <f t="shared" si="283"/>
        <v>0</v>
      </c>
      <c r="AR52" s="9">
        <f t="shared" si="284"/>
        <v>0</v>
      </c>
      <c r="AS52" s="9">
        <f t="shared" si="285"/>
        <v>18975.18</v>
      </c>
      <c r="AT52" s="29" t="str">
        <f t="shared" si="236"/>
        <v xml:space="preserve"> </v>
      </c>
      <c r="AU52" s="29">
        <f t="shared" si="130"/>
        <v>0</v>
      </c>
      <c r="AV52" s="9"/>
      <c r="AW52" s="9"/>
      <c r="AX52" s="30"/>
      <c r="AY52" s="29" t="str">
        <f t="shared" si="237"/>
        <v xml:space="preserve"> </v>
      </c>
      <c r="AZ52" s="29" t="str">
        <f t="shared" si="131"/>
        <v xml:space="preserve"> </v>
      </c>
      <c r="BA52" s="46">
        <v>0</v>
      </c>
      <c r="BB52" s="30">
        <v>0</v>
      </c>
      <c r="BC52" s="75">
        <v>0</v>
      </c>
      <c r="BD52" s="29" t="str">
        <f t="shared" si="132"/>
        <v xml:space="preserve"> </v>
      </c>
      <c r="BE52" s="29" t="str">
        <f t="shared" si="133"/>
        <v xml:space="preserve"> </v>
      </c>
      <c r="BF52" s="46"/>
      <c r="BG52" s="46"/>
      <c r="BH52" s="75">
        <v>0</v>
      </c>
      <c r="BI52" s="29" t="str">
        <f t="shared" si="238"/>
        <v xml:space="preserve"> </v>
      </c>
      <c r="BJ52" s="29" t="str">
        <f t="shared" si="134"/>
        <v xml:space="preserve"> </v>
      </c>
      <c r="BK52" s="30">
        <v>0</v>
      </c>
      <c r="BL52" s="30">
        <v>0</v>
      </c>
      <c r="BM52" s="75">
        <v>0</v>
      </c>
      <c r="BN52" s="29" t="str">
        <f t="shared" si="274"/>
        <v xml:space="preserve"> </v>
      </c>
      <c r="BO52" s="29" t="str">
        <f t="shared" si="135"/>
        <v xml:space="preserve"> </v>
      </c>
      <c r="BP52" s="30"/>
      <c r="BQ52" s="30"/>
      <c r="BR52" s="75"/>
      <c r="BS52" s="29" t="str">
        <f t="shared" si="239"/>
        <v xml:space="preserve"> </v>
      </c>
      <c r="BT52" s="29" t="str">
        <f t="shared" si="170"/>
        <v xml:space="preserve"> </v>
      </c>
      <c r="BU52" s="9">
        <v>0</v>
      </c>
      <c r="BV52" s="46">
        <v>0</v>
      </c>
      <c r="BW52" s="75">
        <v>18975.18</v>
      </c>
      <c r="BX52" s="29" t="str">
        <f t="shared" si="240"/>
        <v xml:space="preserve"> </v>
      </c>
      <c r="BY52" s="29">
        <f t="shared" si="137"/>
        <v>0</v>
      </c>
      <c r="BZ52" s="9"/>
      <c r="CA52" s="9"/>
      <c r="CB52" s="30"/>
      <c r="CC52" s="29" t="str">
        <f t="shared" si="286"/>
        <v xml:space="preserve"> </v>
      </c>
      <c r="CD52" s="29" t="str">
        <f t="shared" si="138"/>
        <v xml:space="preserve"> </v>
      </c>
      <c r="CE52" s="34"/>
      <c r="CF52" s="9"/>
      <c r="CG52" s="75"/>
      <c r="CH52" s="29" t="str">
        <f t="shared" si="139"/>
        <v xml:space="preserve"> </v>
      </c>
      <c r="CI52" s="29" t="str">
        <f t="shared" si="153"/>
        <v xml:space="preserve"> </v>
      </c>
      <c r="CJ52" s="30"/>
      <c r="CK52" s="30"/>
      <c r="CL52" s="30"/>
      <c r="CM52" s="29" t="str">
        <f t="shared" si="140"/>
        <v xml:space="preserve"> </v>
      </c>
      <c r="CN52" s="29" t="str">
        <f t="shared" si="141"/>
        <v xml:space="preserve"> </v>
      </c>
      <c r="CO52" s="30"/>
      <c r="CP52" s="30"/>
      <c r="CQ52" s="30"/>
      <c r="CR52" s="29" t="str">
        <f t="shared" si="142"/>
        <v xml:space="preserve"> </v>
      </c>
      <c r="CS52" s="29" t="str">
        <f t="shared" si="143"/>
        <v xml:space="preserve"> </v>
      </c>
      <c r="CT52" s="30"/>
      <c r="CU52" s="30"/>
      <c r="CV52" s="30"/>
      <c r="CW52" s="29" t="str">
        <f t="shared" si="144"/>
        <v xml:space="preserve"> </v>
      </c>
      <c r="CX52" s="29" t="str">
        <f t="shared" si="145"/>
        <v xml:space="preserve"> </v>
      </c>
      <c r="CY52" s="30"/>
      <c r="CZ52" s="30"/>
      <c r="DA52" s="30"/>
      <c r="DB52" s="29" t="str">
        <f t="shared" si="241"/>
        <v xml:space="preserve"> </v>
      </c>
      <c r="DC52" s="29" t="str">
        <f t="shared" si="146"/>
        <v xml:space="preserve"> </v>
      </c>
      <c r="DD52" s="9"/>
      <c r="DE52" s="9"/>
      <c r="DF52" s="30"/>
      <c r="DG52" s="29" t="str">
        <f t="shared" si="242"/>
        <v xml:space="preserve"> </v>
      </c>
      <c r="DH52" s="29" t="str">
        <f t="shared" si="147"/>
        <v xml:space="preserve"> </v>
      </c>
      <c r="DI52" s="30"/>
      <c r="DJ52" s="30"/>
      <c r="DK52" s="29" t="str">
        <f t="shared" si="148"/>
        <v xml:space="preserve"> </v>
      </c>
      <c r="DL52" s="30"/>
      <c r="DM52" s="30"/>
      <c r="DN52" s="30"/>
      <c r="DO52" s="29" t="str">
        <f t="shared" si="244"/>
        <v xml:space="preserve"> </v>
      </c>
      <c r="DP52" s="29" t="str">
        <f t="shared" si="149"/>
        <v xml:space="preserve"> </v>
      </c>
    </row>
    <row r="53" spans="1:120" s="19" customFormat="1" ht="15.75" hidden="1" customHeight="1" outlineLevel="1" x14ac:dyDescent="0.25">
      <c r="A53" s="18">
        <f t="shared" si="287"/>
        <v>41</v>
      </c>
      <c r="B53" s="8" t="s">
        <v>43</v>
      </c>
      <c r="C53" s="28">
        <f t="shared" si="277"/>
        <v>1997250</v>
      </c>
      <c r="D53" s="28">
        <f t="shared" si="277"/>
        <v>1868249.8900000001</v>
      </c>
      <c r="E53" s="28">
        <f t="shared" si="278"/>
        <v>1716540.8399999999</v>
      </c>
      <c r="F53" s="29">
        <f t="shared" si="230"/>
        <v>0.9354111353110528</v>
      </c>
      <c r="G53" s="29">
        <f t="shared" si="120"/>
        <v>1.0883806819300614</v>
      </c>
      <c r="H53" s="17">
        <f t="shared" si="281"/>
        <v>1740400</v>
      </c>
      <c r="I53" s="24">
        <f t="shared" si="281"/>
        <v>1655501.08</v>
      </c>
      <c r="J53" s="17">
        <f>Y53++AI53+O53+AD53+AN53+T53</f>
        <v>1284053.69</v>
      </c>
      <c r="K53" s="29">
        <f t="shared" si="247"/>
        <v>0.95121873132613199</v>
      </c>
      <c r="L53" s="29">
        <f t="shared" si="123"/>
        <v>1.2892771485279562</v>
      </c>
      <c r="M53" s="46">
        <v>724800</v>
      </c>
      <c r="N53" s="46">
        <v>735722.6</v>
      </c>
      <c r="O53" s="75">
        <v>525908.43999999994</v>
      </c>
      <c r="P53" s="29">
        <f t="shared" si="231"/>
        <v>1.015069812362031</v>
      </c>
      <c r="Q53" s="29">
        <f t="shared" si="124"/>
        <v>1.3989556813349489</v>
      </c>
      <c r="R53" s="30"/>
      <c r="S53" s="30"/>
      <c r="T53" s="30"/>
      <c r="U53" s="29" t="str">
        <f>IF(S53&lt;=0," ",IF(R53&lt;=0," ",IF(S53/R53*100&gt;200,"СВ.200",S53/R53)))</f>
        <v xml:space="preserve"> </v>
      </c>
      <c r="V53" s="29" t="str">
        <f t="shared" si="282"/>
        <v xml:space="preserve"> </v>
      </c>
      <c r="W53" s="46">
        <v>600</v>
      </c>
      <c r="X53" s="46">
        <v>2.63</v>
      </c>
      <c r="Y53" s="75">
        <v>0</v>
      </c>
      <c r="Z53" s="29">
        <f t="shared" si="233"/>
        <v>4.3833333333333328E-3</v>
      </c>
      <c r="AA53" s="29" t="str">
        <f t="shared" si="126"/>
        <v xml:space="preserve"> </v>
      </c>
      <c r="AB53" s="46">
        <v>90000</v>
      </c>
      <c r="AC53" s="46">
        <v>176828.17</v>
      </c>
      <c r="AD53" s="75">
        <v>149673.96</v>
      </c>
      <c r="AE53" s="29">
        <f t="shared" si="234"/>
        <v>1.9647574444444447</v>
      </c>
      <c r="AF53" s="29">
        <f t="shared" si="127"/>
        <v>1.181422406409238</v>
      </c>
      <c r="AG53" s="46">
        <v>920000</v>
      </c>
      <c r="AH53" s="46">
        <v>739122.68</v>
      </c>
      <c r="AI53" s="75">
        <v>601421.29</v>
      </c>
      <c r="AJ53" s="29">
        <f t="shared" si="235"/>
        <v>0.80339421739130445</v>
      </c>
      <c r="AK53" s="29">
        <f t="shared" si="128"/>
        <v>1.2289599525151496</v>
      </c>
      <c r="AL53" s="46">
        <v>5000</v>
      </c>
      <c r="AM53" s="46">
        <v>3825</v>
      </c>
      <c r="AN53" s="75">
        <v>7050</v>
      </c>
      <c r="AO53" s="29">
        <f t="shared" si="288"/>
        <v>0.76500000000000001</v>
      </c>
      <c r="AP53" s="29">
        <f t="shared" si="129"/>
        <v>0.54255319148936165</v>
      </c>
      <c r="AQ53" s="9">
        <f>AV53+BA53+BF53+BK53+BP53+BU53+BZ53+CE53+CY53+DD53+DL53+CT53+910</f>
        <v>256850</v>
      </c>
      <c r="AR53" s="9">
        <f>AW53+BB53+BG53+BL53+BQ53+BV53+CA53+CF53+CZ53+DE53+DM53+CU53+DI53+902.97</f>
        <v>212748.81</v>
      </c>
      <c r="AS53" s="9">
        <f>AX53+BC53+BH53+BM53+BR53+BW53+CB53+CG53+DA53+DF53+DN53+CV53+DJ53+902.92</f>
        <v>432487.14999999997</v>
      </c>
      <c r="AT53" s="29">
        <f t="shared" si="236"/>
        <v>0.82829982480046715</v>
      </c>
      <c r="AU53" s="29">
        <f t="shared" si="130"/>
        <v>0.49191937841390204</v>
      </c>
      <c r="AV53" s="9"/>
      <c r="AW53" s="9"/>
      <c r="AX53" s="30"/>
      <c r="AY53" s="29" t="str">
        <f t="shared" si="237"/>
        <v xml:space="preserve"> </v>
      </c>
      <c r="AZ53" s="29" t="str">
        <f t="shared" si="131"/>
        <v xml:space="preserve"> </v>
      </c>
      <c r="BA53" s="46">
        <v>24530</v>
      </c>
      <c r="BB53" s="30">
        <v>8452.6200000000008</v>
      </c>
      <c r="BC53" s="75">
        <v>23286.51</v>
      </c>
      <c r="BD53" s="29">
        <f t="shared" si="132"/>
        <v>0.34458295964125563</v>
      </c>
      <c r="BE53" s="29">
        <f t="shared" si="133"/>
        <v>0.36298354712664122</v>
      </c>
      <c r="BF53" s="46"/>
      <c r="BG53" s="46"/>
      <c r="BH53" s="75">
        <v>475.38</v>
      </c>
      <c r="BI53" s="29" t="str">
        <f t="shared" si="238"/>
        <v xml:space="preserve"> </v>
      </c>
      <c r="BJ53" s="29">
        <f t="shared" si="134"/>
        <v>0</v>
      </c>
      <c r="BK53" s="46">
        <v>16500</v>
      </c>
      <c r="BL53" s="46">
        <v>11661.98</v>
      </c>
      <c r="BM53" s="75">
        <v>16238.87</v>
      </c>
      <c r="BN53" s="29">
        <f t="shared" si="274"/>
        <v>0.70678666666666667</v>
      </c>
      <c r="BO53" s="29">
        <f t="shared" si="135"/>
        <v>0.71815218669771963</v>
      </c>
      <c r="BP53" s="46">
        <v>50000</v>
      </c>
      <c r="BQ53" s="46">
        <v>73591.259999999995</v>
      </c>
      <c r="BR53" s="75">
        <v>66259.87</v>
      </c>
      <c r="BS53" s="29">
        <f t="shared" si="239"/>
        <v>1.4718251999999998</v>
      </c>
      <c r="BT53" s="29">
        <f t="shared" si="170"/>
        <v>1.1106460063987449</v>
      </c>
      <c r="BU53" s="46">
        <v>156783</v>
      </c>
      <c r="BV53" s="46">
        <v>110013.38</v>
      </c>
      <c r="BW53" s="75">
        <v>47241.72</v>
      </c>
      <c r="BX53" s="29">
        <f t="shared" si="240"/>
        <v>0.70169202018075938</v>
      </c>
      <c r="BY53" s="29" t="str">
        <f t="shared" si="137"/>
        <v>св.200</v>
      </c>
      <c r="BZ53" s="9"/>
      <c r="CA53" s="9"/>
      <c r="CB53" s="30"/>
      <c r="CC53" s="29" t="str">
        <f t="shared" si="286"/>
        <v xml:space="preserve"> </v>
      </c>
      <c r="CD53" s="29" t="str">
        <f t="shared" si="138"/>
        <v xml:space="preserve"> </v>
      </c>
      <c r="CE53" s="34"/>
      <c r="CF53" s="9"/>
      <c r="CG53" s="75">
        <v>278081.88</v>
      </c>
      <c r="CH53" s="29" t="str">
        <f t="shared" si="139"/>
        <v xml:space="preserve"> </v>
      </c>
      <c r="CI53" s="29">
        <f t="shared" si="153"/>
        <v>0</v>
      </c>
      <c r="CJ53" s="30"/>
      <c r="CK53" s="30"/>
      <c r="CL53" s="30"/>
      <c r="CM53" s="29" t="str">
        <f t="shared" si="140"/>
        <v xml:space="preserve"> </v>
      </c>
      <c r="CN53" s="29" t="str">
        <f t="shared" si="141"/>
        <v xml:space="preserve"> </v>
      </c>
      <c r="CO53" s="30"/>
      <c r="CP53" s="30"/>
      <c r="CQ53" s="75">
        <v>278081.88</v>
      </c>
      <c r="CR53" s="29" t="str">
        <f t="shared" si="142"/>
        <v xml:space="preserve"> </v>
      </c>
      <c r="CS53" s="29">
        <f t="shared" si="143"/>
        <v>0</v>
      </c>
      <c r="CT53" s="30"/>
      <c r="CU53" s="30"/>
      <c r="CV53" s="30"/>
      <c r="CW53" s="29" t="str">
        <f t="shared" si="144"/>
        <v xml:space="preserve"> </v>
      </c>
      <c r="CX53" s="29" t="str">
        <f t="shared" si="145"/>
        <v xml:space="preserve"> </v>
      </c>
      <c r="CY53" s="30"/>
      <c r="CZ53" s="30"/>
      <c r="DA53" s="30"/>
      <c r="DB53" s="29" t="str">
        <f t="shared" si="241"/>
        <v xml:space="preserve"> </v>
      </c>
      <c r="DC53" s="29" t="str">
        <f t="shared" si="146"/>
        <v xml:space="preserve"> </v>
      </c>
      <c r="DD53" s="9">
        <v>5000</v>
      </c>
      <c r="DE53" s="9">
        <v>5000</v>
      </c>
      <c r="DF53" s="30"/>
      <c r="DG53" s="29">
        <f t="shared" si="242"/>
        <v>1</v>
      </c>
      <c r="DH53" s="29" t="str">
        <f t="shared" si="147"/>
        <v xml:space="preserve"> </v>
      </c>
      <c r="DI53" s="30"/>
      <c r="DJ53" s="30"/>
      <c r="DK53" s="29" t="str">
        <f>IF(DI53=0," ",IF(DI53/DJ53*100&gt;200,"св.200",DI53/DJ53))</f>
        <v xml:space="preserve"> </v>
      </c>
      <c r="DL53" s="30">
        <v>3127</v>
      </c>
      <c r="DM53" s="30">
        <v>3126.6</v>
      </c>
      <c r="DN53" s="30"/>
      <c r="DO53" s="29">
        <f t="shared" si="244"/>
        <v>0.99987208186760468</v>
      </c>
      <c r="DP53" s="29" t="str">
        <f t="shared" si="149"/>
        <v xml:space="preserve"> </v>
      </c>
    </row>
    <row r="54" spans="1:120" s="19" customFormat="1" ht="15.75" hidden="1" customHeight="1" outlineLevel="1" x14ac:dyDescent="0.25">
      <c r="A54" s="18">
        <f t="shared" si="287"/>
        <v>42</v>
      </c>
      <c r="B54" s="8" t="s">
        <v>110</v>
      </c>
      <c r="C54" s="28">
        <f t="shared" si="277"/>
        <v>8285315.8399999999</v>
      </c>
      <c r="D54" s="28">
        <f t="shared" si="277"/>
        <v>8172518.4900000002</v>
      </c>
      <c r="E54" s="28">
        <f t="shared" si="278"/>
        <v>7724843.7599999998</v>
      </c>
      <c r="F54" s="29">
        <f t="shared" si="230"/>
        <v>0.98638587204419725</v>
      </c>
      <c r="G54" s="29">
        <f t="shared" si="120"/>
        <v>1.0579525934644924</v>
      </c>
      <c r="H54" s="17">
        <f t="shared" si="281"/>
        <v>7008835</v>
      </c>
      <c r="I54" s="24">
        <f t="shared" si="281"/>
        <v>6892156.3799999999</v>
      </c>
      <c r="J54" s="17">
        <f>Y54++AI54+O54+AD54+AN54+T54</f>
        <v>7504739.4799999995</v>
      </c>
      <c r="K54" s="29">
        <f t="shared" si="247"/>
        <v>0.98335263706450504</v>
      </c>
      <c r="L54" s="29">
        <f t="shared" si="123"/>
        <v>0.91837383540994022</v>
      </c>
      <c r="M54" s="46">
        <v>1499246.91</v>
      </c>
      <c r="N54" s="46">
        <v>1516958.86</v>
      </c>
      <c r="O54" s="75">
        <v>1508344.49</v>
      </c>
      <c r="P54" s="29">
        <f t="shared" si="231"/>
        <v>1.0118138979522726</v>
      </c>
      <c r="Q54" s="29">
        <f t="shared" si="124"/>
        <v>1.0057111422868659</v>
      </c>
      <c r="R54" s="30"/>
      <c r="S54" s="30"/>
      <c r="T54" s="30"/>
      <c r="U54" s="29" t="str">
        <f t="shared" si="232"/>
        <v xml:space="preserve"> </v>
      </c>
      <c r="V54" s="29" t="str">
        <f t="shared" si="282"/>
        <v xml:space="preserve"> </v>
      </c>
      <c r="W54" s="46">
        <v>18554.09</v>
      </c>
      <c r="X54" s="46">
        <v>18554.09</v>
      </c>
      <c r="Y54" s="75">
        <v>6243</v>
      </c>
      <c r="Z54" s="29">
        <f t="shared" si="233"/>
        <v>1</v>
      </c>
      <c r="AA54" s="29" t="str">
        <f t="shared" si="126"/>
        <v>св.200</v>
      </c>
      <c r="AB54" s="46">
        <v>159900</v>
      </c>
      <c r="AC54" s="46">
        <v>161208.79</v>
      </c>
      <c r="AD54" s="75">
        <v>158120.64000000001</v>
      </c>
      <c r="AE54" s="29">
        <f t="shared" si="234"/>
        <v>1.0081850531582239</v>
      </c>
      <c r="AF54" s="29">
        <f t="shared" si="127"/>
        <v>1.0195303408840237</v>
      </c>
      <c r="AG54" s="46">
        <v>5317784</v>
      </c>
      <c r="AH54" s="46">
        <v>5182084.6399999997</v>
      </c>
      <c r="AI54" s="75">
        <v>5822551.3499999996</v>
      </c>
      <c r="AJ54" s="29">
        <f t="shared" si="235"/>
        <v>0.97448197218991961</v>
      </c>
      <c r="AK54" s="29">
        <f t="shared" si="128"/>
        <v>0.89000239388185043</v>
      </c>
      <c r="AL54" s="46">
        <v>13350</v>
      </c>
      <c r="AM54" s="46">
        <v>13350</v>
      </c>
      <c r="AN54" s="75">
        <v>9480</v>
      </c>
      <c r="AO54" s="29">
        <f t="shared" si="288"/>
        <v>1</v>
      </c>
      <c r="AP54" s="29">
        <f t="shared" si="129"/>
        <v>1.4082278481012658</v>
      </c>
      <c r="AQ54" s="9">
        <f t="shared" si="283"/>
        <v>1276480.8399999999</v>
      </c>
      <c r="AR54" s="9">
        <f t="shared" si="284"/>
        <v>1280362.1099999999</v>
      </c>
      <c r="AS54" s="9">
        <f t="shared" si="285"/>
        <v>220104.28000000003</v>
      </c>
      <c r="AT54" s="29">
        <f t="shared" si="236"/>
        <v>1.0030406018471849</v>
      </c>
      <c r="AU54" s="29" t="str">
        <f t="shared" si="130"/>
        <v>св.200</v>
      </c>
      <c r="AV54" s="9"/>
      <c r="AW54" s="9"/>
      <c r="AX54" s="30"/>
      <c r="AY54" s="29" t="str">
        <f t="shared" si="237"/>
        <v xml:space="preserve"> </v>
      </c>
      <c r="AZ54" s="29" t="str">
        <f t="shared" si="131"/>
        <v xml:space="preserve"> </v>
      </c>
      <c r="BA54" s="46">
        <v>5560.87</v>
      </c>
      <c r="BB54" s="46">
        <v>5560.87</v>
      </c>
      <c r="BC54" s="75">
        <v>5004.72</v>
      </c>
      <c r="BD54" s="29">
        <f t="shared" si="132"/>
        <v>1</v>
      </c>
      <c r="BE54" s="29">
        <f t="shared" si="133"/>
        <v>1.1111250979075751</v>
      </c>
      <c r="BF54" s="46">
        <v>89161.88</v>
      </c>
      <c r="BG54" s="46">
        <v>89161.88</v>
      </c>
      <c r="BH54" s="75">
        <v>12301.88</v>
      </c>
      <c r="BI54" s="29">
        <f t="shared" si="238"/>
        <v>1</v>
      </c>
      <c r="BJ54" s="29" t="str">
        <f>IF(BG54=0," ",IF(BG54/BH54*100&gt;200,"св.200",BG54/BH54))</f>
        <v>св.200</v>
      </c>
      <c r="BK54" s="30">
        <v>0</v>
      </c>
      <c r="BL54" s="30">
        <v>0</v>
      </c>
      <c r="BM54" s="30"/>
      <c r="BN54" s="29" t="str">
        <f t="shared" si="274"/>
        <v xml:space="preserve"> </v>
      </c>
      <c r="BO54" s="29" t="str">
        <f t="shared" si="135"/>
        <v xml:space="preserve"> </v>
      </c>
      <c r="BP54" s="46">
        <v>145641.82</v>
      </c>
      <c r="BQ54" s="46">
        <v>149523.57</v>
      </c>
      <c r="BR54" s="75">
        <v>148332.17000000001</v>
      </c>
      <c r="BS54" s="29">
        <f t="shared" si="239"/>
        <v>1.026652715545576</v>
      </c>
      <c r="BT54" s="29">
        <f t="shared" si="170"/>
        <v>1.0080319731046878</v>
      </c>
      <c r="BU54" s="9">
        <v>4891.4399999999996</v>
      </c>
      <c r="BV54" s="46">
        <v>4891.4399999999996</v>
      </c>
      <c r="BW54" s="75">
        <v>13965.51</v>
      </c>
      <c r="BX54" s="29">
        <f t="shared" si="240"/>
        <v>1</v>
      </c>
      <c r="BY54" s="29">
        <f t="shared" si="137"/>
        <v>0.35025144087111748</v>
      </c>
      <c r="BZ54" s="30">
        <v>1023200.83</v>
      </c>
      <c r="CA54" s="30">
        <v>1023200.83</v>
      </c>
      <c r="CB54" s="30"/>
      <c r="CC54" s="29">
        <f t="shared" si="286"/>
        <v>1</v>
      </c>
      <c r="CD54" s="29" t="str">
        <f t="shared" si="138"/>
        <v xml:space="preserve"> </v>
      </c>
      <c r="CE54" s="34">
        <v>7824</v>
      </c>
      <c r="CF54" s="46">
        <v>7823.52</v>
      </c>
      <c r="CG54" s="75">
        <v>40500</v>
      </c>
      <c r="CH54" s="29">
        <f t="shared" si="139"/>
        <v>0.99993865030674856</v>
      </c>
      <c r="CI54" s="29">
        <f t="shared" si="153"/>
        <v>0.19317333333333334</v>
      </c>
      <c r="CJ54" s="30"/>
      <c r="CK54" s="30"/>
      <c r="CL54" s="30"/>
      <c r="CM54" s="29" t="str">
        <f t="shared" si="140"/>
        <v xml:space="preserve"> </v>
      </c>
      <c r="CN54" s="29" t="str">
        <f t="shared" si="141"/>
        <v xml:space="preserve"> </v>
      </c>
      <c r="CO54" s="30">
        <v>7824</v>
      </c>
      <c r="CP54" s="46">
        <v>7823.52</v>
      </c>
      <c r="CQ54" s="75">
        <v>40500</v>
      </c>
      <c r="CR54" s="29">
        <f t="shared" si="142"/>
        <v>0.99993865030674856</v>
      </c>
      <c r="CS54" s="29">
        <f t="shared" si="143"/>
        <v>0.19317333333333334</v>
      </c>
      <c r="CT54" s="30"/>
      <c r="CU54" s="30"/>
      <c r="CV54" s="30"/>
      <c r="CW54" s="29" t="str">
        <f t="shared" si="144"/>
        <v xml:space="preserve"> </v>
      </c>
      <c r="CX54" s="29" t="str">
        <f t="shared" si="145"/>
        <v xml:space="preserve"> </v>
      </c>
      <c r="CY54" s="30"/>
      <c r="CZ54" s="30"/>
      <c r="DA54" s="30"/>
      <c r="DB54" s="29" t="str">
        <f t="shared" si="241"/>
        <v xml:space="preserve"> </v>
      </c>
      <c r="DC54" s="29" t="str">
        <f t="shared" si="146"/>
        <v xml:space="preserve"> </v>
      </c>
      <c r="DD54" s="9">
        <v>200</v>
      </c>
      <c r="DE54" s="9">
        <v>200</v>
      </c>
      <c r="DF54" s="30"/>
      <c r="DG54" s="29">
        <f t="shared" si="242"/>
        <v>1</v>
      </c>
      <c r="DH54" s="29" t="str">
        <f t="shared" si="147"/>
        <v xml:space="preserve"> </v>
      </c>
      <c r="DI54" s="30"/>
      <c r="DJ54" s="30"/>
      <c r="DK54" s="29" t="str">
        <f t="shared" si="148"/>
        <v xml:space="preserve"> </v>
      </c>
      <c r="DL54" s="30">
        <v>0</v>
      </c>
      <c r="DM54" s="30">
        <v>0</v>
      </c>
      <c r="DN54" s="30"/>
      <c r="DO54" s="29" t="str">
        <f t="shared" si="244"/>
        <v xml:space="preserve"> </v>
      </c>
      <c r="DP54" s="29" t="str">
        <f t="shared" si="149"/>
        <v xml:space="preserve"> </v>
      </c>
    </row>
    <row r="55" spans="1:120" s="19" customFormat="1" ht="15.75" hidden="1" customHeight="1" outlineLevel="1" x14ac:dyDescent="0.25">
      <c r="A55" s="18">
        <f t="shared" si="287"/>
        <v>43</v>
      </c>
      <c r="B55" s="8" t="s">
        <v>45</v>
      </c>
      <c r="C55" s="28">
        <f t="shared" si="277"/>
        <v>601363.82999999996</v>
      </c>
      <c r="D55" s="28">
        <f t="shared" si="277"/>
        <v>570798.92000000004</v>
      </c>
      <c r="E55" s="28">
        <f t="shared" si="278"/>
        <v>533841.09000000008</v>
      </c>
      <c r="F55" s="29">
        <f t="shared" si="230"/>
        <v>0.94917401334230578</v>
      </c>
      <c r="G55" s="29">
        <f t="shared" si="120"/>
        <v>1.0692300212409651</v>
      </c>
      <c r="H55" s="17">
        <f t="shared" si="281"/>
        <v>494900</v>
      </c>
      <c r="I55" s="24">
        <f t="shared" si="281"/>
        <v>464375.51</v>
      </c>
      <c r="J55" s="17">
        <f>Y55++AI55+O55+AD55+AN55+T55</f>
        <v>533138.91</v>
      </c>
      <c r="K55" s="29">
        <f t="shared" si="247"/>
        <v>0.93832190341483135</v>
      </c>
      <c r="L55" s="29">
        <f t="shared" si="123"/>
        <v>0.87102160673284934</v>
      </c>
      <c r="M55" s="46">
        <v>305800</v>
      </c>
      <c r="N55" s="46">
        <v>313472.46000000002</v>
      </c>
      <c r="O55" s="75">
        <v>332768.71999999997</v>
      </c>
      <c r="P55" s="29">
        <f t="shared" si="231"/>
        <v>1.0250897972531068</v>
      </c>
      <c r="Q55" s="29">
        <f t="shared" si="124"/>
        <v>0.94201299929873228</v>
      </c>
      <c r="R55" s="30"/>
      <c r="S55" s="30"/>
      <c r="T55" s="30"/>
      <c r="U55" s="29" t="str">
        <f t="shared" si="232"/>
        <v xml:space="preserve"> </v>
      </c>
      <c r="V55" s="29" t="str">
        <f t="shared" si="282"/>
        <v xml:space="preserve"> </v>
      </c>
      <c r="W55" s="9">
        <v>2500</v>
      </c>
      <c r="X55" s="9">
        <v>2362.92</v>
      </c>
      <c r="Y55" s="75">
        <v>365.3</v>
      </c>
      <c r="Z55" s="29">
        <f t="shared" si="233"/>
        <v>0.94516800000000001</v>
      </c>
      <c r="AA55" s="29" t="str">
        <f t="shared" si="126"/>
        <v>св.200</v>
      </c>
      <c r="AB55" s="46">
        <v>17000</v>
      </c>
      <c r="AC55" s="46">
        <v>14249.3</v>
      </c>
      <c r="AD55" s="75">
        <v>20106.43</v>
      </c>
      <c r="AE55" s="29">
        <f t="shared" si="234"/>
        <v>0.83819411764705876</v>
      </c>
      <c r="AF55" s="29">
        <f t="shared" si="127"/>
        <v>0.7086936865470399</v>
      </c>
      <c r="AG55" s="46">
        <v>158600</v>
      </c>
      <c r="AH55" s="46">
        <v>123690.83</v>
      </c>
      <c r="AI55" s="75">
        <v>178848.46</v>
      </c>
      <c r="AJ55" s="29">
        <f t="shared" si="235"/>
        <v>0.77989174022698615</v>
      </c>
      <c r="AK55" s="29">
        <f t="shared" si="128"/>
        <v>0.69159572299364502</v>
      </c>
      <c r="AL55" s="46">
        <v>11000</v>
      </c>
      <c r="AM55" s="46">
        <v>10600</v>
      </c>
      <c r="AN55" s="75">
        <v>1050</v>
      </c>
      <c r="AO55" s="29">
        <f t="shared" si="288"/>
        <v>0.96363636363636362</v>
      </c>
      <c r="AP55" s="29" t="str">
        <f t="shared" si="129"/>
        <v>св.200</v>
      </c>
      <c r="AQ55" s="9">
        <f>AV55+BA55+BF55+BK55+BP55+BU55+BZ55+CE55+CY55+DD55+DL55+CT55</f>
        <v>106463.83</v>
      </c>
      <c r="AR55" s="9">
        <f t="shared" si="284"/>
        <v>106423.41</v>
      </c>
      <c r="AS55" s="9">
        <f t="shared" si="285"/>
        <v>702.18</v>
      </c>
      <c r="AT55" s="29">
        <f t="shared" si="236"/>
        <v>0.99962034054194748</v>
      </c>
      <c r="AU55" s="29" t="str">
        <f t="shared" si="130"/>
        <v>св.200</v>
      </c>
      <c r="AV55" s="9"/>
      <c r="AW55" s="9"/>
      <c r="AX55" s="30"/>
      <c r="AY55" s="29" t="str">
        <f t="shared" si="237"/>
        <v xml:space="preserve"> </v>
      </c>
      <c r="AZ55" s="29" t="str">
        <f t="shared" si="131"/>
        <v xml:space="preserve"> </v>
      </c>
      <c r="BA55" s="46">
        <v>0</v>
      </c>
      <c r="BB55" s="30">
        <v>0</v>
      </c>
      <c r="BC55" s="75">
        <v>0</v>
      </c>
      <c r="BD55" s="29" t="str">
        <f t="shared" si="132"/>
        <v xml:space="preserve"> </v>
      </c>
      <c r="BE55" s="29" t="str">
        <f t="shared" si="133"/>
        <v xml:space="preserve"> </v>
      </c>
      <c r="BF55" s="46"/>
      <c r="BG55" s="9"/>
      <c r="BH55" s="75">
        <v>702.18</v>
      </c>
      <c r="BI55" s="29" t="str">
        <f t="shared" si="238"/>
        <v xml:space="preserve"> </v>
      </c>
      <c r="BJ55" s="29">
        <f t="shared" si="134"/>
        <v>0</v>
      </c>
      <c r="BK55" s="30">
        <v>79708.63</v>
      </c>
      <c r="BL55" s="30">
        <v>79708.63</v>
      </c>
      <c r="BM55" s="30"/>
      <c r="BN55" s="29">
        <f t="shared" si="274"/>
        <v>1</v>
      </c>
      <c r="BO55" s="29" t="str">
        <f t="shared" si="135"/>
        <v xml:space="preserve"> </v>
      </c>
      <c r="BP55" s="30"/>
      <c r="BQ55" s="30"/>
      <c r="BR55" s="30"/>
      <c r="BS55" s="29" t="str">
        <f t="shared" si="239"/>
        <v xml:space="preserve"> </v>
      </c>
      <c r="BT55" s="29" t="str">
        <f t="shared" si="170"/>
        <v xml:space="preserve"> </v>
      </c>
      <c r="BU55" s="9">
        <v>25200</v>
      </c>
      <c r="BV55" s="9">
        <v>25159.58</v>
      </c>
      <c r="BW55" s="9"/>
      <c r="BX55" s="29">
        <f t="shared" si="240"/>
        <v>0.99839603174603186</v>
      </c>
      <c r="BY55" s="29" t="str">
        <f t="shared" si="137"/>
        <v xml:space="preserve"> </v>
      </c>
      <c r="BZ55" s="30"/>
      <c r="CA55" s="30"/>
      <c r="CB55" s="30"/>
      <c r="CC55" s="29" t="str">
        <f t="shared" si="286"/>
        <v xml:space="preserve"> </v>
      </c>
      <c r="CD55" s="29" t="str">
        <f t="shared" si="138"/>
        <v xml:space="preserve"> </v>
      </c>
      <c r="CE55" s="34"/>
      <c r="CF55" s="9"/>
      <c r="CG55" s="9"/>
      <c r="CH55" s="29" t="str">
        <f t="shared" si="139"/>
        <v xml:space="preserve"> </v>
      </c>
      <c r="CI55" s="29" t="str">
        <f t="shared" si="153"/>
        <v xml:space="preserve"> </v>
      </c>
      <c r="CJ55" s="30"/>
      <c r="CK55" s="30"/>
      <c r="CL55" s="30"/>
      <c r="CM55" s="29" t="str">
        <f t="shared" si="140"/>
        <v xml:space="preserve"> </v>
      </c>
      <c r="CN55" s="29" t="str">
        <f t="shared" si="141"/>
        <v xml:space="preserve"> </v>
      </c>
      <c r="CO55" s="30"/>
      <c r="CP55" s="30"/>
      <c r="CQ55" s="30"/>
      <c r="CR55" s="29" t="str">
        <f t="shared" si="142"/>
        <v xml:space="preserve"> </v>
      </c>
      <c r="CS55" s="29" t="str">
        <f t="shared" si="143"/>
        <v xml:space="preserve"> </v>
      </c>
      <c r="CT55" s="30"/>
      <c r="CU55" s="30"/>
      <c r="CV55" s="30"/>
      <c r="CW55" s="29" t="str">
        <f t="shared" si="144"/>
        <v xml:space="preserve"> </v>
      </c>
      <c r="CX55" s="29" t="str">
        <f t="shared" si="145"/>
        <v xml:space="preserve"> </v>
      </c>
      <c r="CY55" s="30"/>
      <c r="CZ55" s="30"/>
      <c r="DA55" s="30"/>
      <c r="DB55" s="29" t="str">
        <f t="shared" si="241"/>
        <v xml:space="preserve"> </v>
      </c>
      <c r="DC55" s="29" t="str">
        <f t="shared" si="146"/>
        <v xml:space="preserve"> </v>
      </c>
      <c r="DD55" s="9"/>
      <c r="DE55" s="9"/>
      <c r="DF55" s="30"/>
      <c r="DG55" s="29" t="str">
        <f t="shared" si="242"/>
        <v xml:space="preserve"> </v>
      </c>
      <c r="DH55" s="29" t="str">
        <f t="shared" si="147"/>
        <v xml:space="preserve"> </v>
      </c>
      <c r="DI55" s="30"/>
      <c r="DJ55" s="30"/>
      <c r="DK55" s="29" t="str">
        <f t="shared" si="148"/>
        <v xml:space="preserve"> </v>
      </c>
      <c r="DL55" s="30">
        <v>1555.2</v>
      </c>
      <c r="DM55" s="30">
        <v>1555.2</v>
      </c>
      <c r="DN55" s="30"/>
      <c r="DO55" s="29">
        <f t="shared" si="244"/>
        <v>1</v>
      </c>
      <c r="DP55" s="29" t="str">
        <f t="shared" si="149"/>
        <v xml:space="preserve"> </v>
      </c>
    </row>
    <row r="56" spans="1:120" s="21" customFormat="1" ht="32.1" customHeight="1" collapsed="1" x14ac:dyDescent="0.25">
      <c r="A56" s="20"/>
      <c r="B56" s="7" t="s">
        <v>143</v>
      </c>
      <c r="C56" s="35">
        <f>SUM(C57:C62)</f>
        <v>61223368.859999999</v>
      </c>
      <c r="D56" s="35">
        <f t="shared" ref="D56" si="289">SUM(D57:D62)</f>
        <v>52824384.829999998</v>
      </c>
      <c r="E56" s="35">
        <f>SUM(E57:E62)</f>
        <v>52957333.520000003</v>
      </c>
      <c r="F56" s="26">
        <f t="shared" si="230"/>
        <v>0.86281408249183367</v>
      </c>
      <c r="G56" s="26">
        <f t="shared" si="120"/>
        <v>0.99748951313891598</v>
      </c>
      <c r="H56" s="25">
        <f t="shared" ref="H56" si="290">SUM(H57:H62)</f>
        <v>50131133.060000002</v>
      </c>
      <c r="I56" s="65">
        <f>SUM(I57:I62)</f>
        <v>47684390.020000003</v>
      </c>
      <c r="J56" s="25">
        <f t="shared" ref="J56" si="291">SUM(J57:J62)</f>
        <v>47628274.810000017</v>
      </c>
      <c r="K56" s="26">
        <f t="shared" si="247"/>
        <v>0.95119314305001668</v>
      </c>
      <c r="L56" s="26">
        <f t="shared" si="123"/>
        <v>1.0011781911107183</v>
      </c>
      <c r="M56" s="25">
        <f>SUM(M57:M62)</f>
        <v>40502955</v>
      </c>
      <c r="N56" s="25">
        <f>SUM(N57:N62)</f>
        <v>39110020.280000001</v>
      </c>
      <c r="O56" s="25">
        <f>SUM(O57:O62)</f>
        <v>38963720.899999999</v>
      </c>
      <c r="P56" s="26">
        <f t="shared" si="231"/>
        <v>0.96560905938838293</v>
      </c>
      <c r="Q56" s="26">
        <f t="shared" si="124"/>
        <v>1.0037547589557856</v>
      </c>
      <c r="R56" s="25">
        <f>SUM(R57:R62)</f>
        <v>1039924.27</v>
      </c>
      <c r="S56" s="25">
        <f>SUM(S57:S62)</f>
        <v>1036381.95</v>
      </c>
      <c r="T56" s="25">
        <f>SUM(T57:T62)</f>
        <v>897688.77</v>
      </c>
      <c r="U56" s="26">
        <f t="shared" si="232"/>
        <v>0.99659367503751017</v>
      </c>
      <c r="V56" s="26">
        <f t="shared" si="125"/>
        <v>1.1545002952415233</v>
      </c>
      <c r="W56" s="25">
        <f>SUM(W57:W62)</f>
        <v>48900</v>
      </c>
      <c r="X56" s="25">
        <f>SUM(X57:X62)</f>
        <v>43960.039999999994</v>
      </c>
      <c r="Y56" s="25">
        <f t="shared" ref="Y56" si="292">SUM(Y57:Y62)</f>
        <v>211649.97999999998</v>
      </c>
      <c r="Z56" s="26">
        <f t="shared" si="233"/>
        <v>0.89897832310838433</v>
      </c>
      <c r="AA56" s="26">
        <f t="shared" si="126"/>
        <v>0.2077016024286891</v>
      </c>
      <c r="AB56" s="25">
        <f>SUM(AB57:AB62)</f>
        <v>2066781.69</v>
      </c>
      <c r="AC56" s="25">
        <f>SUM(AC57:AC62)</f>
        <v>2289099.1500000004</v>
      </c>
      <c r="AD56" s="25">
        <f>SUM(AD57:AD62)</f>
        <v>2279155.3999999994</v>
      </c>
      <c r="AE56" s="26">
        <f t="shared" si="234"/>
        <v>1.1075669777198387</v>
      </c>
      <c r="AF56" s="26">
        <f t="shared" si="127"/>
        <v>1.004362910049925</v>
      </c>
      <c r="AG56" s="25">
        <f>SUM(AG57:AG62)</f>
        <v>6384500</v>
      </c>
      <c r="AH56" s="25">
        <f>SUM(AH57:AH62)</f>
        <v>5126936.5</v>
      </c>
      <c r="AI56" s="25">
        <f>SUM(AI57:AI62)</f>
        <v>5218689.7600000007</v>
      </c>
      <c r="AJ56" s="26">
        <f t="shared" si="235"/>
        <v>0.80302866316861143</v>
      </c>
      <c r="AK56" s="26">
        <f t="shared" si="128"/>
        <v>0.98241833406092327</v>
      </c>
      <c r="AL56" s="25">
        <f>SUM(AL57:AL62)</f>
        <v>88072.1</v>
      </c>
      <c r="AM56" s="25">
        <f>SUM(AM57:AM62)</f>
        <v>77992.100000000006</v>
      </c>
      <c r="AN56" s="25">
        <f>SUM(AN57:AN62)</f>
        <v>57370</v>
      </c>
      <c r="AO56" s="26">
        <f t="shared" si="288"/>
        <v>0.88554831779871268</v>
      </c>
      <c r="AP56" s="26">
        <f t="shared" si="129"/>
        <v>1.3594579048283075</v>
      </c>
      <c r="AQ56" s="25">
        <f>SUM(AQ57:AQ62)</f>
        <v>11092235.799999999</v>
      </c>
      <c r="AR56" s="25">
        <f t="shared" ref="AR56:AS56" si="293">SUM(AR57:AR62)</f>
        <v>5139994.8099999996</v>
      </c>
      <c r="AS56" s="25">
        <f t="shared" si="293"/>
        <v>5329058.71</v>
      </c>
      <c r="AT56" s="26">
        <f t="shared" si="236"/>
        <v>0.46338672407234616</v>
      </c>
      <c r="AU56" s="26">
        <f t="shared" si="130"/>
        <v>0.96452208348817381</v>
      </c>
      <c r="AV56" s="25">
        <f>SUM(AV57:AV62)</f>
        <v>2434738.7000000002</v>
      </c>
      <c r="AW56" s="25">
        <f>SUM(AW57:AW62)</f>
        <v>2331893.91</v>
      </c>
      <c r="AX56" s="25">
        <f>SUM(AX57:AX62)</f>
        <v>2320227.67</v>
      </c>
      <c r="AY56" s="26">
        <f t="shared" si="237"/>
        <v>0.95775941377199947</v>
      </c>
      <c r="AZ56" s="26">
        <f t="shared" si="131"/>
        <v>1.0050280583025717</v>
      </c>
      <c r="BA56" s="27">
        <f>SUM(BA57:BA62)</f>
        <v>216763.65</v>
      </c>
      <c r="BB56" s="27">
        <f t="shared" ref="BB56:BC56" si="294">SUM(BB57:BB62)</f>
        <v>211538.13</v>
      </c>
      <c r="BC56" s="32">
        <f t="shared" si="294"/>
        <v>154406.26</v>
      </c>
      <c r="BD56" s="26">
        <f t="shared" si="132"/>
        <v>0.97589300604598606</v>
      </c>
      <c r="BE56" s="26">
        <f t="shared" si="133"/>
        <v>1.3700100630635053</v>
      </c>
      <c r="BF56" s="27">
        <f t="shared" ref="BF56:BH56" si="295">SUM(BF57:BF62)</f>
        <v>630881.31000000006</v>
      </c>
      <c r="BG56" s="27">
        <f>SUM(BG57:BG62)</f>
        <v>426872.56000000006</v>
      </c>
      <c r="BH56" s="27">
        <f t="shared" si="295"/>
        <v>588764.75</v>
      </c>
      <c r="BI56" s="26">
        <f t="shared" si="238"/>
        <v>0.67662895259965783</v>
      </c>
      <c r="BJ56" s="26">
        <f t="shared" si="134"/>
        <v>0.72503076992975557</v>
      </c>
      <c r="BK56" s="25">
        <f>SUM(BK57:BK62)</f>
        <v>205571</v>
      </c>
      <c r="BL56" s="25">
        <f>SUM(BL57:BL62)</f>
        <v>205570.5</v>
      </c>
      <c r="BM56" s="25">
        <f>SUM(BM57:BM62)</f>
        <v>202045.5</v>
      </c>
      <c r="BN56" s="26">
        <f t="shared" si="274"/>
        <v>0.99999756775031501</v>
      </c>
      <c r="BO56" s="26">
        <f t="shared" si="135"/>
        <v>1.017446565253866</v>
      </c>
      <c r="BP56" s="25">
        <f>SUM(BP57:BP62)</f>
        <v>903999.86</v>
      </c>
      <c r="BQ56" s="25">
        <f>SUM(BQ57:BQ62)</f>
        <v>456209.70999999996</v>
      </c>
      <c r="BR56" s="25">
        <f>SUM(BR57:BR62)</f>
        <v>477723.89</v>
      </c>
      <c r="BS56" s="26">
        <f t="shared" si="239"/>
        <v>0.50465683700437736</v>
      </c>
      <c r="BT56" s="26">
        <f t="shared" si="170"/>
        <v>0.95496524153313733</v>
      </c>
      <c r="BU56" s="25">
        <f>SUM(BU57:BU62)</f>
        <v>993597</v>
      </c>
      <c r="BV56" s="25">
        <f>SUM(BV57:BV62)</f>
        <v>882750.96</v>
      </c>
      <c r="BW56" s="25">
        <f>SUM(BW57:BW62)</f>
        <v>270715.66000000003</v>
      </c>
      <c r="BX56" s="26">
        <f t="shared" si="240"/>
        <v>0.88843963900857181</v>
      </c>
      <c r="BY56" s="26" t="str">
        <f t="shared" si="137"/>
        <v>св.200</v>
      </c>
      <c r="BZ56" s="25">
        <f>SUM(BZ57:BZ62)</f>
        <v>4910732.1999999993</v>
      </c>
      <c r="CA56" s="25">
        <f>SUM(CA57:CA62)</f>
        <v>203440.97999999998</v>
      </c>
      <c r="CB56" s="25">
        <f>SUM(CB57:CB62)</f>
        <v>844620</v>
      </c>
      <c r="CC56" s="26">
        <f t="shared" si="286"/>
        <v>4.142783025309342E-2</v>
      </c>
      <c r="CD56" s="26">
        <f t="shared" si="138"/>
        <v>0.24086687504439863</v>
      </c>
      <c r="CE56" s="52">
        <f>SUM(CE57:CE62)</f>
        <v>702877.79</v>
      </c>
      <c r="CF56" s="52">
        <f>SUM(CF57:CF62)</f>
        <v>328022.34999999998</v>
      </c>
      <c r="CG56" s="25">
        <f>SUM(CG57:CG62)</f>
        <v>262034.45</v>
      </c>
      <c r="CH56" s="26">
        <f t="shared" si="139"/>
        <v>0.46668475610817062</v>
      </c>
      <c r="CI56" s="26">
        <f t="shared" si="153"/>
        <v>1.2518291010972029</v>
      </c>
      <c r="CJ56" s="27">
        <f>SUM(CJ57:CJ62)</f>
        <v>150593.79</v>
      </c>
      <c r="CK56" s="27">
        <f>SUM(CK57:CK62)</f>
        <v>155738.35</v>
      </c>
      <c r="CL56" s="27">
        <f>SUM(CL57:CL62)</f>
        <v>262034.45</v>
      </c>
      <c r="CM56" s="26">
        <f t="shared" si="140"/>
        <v>1.0341618336320508</v>
      </c>
      <c r="CN56" s="26">
        <f t="shared" si="141"/>
        <v>0.59434303390260323</v>
      </c>
      <c r="CO56" s="27">
        <f>SUM(CO57:CO62)</f>
        <v>552284</v>
      </c>
      <c r="CP56" s="27">
        <f t="shared" ref="CP56:CQ56" si="296">SUM(CP57:CP62)</f>
        <v>172284</v>
      </c>
      <c r="CQ56" s="27">
        <f t="shared" si="296"/>
        <v>0</v>
      </c>
      <c r="CR56" s="26">
        <f t="shared" si="142"/>
        <v>0.31194820056347822</v>
      </c>
      <c r="CS56" s="26" t="str">
        <f t="shared" si="143"/>
        <v xml:space="preserve"> </v>
      </c>
      <c r="CT56" s="27">
        <f>SUM(CT57:CT62)</f>
        <v>0</v>
      </c>
      <c r="CU56" s="27">
        <f t="shared" ref="CU56:CV56" si="297">SUM(CU57:CU62)</f>
        <v>0</v>
      </c>
      <c r="CV56" s="27">
        <f t="shared" si="297"/>
        <v>0</v>
      </c>
      <c r="CW56" s="69" t="str">
        <f t="shared" si="144"/>
        <v xml:space="preserve"> </v>
      </c>
      <c r="CX56" s="69" t="str">
        <f t="shared" si="145"/>
        <v xml:space="preserve"> </v>
      </c>
      <c r="CY56" s="25">
        <f>SUM(CY57:CY62)</f>
        <v>0</v>
      </c>
      <c r="CZ56" s="25">
        <f>SUM(CZ57:CZ62)</f>
        <v>0</v>
      </c>
      <c r="DA56" s="25">
        <f>SUM(DA57:DA62)</f>
        <v>0</v>
      </c>
      <c r="DB56" s="26" t="str">
        <f t="shared" si="241"/>
        <v xml:space="preserve"> </v>
      </c>
      <c r="DC56" s="26" t="str">
        <f t="shared" si="146"/>
        <v xml:space="preserve"> </v>
      </c>
      <c r="DD56" s="25">
        <f>SUM(DD57:DD62)</f>
        <v>66721.17</v>
      </c>
      <c r="DE56" s="38">
        <f>SUM(DE57:DE62)</f>
        <v>67342.59</v>
      </c>
      <c r="DF56" s="25">
        <f>SUM(DF57:DF62)</f>
        <v>208862.69</v>
      </c>
      <c r="DG56" s="26">
        <f t="shared" si="242"/>
        <v>1.0093136855963407</v>
      </c>
      <c r="DH56" s="26">
        <f t="shared" si="147"/>
        <v>0.32242517799612747</v>
      </c>
      <c r="DI56" s="25">
        <f>SUM(DI57:DI62)</f>
        <v>0</v>
      </c>
      <c r="DJ56" s="25">
        <f>SUM(DJ57:DJ62)</f>
        <v>-342.16</v>
      </c>
      <c r="DK56" s="26" t="str">
        <f>IF(DI56=0," ",IF(DI56/DJ56*100&gt;200,"св.200",DI56/DJ56))</f>
        <v xml:space="preserve"> </v>
      </c>
      <c r="DL56" s="25">
        <f>SUM(DL57:DL62)</f>
        <v>0</v>
      </c>
      <c r="DM56" s="25">
        <f>SUM(DM57:DM62)</f>
        <v>0</v>
      </c>
      <c r="DN56" s="25">
        <f>SUM(DN57:DN62)</f>
        <v>0</v>
      </c>
      <c r="DO56" s="26" t="str">
        <f t="shared" si="244"/>
        <v xml:space="preserve"> </v>
      </c>
      <c r="DP56" s="26" t="str">
        <f t="shared" ref="DP56:DP62" si="298">IF(DM56=0," ",IF(DM56/DN56*100&gt;200,"св.200",DM56/DN56))</f>
        <v xml:space="preserve"> </v>
      </c>
    </row>
    <row r="57" spans="1:120" s="19" customFormat="1" ht="16.5" hidden="1" customHeight="1" outlineLevel="1" x14ac:dyDescent="0.25">
      <c r="A57" s="18">
        <v>44</v>
      </c>
      <c r="B57" s="8" t="s">
        <v>76</v>
      </c>
      <c r="C57" s="28">
        <f t="shared" ref="C57:D62" si="299">H57+AQ57</f>
        <v>52773401.030000001</v>
      </c>
      <c r="D57" s="28">
        <f t="shared" si="299"/>
        <v>46161761.560000002</v>
      </c>
      <c r="E57" s="28">
        <f t="shared" ref="E57:E62" si="300">J57+AS57</f>
        <v>46137964.340000011</v>
      </c>
      <c r="F57" s="29">
        <f t="shared" si="230"/>
        <v>0.87471644159826856</v>
      </c>
      <c r="G57" s="29">
        <f t="shared" si="120"/>
        <v>1.0005157839176568</v>
      </c>
      <c r="H57" s="17">
        <f t="shared" ref="H57:I62" si="301">W57++AG57+M57+AB57+AL57+R57</f>
        <v>44787924.270000003</v>
      </c>
      <c r="I57" s="24">
        <f t="shared" si="301"/>
        <v>42387978.460000001</v>
      </c>
      <c r="J57" s="17">
        <f t="shared" ref="J57:J62" si="302">Y57++AI57+O57+AD57+AN57+T57</f>
        <v>42759105.090000011</v>
      </c>
      <c r="K57" s="29">
        <f t="shared" si="247"/>
        <v>0.94641533741255468</v>
      </c>
      <c r="L57" s="29">
        <f t="shared" si="123"/>
        <v>0.99132052391604419</v>
      </c>
      <c r="M57" s="46">
        <v>39348000</v>
      </c>
      <c r="N57" s="46">
        <v>38083984.439999998</v>
      </c>
      <c r="O57" s="75">
        <v>37941215.210000001</v>
      </c>
      <c r="P57" s="29">
        <f t="shared" si="231"/>
        <v>0.96787598963098498</v>
      </c>
      <c r="Q57" s="29">
        <f t="shared" si="124"/>
        <v>1.0037629060959115</v>
      </c>
      <c r="R57" s="46">
        <v>1039924.27</v>
      </c>
      <c r="S57" s="46">
        <v>1036381.95</v>
      </c>
      <c r="T57" s="75">
        <v>897688.77</v>
      </c>
      <c r="U57" s="29">
        <f t="shared" si="232"/>
        <v>0.99659367503751017</v>
      </c>
      <c r="V57" s="29">
        <f t="shared" si="125"/>
        <v>1.1545002952415233</v>
      </c>
      <c r="W57" s="9"/>
      <c r="X57" s="9"/>
      <c r="Y57" s="9"/>
      <c r="Z57" s="29" t="str">
        <f t="shared" si="233"/>
        <v xml:space="preserve"> </v>
      </c>
      <c r="AA57" s="29" t="str">
        <f t="shared" si="126"/>
        <v xml:space="preserve"> </v>
      </c>
      <c r="AB57" s="46">
        <v>1150000</v>
      </c>
      <c r="AC57" s="46">
        <v>1316733.55</v>
      </c>
      <c r="AD57" s="75">
        <v>1416465.95</v>
      </c>
      <c r="AE57" s="29">
        <f t="shared" si="234"/>
        <v>1.144985695652174</v>
      </c>
      <c r="AF57" s="29">
        <f t="shared" si="127"/>
        <v>0.92959068306583725</v>
      </c>
      <c r="AG57" s="46">
        <v>3250000</v>
      </c>
      <c r="AH57" s="46">
        <v>1950878.52</v>
      </c>
      <c r="AI57" s="75">
        <v>2503735.16</v>
      </c>
      <c r="AJ57" s="29">
        <f t="shared" si="235"/>
        <v>0.60027031384615381</v>
      </c>
      <c r="AK57" s="29">
        <f t="shared" si="128"/>
        <v>0.77918725237696462</v>
      </c>
      <c r="AL57" s="9"/>
      <c r="AM57" s="9"/>
      <c r="AN57" s="75">
        <v>0</v>
      </c>
      <c r="AO57" s="29" t="str">
        <f t="shared" si="288"/>
        <v xml:space="preserve"> </v>
      </c>
      <c r="AP57" s="29" t="str">
        <f t="shared" si="129"/>
        <v xml:space="preserve"> </v>
      </c>
      <c r="AQ57" s="9">
        <f>AV57+BA57+BF57+BK57+BP57+BU57+BZ57+CE57+CY57+DD57+DL57+CT57</f>
        <v>7985476.7600000007</v>
      </c>
      <c r="AR57" s="9">
        <f t="shared" ref="AR57" si="303">AW57+BB57+BG57+BL57+BQ57+BV57+CA57+CF57+CZ57+DE57+DM57+CU57+DI57</f>
        <v>3773783.0999999996</v>
      </c>
      <c r="AS57" s="9">
        <f t="shared" ref="AS57" si="304">AX57+BC57+BH57+BM57+BR57+BW57+CB57+CG57+DA57+DF57+DN57+CV57+DJ57</f>
        <v>3378859.2500000005</v>
      </c>
      <c r="AT57" s="29">
        <f t="shared" si="236"/>
        <v>0.47258081307095301</v>
      </c>
      <c r="AU57" s="29">
        <f t="shared" si="130"/>
        <v>1.116880823017413</v>
      </c>
      <c r="AV57" s="46">
        <v>2434738.7000000002</v>
      </c>
      <c r="AW57" s="46">
        <v>2331893.91</v>
      </c>
      <c r="AX57" s="75">
        <v>2320227.67</v>
      </c>
      <c r="AY57" s="29">
        <f t="shared" si="237"/>
        <v>0.95775941377199947</v>
      </c>
      <c r="AZ57" s="29">
        <f t="shared" si="131"/>
        <v>1.0050280583025717</v>
      </c>
      <c r="BA57" s="46">
        <v>54700</v>
      </c>
      <c r="BB57" s="30">
        <v>54188.800000000003</v>
      </c>
      <c r="BC57" s="75">
        <v>80638.490000000005</v>
      </c>
      <c r="BD57" s="29">
        <f t="shared" si="132"/>
        <v>0.99065447897623404</v>
      </c>
      <c r="BE57" s="29">
        <f t="shared" si="133"/>
        <v>0.67199671025585916</v>
      </c>
      <c r="BF57" s="9"/>
      <c r="BG57" s="46">
        <v>1865.51</v>
      </c>
      <c r="BH57" s="75">
        <v>3246.18</v>
      </c>
      <c r="BI57" s="29" t="str">
        <f t="shared" si="238"/>
        <v xml:space="preserve"> </v>
      </c>
      <c r="BJ57" s="29">
        <f t="shared" si="134"/>
        <v>0.57467854524394835</v>
      </c>
      <c r="BK57" s="30"/>
      <c r="BL57" s="30"/>
      <c r="BM57" s="30"/>
      <c r="BN57" s="29" t="str">
        <f t="shared" si="274"/>
        <v xml:space="preserve"> </v>
      </c>
      <c r="BO57" s="29" t="str">
        <f t="shared" si="135"/>
        <v xml:space="preserve"> </v>
      </c>
      <c r="BP57" s="46">
        <v>591000</v>
      </c>
      <c r="BQ57" s="30">
        <v>359356.31</v>
      </c>
      <c r="BR57" s="75">
        <v>391003.57</v>
      </c>
      <c r="BS57" s="29">
        <f t="shared" si="239"/>
        <v>0.60804790186125213</v>
      </c>
      <c r="BT57" s="29">
        <f t="shared" si="170"/>
        <v>0.91906145511663739</v>
      </c>
      <c r="BU57" s="46">
        <v>904377</v>
      </c>
      <c r="BV57" s="46">
        <v>809033</v>
      </c>
      <c r="BW57" s="75">
        <v>196420.2</v>
      </c>
      <c r="BX57" s="29">
        <f t="shared" si="240"/>
        <v>0.89457493943344424</v>
      </c>
      <c r="BY57" s="29" t="str">
        <f t="shared" si="137"/>
        <v>св.200</v>
      </c>
      <c r="BZ57" s="30">
        <v>3787567.27</v>
      </c>
      <c r="CA57" s="30">
        <v>1585.8</v>
      </c>
      <c r="CB57" s="30"/>
      <c r="CC57" s="29">
        <f t="shared" si="286"/>
        <v>4.1868563300791222E-4</v>
      </c>
      <c r="CD57" s="29" t="str">
        <f t="shared" si="138"/>
        <v xml:space="preserve"> </v>
      </c>
      <c r="CE57" s="34">
        <v>150593.79</v>
      </c>
      <c r="CF57" s="46">
        <v>155738.35</v>
      </c>
      <c r="CG57" s="75">
        <v>262034.45</v>
      </c>
      <c r="CH57" s="51">
        <f t="shared" si="139"/>
        <v>1.0341618336320508</v>
      </c>
      <c r="CI57" s="29">
        <f t="shared" si="153"/>
        <v>0.59434303390260323</v>
      </c>
      <c r="CJ57" s="46">
        <v>150593.79</v>
      </c>
      <c r="CK57" s="46">
        <v>155738.35</v>
      </c>
      <c r="CL57" s="75">
        <v>262034.45</v>
      </c>
      <c r="CM57" s="29">
        <f t="shared" si="140"/>
        <v>1.0341618336320508</v>
      </c>
      <c r="CN57" s="29">
        <f t="shared" si="141"/>
        <v>0.59434303390260323</v>
      </c>
      <c r="CO57" s="30"/>
      <c r="CP57" s="30"/>
      <c r="CQ57" s="30"/>
      <c r="CR57" s="29" t="str">
        <f t="shared" si="142"/>
        <v xml:space="preserve"> </v>
      </c>
      <c r="CS57" s="29" t="str">
        <f t="shared" si="143"/>
        <v xml:space="preserve"> </v>
      </c>
      <c r="CT57" s="30"/>
      <c r="CU57" s="30"/>
      <c r="CV57" s="30"/>
      <c r="CW57" s="29" t="str">
        <f t="shared" si="144"/>
        <v xml:space="preserve"> </v>
      </c>
      <c r="CX57" s="29" t="str">
        <f t="shared" si="145"/>
        <v xml:space="preserve"> </v>
      </c>
      <c r="CY57" s="30"/>
      <c r="CZ57" s="30"/>
      <c r="DA57" s="30"/>
      <c r="DB57" s="29" t="str">
        <f t="shared" si="241"/>
        <v xml:space="preserve"> </v>
      </c>
      <c r="DC57" s="29" t="str">
        <f t="shared" si="146"/>
        <v xml:space="preserve"> </v>
      </c>
      <c r="DD57" s="9">
        <v>62500</v>
      </c>
      <c r="DE57" s="46">
        <v>60121.42</v>
      </c>
      <c r="DF57" s="75">
        <v>125288.69</v>
      </c>
      <c r="DG57" s="29">
        <f t="shared" si="242"/>
        <v>0.96194271999999992</v>
      </c>
      <c r="DH57" s="29">
        <f t="shared" si="147"/>
        <v>0.47986310655814179</v>
      </c>
      <c r="DI57" s="30"/>
      <c r="DJ57" s="30"/>
      <c r="DK57" s="29" t="str">
        <f t="shared" si="148"/>
        <v xml:space="preserve"> </v>
      </c>
      <c r="DL57" s="9"/>
      <c r="DM57" s="9"/>
      <c r="DN57" s="30"/>
      <c r="DO57" s="29" t="str">
        <f t="shared" si="244"/>
        <v xml:space="preserve"> </v>
      </c>
      <c r="DP57" s="29" t="str">
        <f t="shared" si="298"/>
        <v xml:space="preserve"> </v>
      </c>
    </row>
    <row r="58" spans="1:120" s="19" customFormat="1" ht="15.75" hidden="1" customHeight="1" outlineLevel="1" x14ac:dyDescent="0.25">
      <c r="A58" s="18">
        <f>A57+1</f>
        <v>45</v>
      </c>
      <c r="B58" s="8" t="s">
        <v>58</v>
      </c>
      <c r="C58" s="28">
        <f t="shared" si="299"/>
        <v>923016.5</v>
      </c>
      <c r="D58" s="28">
        <f t="shared" si="299"/>
        <v>499226.31999999995</v>
      </c>
      <c r="E58" s="28">
        <f t="shared" si="300"/>
        <v>500808.06999999995</v>
      </c>
      <c r="F58" s="29">
        <f t="shared" si="230"/>
        <v>0.54086391738392536</v>
      </c>
      <c r="G58" s="29">
        <f t="shared" si="120"/>
        <v>0.99684160440944969</v>
      </c>
      <c r="H58" s="17">
        <f t="shared" si="301"/>
        <v>382722.1</v>
      </c>
      <c r="I58" s="24">
        <f t="shared" si="301"/>
        <v>374048.47</v>
      </c>
      <c r="J58" s="17">
        <f t="shared" si="302"/>
        <v>347071.19999999995</v>
      </c>
      <c r="K58" s="29">
        <f t="shared" si="247"/>
        <v>0.97733700248822841</v>
      </c>
      <c r="L58" s="29">
        <f t="shared" si="123"/>
        <v>1.0777283450773214</v>
      </c>
      <c r="M58" s="46">
        <v>85000</v>
      </c>
      <c r="N58" s="46">
        <v>69421.39</v>
      </c>
      <c r="O58" s="75">
        <v>86621.01</v>
      </c>
      <c r="P58" s="29">
        <f t="shared" si="231"/>
        <v>0.81672223529411769</v>
      </c>
      <c r="Q58" s="29">
        <f t="shared" si="124"/>
        <v>0.80143824229248772</v>
      </c>
      <c r="R58" s="30"/>
      <c r="S58" s="30"/>
      <c r="T58" s="30"/>
      <c r="U58" s="29" t="str">
        <f t="shared" si="232"/>
        <v xml:space="preserve"> </v>
      </c>
      <c r="V58" s="29" t="str">
        <f t="shared" ref="V58:V62" si="305">IF(S58=0," ",IF(S58/T58*100&gt;200,"св.200",S58/T58))</f>
        <v xml:space="preserve"> </v>
      </c>
      <c r="W58" s="9"/>
      <c r="X58" s="9"/>
      <c r="Y58" s="9"/>
      <c r="Z58" s="29" t="str">
        <f t="shared" si="233"/>
        <v xml:space="preserve"> </v>
      </c>
      <c r="AA58" s="29" t="str">
        <f t="shared" si="126"/>
        <v xml:space="preserve"> </v>
      </c>
      <c r="AB58" s="46">
        <v>50000</v>
      </c>
      <c r="AC58" s="46">
        <v>70205.3</v>
      </c>
      <c r="AD58" s="75">
        <v>92090.97</v>
      </c>
      <c r="AE58" s="29">
        <f t="shared" si="234"/>
        <v>1.4041060000000001</v>
      </c>
      <c r="AF58" s="29">
        <f t="shared" si="127"/>
        <v>0.76234727465678775</v>
      </c>
      <c r="AG58" s="46">
        <v>232000</v>
      </c>
      <c r="AH58" s="46">
        <v>218699.68</v>
      </c>
      <c r="AI58" s="75">
        <v>161159.22</v>
      </c>
      <c r="AJ58" s="29">
        <f t="shared" si="235"/>
        <v>0.94267103448275857</v>
      </c>
      <c r="AK58" s="29">
        <f t="shared" si="128"/>
        <v>1.3570410678334135</v>
      </c>
      <c r="AL58" s="46">
        <v>15722.1</v>
      </c>
      <c r="AM58" s="46">
        <v>15722.1</v>
      </c>
      <c r="AN58" s="75">
        <v>7200</v>
      </c>
      <c r="AO58" s="29">
        <f t="shared" si="288"/>
        <v>1</v>
      </c>
      <c r="AP58" s="29" t="str">
        <f t="shared" si="129"/>
        <v>св.200</v>
      </c>
      <c r="AQ58" s="9">
        <f t="shared" ref="AQ58:AQ62" si="306">AV58+BA58+BF58+BK58+BP58+BU58+BZ58+CE58+CY58+DD58+DL58+CT58</f>
        <v>540294.40000000002</v>
      </c>
      <c r="AR58" s="9">
        <f t="shared" ref="AR58:AR62" si="307">AW58+BB58+BG58+BL58+BQ58+BV58+CA58+CF58+CZ58+DE58+DM58+CU58+DI58</f>
        <v>125177.84999999999</v>
      </c>
      <c r="AS58" s="9">
        <f t="shared" ref="AS58:AS62" si="308">AX58+BC58+BH58+BM58+BR58+BW58+CB58+CG58+DA58+DF58+DN58+CV58+DJ58</f>
        <v>153736.87</v>
      </c>
      <c r="AT58" s="29">
        <f t="shared" si="236"/>
        <v>0.2316845223641037</v>
      </c>
      <c r="AU58" s="29">
        <f t="shared" si="130"/>
        <v>0.81423441234363625</v>
      </c>
      <c r="AV58" s="9"/>
      <c r="AW58" s="9"/>
      <c r="AX58" s="30"/>
      <c r="AY58" s="29" t="str">
        <f t="shared" si="237"/>
        <v xml:space="preserve"> </v>
      </c>
      <c r="AZ58" s="29" t="str">
        <f t="shared" si="131"/>
        <v xml:space="preserve"> </v>
      </c>
      <c r="BA58" s="30">
        <v>0</v>
      </c>
      <c r="BB58" s="30">
        <v>0</v>
      </c>
      <c r="BC58" s="30"/>
      <c r="BD58" s="29" t="str">
        <f t="shared" si="132"/>
        <v xml:space="preserve"> </v>
      </c>
      <c r="BE58" s="29" t="str">
        <f t="shared" si="133"/>
        <v xml:space="preserve"> </v>
      </c>
      <c r="BF58" s="46">
        <v>227294.54</v>
      </c>
      <c r="BG58" s="46">
        <v>27324.45</v>
      </c>
      <c r="BH58" s="75">
        <v>67016.55</v>
      </c>
      <c r="BI58" s="29">
        <f t="shared" si="238"/>
        <v>0.12021604214513908</v>
      </c>
      <c r="BJ58" s="29">
        <f t="shared" si="134"/>
        <v>0.40772689731118655</v>
      </c>
      <c r="BK58" s="30"/>
      <c r="BL58" s="30"/>
      <c r="BM58" s="30"/>
      <c r="BN58" s="29" t="str">
        <f t="shared" si="274"/>
        <v xml:space="preserve"> </v>
      </c>
      <c r="BO58" s="29" t="str">
        <f t="shared" si="135"/>
        <v xml:space="preserve"> </v>
      </c>
      <c r="BP58" s="46">
        <v>312999.86</v>
      </c>
      <c r="BQ58" s="46">
        <v>96853.4</v>
      </c>
      <c r="BR58" s="75">
        <v>86720.320000000007</v>
      </c>
      <c r="BS58" s="29">
        <f t="shared" si="239"/>
        <v>0.30943592115344715</v>
      </c>
      <c r="BT58" s="29">
        <f t="shared" si="170"/>
        <v>1.1168478160597193</v>
      </c>
      <c r="BU58" s="9">
        <v>0</v>
      </c>
      <c r="BV58" s="9">
        <v>1000</v>
      </c>
      <c r="BW58" s="75"/>
      <c r="BX58" s="29" t="str">
        <f t="shared" si="240"/>
        <v xml:space="preserve"> </v>
      </c>
      <c r="BY58" s="29" t="str">
        <f t="shared" si="137"/>
        <v xml:space="preserve"> </v>
      </c>
      <c r="BZ58" s="30"/>
      <c r="CA58" s="30"/>
      <c r="CB58" s="30"/>
      <c r="CC58" s="29" t="str">
        <f t="shared" si="286"/>
        <v xml:space="preserve"> </v>
      </c>
      <c r="CD58" s="29" t="str">
        <f t="shared" si="138"/>
        <v xml:space="preserve"> </v>
      </c>
      <c r="CE58" s="34"/>
      <c r="CF58" s="9"/>
      <c r="CG58" s="9"/>
      <c r="CH58" s="51" t="str">
        <f t="shared" si="139"/>
        <v xml:space="preserve"> </v>
      </c>
      <c r="CI58" s="29" t="str">
        <f t="shared" si="153"/>
        <v xml:space="preserve"> </v>
      </c>
      <c r="CJ58" s="30"/>
      <c r="CK58" s="30"/>
      <c r="CL58" s="30"/>
      <c r="CM58" s="29" t="str">
        <f t="shared" si="140"/>
        <v xml:space="preserve"> </v>
      </c>
      <c r="CN58" s="29" t="str">
        <f t="shared" si="141"/>
        <v xml:space="preserve"> </v>
      </c>
      <c r="CO58" s="30"/>
      <c r="CP58" s="30"/>
      <c r="CQ58" s="30"/>
      <c r="CR58" s="29" t="str">
        <f t="shared" si="142"/>
        <v xml:space="preserve"> </v>
      </c>
      <c r="CS58" s="29" t="str">
        <f t="shared" si="143"/>
        <v xml:space="preserve"> </v>
      </c>
      <c r="CT58" s="30"/>
      <c r="CU58" s="30"/>
      <c r="CV58" s="30"/>
      <c r="CW58" s="29" t="str">
        <f t="shared" si="144"/>
        <v xml:space="preserve"> </v>
      </c>
      <c r="CX58" s="29" t="str">
        <f t="shared" si="145"/>
        <v xml:space="preserve"> </v>
      </c>
      <c r="CY58" s="30"/>
      <c r="CZ58" s="30"/>
      <c r="DA58" s="30"/>
      <c r="DB58" s="29" t="str">
        <f t="shared" si="241"/>
        <v xml:space="preserve"> </v>
      </c>
      <c r="DC58" s="29" t="str">
        <f t="shared" si="146"/>
        <v xml:space="preserve"> </v>
      </c>
      <c r="DD58" s="9"/>
      <c r="DE58" s="39"/>
      <c r="DF58" s="39"/>
      <c r="DG58" s="29" t="str">
        <f t="shared" si="242"/>
        <v xml:space="preserve"> </v>
      </c>
      <c r="DH58" s="29" t="str">
        <f t="shared" si="147"/>
        <v xml:space="preserve"> </v>
      </c>
      <c r="DI58" s="30"/>
      <c r="DJ58" s="30"/>
      <c r="DK58" s="29" t="str">
        <f t="shared" si="148"/>
        <v xml:space="preserve"> </v>
      </c>
      <c r="DL58" s="9"/>
      <c r="DM58" s="9"/>
      <c r="DN58" s="30"/>
      <c r="DO58" s="29" t="str">
        <f t="shared" si="244"/>
        <v xml:space="preserve"> </v>
      </c>
      <c r="DP58" s="29" t="str">
        <f t="shared" si="298"/>
        <v xml:space="preserve"> </v>
      </c>
    </row>
    <row r="59" spans="1:120" s="19" customFormat="1" ht="16.5" hidden="1" customHeight="1" outlineLevel="1" x14ac:dyDescent="0.25">
      <c r="A59" s="18">
        <f t="shared" ref="A59:A62" si="309">A58+1</f>
        <v>46</v>
      </c>
      <c r="B59" s="8" t="s">
        <v>62</v>
      </c>
      <c r="C59" s="28">
        <f t="shared" si="299"/>
        <v>1612600</v>
      </c>
      <c r="D59" s="28">
        <f t="shared" si="299"/>
        <v>1161493.28</v>
      </c>
      <c r="E59" s="28">
        <f t="shared" si="300"/>
        <v>1341300.9300000002</v>
      </c>
      <c r="F59" s="29">
        <f t="shared" si="230"/>
        <v>0.72026124271363023</v>
      </c>
      <c r="G59" s="29">
        <f t="shared" si="120"/>
        <v>0.86594533264060281</v>
      </c>
      <c r="H59" s="17">
        <f t="shared" si="301"/>
        <v>942600</v>
      </c>
      <c r="I59" s="24">
        <f t="shared" si="301"/>
        <v>872397.45000000007</v>
      </c>
      <c r="J59" s="17">
        <f t="shared" si="302"/>
        <v>849334.92</v>
      </c>
      <c r="K59" s="29">
        <f t="shared" si="247"/>
        <v>0.92552243793761946</v>
      </c>
      <c r="L59" s="29">
        <f t="shared" si="123"/>
        <v>1.0271536345167582</v>
      </c>
      <c r="M59" s="46">
        <v>165750</v>
      </c>
      <c r="N59" s="46">
        <v>143518.60999999999</v>
      </c>
      <c r="O59" s="75">
        <v>148970.14000000001</v>
      </c>
      <c r="P59" s="29">
        <f t="shared" si="231"/>
        <v>0.86587396681749618</v>
      </c>
      <c r="Q59" s="29">
        <f t="shared" si="124"/>
        <v>0.96340521664274448</v>
      </c>
      <c r="R59" s="30"/>
      <c r="S59" s="30"/>
      <c r="T59" s="30"/>
      <c r="U59" s="29" t="str">
        <f t="shared" si="232"/>
        <v xml:space="preserve"> </v>
      </c>
      <c r="V59" s="29" t="str">
        <f t="shared" si="305"/>
        <v xml:space="preserve"> </v>
      </c>
      <c r="W59" s="46">
        <v>4500</v>
      </c>
      <c r="X59" s="46">
        <v>4106.8100000000004</v>
      </c>
      <c r="Y59" s="75">
        <v>18870.86</v>
      </c>
      <c r="Z59" s="29">
        <f t="shared" si="233"/>
        <v>0.91262444444444457</v>
      </c>
      <c r="AA59" s="29">
        <f t="shared" si="126"/>
        <v>0.21762707158020356</v>
      </c>
      <c r="AB59" s="46">
        <v>75000</v>
      </c>
      <c r="AC59" s="46">
        <v>67394.490000000005</v>
      </c>
      <c r="AD59" s="75">
        <v>46024.01</v>
      </c>
      <c r="AE59" s="29">
        <f t="shared" si="234"/>
        <v>0.89859320000000009</v>
      </c>
      <c r="AF59" s="29">
        <f t="shared" si="127"/>
        <v>1.4643332903847361</v>
      </c>
      <c r="AG59" s="46">
        <v>685000</v>
      </c>
      <c r="AH59" s="46">
        <v>645027.54</v>
      </c>
      <c r="AI59" s="75">
        <v>631219.91</v>
      </c>
      <c r="AJ59" s="29">
        <f t="shared" si="235"/>
        <v>0.94164604379562045</v>
      </c>
      <c r="AK59" s="29">
        <f t="shared" si="128"/>
        <v>1.0218745159670264</v>
      </c>
      <c r="AL59" s="46">
        <v>12350</v>
      </c>
      <c r="AM59" s="46">
        <v>12350</v>
      </c>
      <c r="AN59" s="75">
        <v>4250</v>
      </c>
      <c r="AO59" s="29">
        <f t="shared" si="288"/>
        <v>1</v>
      </c>
      <c r="AP59" s="29" t="str">
        <f t="shared" si="129"/>
        <v>св.200</v>
      </c>
      <c r="AQ59" s="9">
        <f t="shared" si="306"/>
        <v>670000</v>
      </c>
      <c r="AR59" s="9">
        <f t="shared" si="307"/>
        <v>289095.83</v>
      </c>
      <c r="AS59" s="9">
        <f t="shared" si="308"/>
        <v>491966.01</v>
      </c>
      <c r="AT59" s="29">
        <f t="shared" si="236"/>
        <v>0.43148631343283583</v>
      </c>
      <c r="AU59" s="29">
        <f t="shared" si="130"/>
        <v>0.58763374729892415</v>
      </c>
      <c r="AV59" s="9"/>
      <c r="AW59" s="9"/>
      <c r="AX59" s="30"/>
      <c r="AY59" s="29" t="str">
        <f t="shared" si="237"/>
        <v xml:space="preserve"> </v>
      </c>
      <c r="AZ59" s="29" t="str">
        <f t="shared" si="131"/>
        <v xml:space="preserve"> </v>
      </c>
      <c r="BA59" s="30">
        <v>0</v>
      </c>
      <c r="BB59" s="30">
        <v>0</v>
      </c>
      <c r="BC59" s="30"/>
      <c r="BD59" s="29" t="str">
        <f t="shared" si="132"/>
        <v xml:space="preserve"> </v>
      </c>
      <c r="BE59" s="29" t="str">
        <f t="shared" si="133"/>
        <v xml:space="preserve"> </v>
      </c>
      <c r="BF59" s="46">
        <v>290000</v>
      </c>
      <c r="BG59" s="46">
        <v>284095.83</v>
      </c>
      <c r="BH59" s="75">
        <v>434966.01</v>
      </c>
      <c r="BI59" s="29">
        <f t="shared" si="238"/>
        <v>0.97964079310344832</v>
      </c>
      <c r="BJ59" s="29">
        <f t="shared" si="134"/>
        <v>0.65314489745991877</v>
      </c>
      <c r="BK59" s="30"/>
      <c r="BL59" s="30"/>
      <c r="BM59" s="30"/>
      <c r="BN59" s="29" t="str">
        <f t="shared" si="274"/>
        <v xml:space="preserve"> </v>
      </c>
      <c r="BO59" s="29" t="str">
        <f t="shared" si="135"/>
        <v xml:space="preserve"> </v>
      </c>
      <c r="BP59" s="30"/>
      <c r="BQ59" s="30"/>
      <c r="BR59" s="30"/>
      <c r="BS59" s="29" t="str">
        <f t="shared" si="239"/>
        <v xml:space="preserve"> </v>
      </c>
      <c r="BT59" s="29" t="str">
        <f t="shared" si="170"/>
        <v xml:space="preserve"> </v>
      </c>
      <c r="BU59" s="9">
        <v>0</v>
      </c>
      <c r="BV59" s="9">
        <v>2000</v>
      </c>
      <c r="BW59" s="75"/>
      <c r="BX59" s="29" t="str">
        <f t="shared" si="240"/>
        <v xml:space="preserve"> </v>
      </c>
      <c r="BY59" s="29" t="str">
        <f t="shared" si="137"/>
        <v xml:space="preserve"> </v>
      </c>
      <c r="BZ59" s="30"/>
      <c r="CA59" s="30"/>
      <c r="CB59" s="75">
        <v>57000</v>
      </c>
      <c r="CC59" s="29" t="str">
        <f t="shared" si="286"/>
        <v xml:space="preserve"> </v>
      </c>
      <c r="CD59" s="29">
        <f t="shared" si="138"/>
        <v>0</v>
      </c>
      <c r="CE59" s="34">
        <v>380000</v>
      </c>
      <c r="CF59" s="9">
        <v>0</v>
      </c>
      <c r="CG59" s="9"/>
      <c r="CH59" s="51" t="str">
        <f t="shared" si="139"/>
        <v xml:space="preserve"> </v>
      </c>
      <c r="CI59" s="29" t="str">
        <f t="shared" si="153"/>
        <v xml:space="preserve"> </v>
      </c>
      <c r="CJ59" s="30"/>
      <c r="CK59" s="30"/>
      <c r="CL59" s="30"/>
      <c r="CM59" s="29" t="str">
        <f t="shared" si="140"/>
        <v xml:space="preserve"> </v>
      </c>
      <c r="CN59" s="29" t="str">
        <f t="shared" si="141"/>
        <v xml:space="preserve"> </v>
      </c>
      <c r="CO59" s="30">
        <v>380000</v>
      </c>
      <c r="CP59" s="30">
        <v>0</v>
      </c>
      <c r="CQ59" s="30"/>
      <c r="CR59" s="29" t="str">
        <f t="shared" si="142"/>
        <v xml:space="preserve"> </v>
      </c>
      <c r="CS59" s="29" t="str">
        <f t="shared" si="143"/>
        <v xml:space="preserve"> </v>
      </c>
      <c r="CT59" s="30"/>
      <c r="CU59" s="30"/>
      <c r="CV59" s="30"/>
      <c r="CW59" s="29" t="str">
        <f t="shared" si="144"/>
        <v xml:space="preserve"> </v>
      </c>
      <c r="CX59" s="29" t="str">
        <f t="shared" si="145"/>
        <v xml:space="preserve"> </v>
      </c>
      <c r="CY59" s="30"/>
      <c r="CZ59" s="30"/>
      <c r="DA59" s="30"/>
      <c r="DB59" s="29" t="str">
        <f t="shared" si="241"/>
        <v xml:space="preserve"> </v>
      </c>
      <c r="DC59" s="29" t="str">
        <f t="shared" si="146"/>
        <v xml:space="preserve"> </v>
      </c>
      <c r="DD59" s="9">
        <v>0</v>
      </c>
      <c r="DE59" s="39">
        <v>3000</v>
      </c>
      <c r="DF59" s="39"/>
      <c r="DG59" s="29" t="str">
        <f t="shared" si="242"/>
        <v xml:space="preserve"> </v>
      </c>
      <c r="DH59" s="29" t="str">
        <f t="shared" si="147"/>
        <v xml:space="preserve"> </v>
      </c>
      <c r="DI59" s="30"/>
      <c r="DJ59" s="30"/>
      <c r="DK59" s="29" t="str">
        <f t="shared" si="148"/>
        <v xml:space="preserve"> </v>
      </c>
      <c r="DL59" s="9"/>
      <c r="DM59" s="9"/>
      <c r="DN59" s="30"/>
      <c r="DO59" s="29" t="str">
        <f t="shared" si="244"/>
        <v xml:space="preserve"> </v>
      </c>
      <c r="DP59" s="29" t="str">
        <f t="shared" si="298"/>
        <v xml:space="preserve"> </v>
      </c>
    </row>
    <row r="60" spans="1:120" s="19" customFormat="1" ht="15.75" hidden="1" customHeight="1" outlineLevel="1" x14ac:dyDescent="0.25">
      <c r="A60" s="18">
        <f t="shared" si="309"/>
        <v>47</v>
      </c>
      <c r="B60" s="8" t="s">
        <v>24</v>
      </c>
      <c r="C60" s="28">
        <f t="shared" si="299"/>
        <v>846000</v>
      </c>
      <c r="D60" s="28">
        <f t="shared" si="299"/>
        <v>496260.3</v>
      </c>
      <c r="E60" s="28">
        <f t="shared" si="300"/>
        <v>209521.65999999997</v>
      </c>
      <c r="F60" s="29">
        <f t="shared" si="230"/>
        <v>0.58659609929078016</v>
      </c>
      <c r="G60" s="29" t="str">
        <f t="shared" si="120"/>
        <v>св.200</v>
      </c>
      <c r="H60" s="17">
        <f t="shared" si="301"/>
        <v>366000</v>
      </c>
      <c r="I60" s="24">
        <f t="shared" si="301"/>
        <v>496260.3</v>
      </c>
      <c r="J60" s="17">
        <f t="shared" si="302"/>
        <v>209521.65999999997</v>
      </c>
      <c r="K60" s="29">
        <f t="shared" si="247"/>
        <v>1.3559024590163935</v>
      </c>
      <c r="L60" s="29" t="str">
        <f t="shared" si="123"/>
        <v>св.200</v>
      </c>
      <c r="M60" s="46">
        <v>115000</v>
      </c>
      <c r="N60" s="46">
        <v>92474.5</v>
      </c>
      <c r="O60" s="75">
        <v>81770.78</v>
      </c>
      <c r="P60" s="29">
        <f t="shared" si="231"/>
        <v>0.80412608695652177</v>
      </c>
      <c r="Q60" s="29">
        <f t="shared" si="124"/>
        <v>1.1308990815545603</v>
      </c>
      <c r="R60" s="30"/>
      <c r="S60" s="30"/>
      <c r="T60" s="30"/>
      <c r="U60" s="29" t="str">
        <f t="shared" si="232"/>
        <v xml:space="preserve"> </v>
      </c>
      <c r="V60" s="29" t="str">
        <f t="shared" si="305"/>
        <v xml:space="preserve"> </v>
      </c>
      <c r="W60" s="46">
        <v>0</v>
      </c>
      <c r="X60" s="46">
        <v>0</v>
      </c>
      <c r="Y60" s="75">
        <v>0</v>
      </c>
      <c r="Z60" s="29" t="str">
        <f t="shared" si="233"/>
        <v xml:space="preserve"> </v>
      </c>
      <c r="AA60" s="29" t="str">
        <f t="shared" si="126"/>
        <v xml:space="preserve"> </v>
      </c>
      <c r="AB60" s="46">
        <v>80000</v>
      </c>
      <c r="AC60" s="46">
        <v>96509.49</v>
      </c>
      <c r="AD60" s="75">
        <v>44175.17</v>
      </c>
      <c r="AE60" s="29">
        <f t="shared" si="234"/>
        <v>1.2063686250000001</v>
      </c>
      <c r="AF60" s="29" t="str">
        <f t="shared" si="127"/>
        <v>св.200</v>
      </c>
      <c r="AG60" s="46">
        <v>161000</v>
      </c>
      <c r="AH60" s="46">
        <v>301176.31</v>
      </c>
      <c r="AI60" s="75">
        <v>79475.710000000006</v>
      </c>
      <c r="AJ60" s="29">
        <f t="shared" si="235"/>
        <v>1.8706603105590063</v>
      </c>
      <c r="AK60" s="29" t="str">
        <f t="shared" si="128"/>
        <v>св.200</v>
      </c>
      <c r="AL60" s="46">
        <v>10000</v>
      </c>
      <c r="AM60" s="46">
        <v>6100</v>
      </c>
      <c r="AN60" s="75">
        <v>4100</v>
      </c>
      <c r="AO60" s="29">
        <f t="shared" si="288"/>
        <v>0.61</v>
      </c>
      <c r="AP60" s="29">
        <f t="shared" si="129"/>
        <v>1.4878048780487805</v>
      </c>
      <c r="AQ60" s="9">
        <f t="shared" si="306"/>
        <v>480000</v>
      </c>
      <c r="AR60" s="9">
        <f t="shared" si="307"/>
        <v>0</v>
      </c>
      <c r="AS60" s="9">
        <f t="shared" si="308"/>
        <v>0</v>
      </c>
      <c r="AT60" s="29" t="str">
        <f t="shared" si="236"/>
        <v xml:space="preserve"> </v>
      </c>
      <c r="AU60" s="29" t="str">
        <f t="shared" si="130"/>
        <v xml:space="preserve"> </v>
      </c>
      <c r="AV60" s="9"/>
      <c r="AW60" s="9"/>
      <c r="AX60" s="30"/>
      <c r="AY60" s="29" t="str">
        <f t="shared" si="237"/>
        <v xml:space="preserve"> </v>
      </c>
      <c r="AZ60" s="29" t="str">
        <f t="shared" si="131"/>
        <v xml:space="preserve"> </v>
      </c>
      <c r="BA60" s="30">
        <v>0</v>
      </c>
      <c r="BB60" s="30">
        <v>0</v>
      </c>
      <c r="BC60" s="30"/>
      <c r="BD60" s="29" t="str">
        <f t="shared" si="132"/>
        <v xml:space="preserve"> </v>
      </c>
      <c r="BE60" s="29" t="str">
        <f t="shared" si="133"/>
        <v xml:space="preserve"> </v>
      </c>
      <c r="BF60" s="46"/>
      <c r="BG60" s="46"/>
      <c r="BH60" s="75">
        <v>0</v>
      </c>
      <c r="BI60" s="29" t="str">
        <f t="shared" si="238"/>
        <v xml:space="preserve"> </v>
      </c>
      <c r="BJ60" s="29" t="str">
        <f t="shared" si="134"/>
        <v xml:space="preserve"> </v>
      </c>
      <c r="BK60" s="30"/>
      <c r="BL60" s="30"/>
      <c r="BM60" s="30"/>
      <c r="BN60" s="29" t="str">
        <f t="shared" si="274"/>
        <v xml:space="preserve"> </v>
      </c>
      <c r="BO60" s="29" t="str">
        <f t="shared" si="135"/>
        <v xml:space="preserve"> </v>
      </c>
      <c r="BP60" s="30"/>
      <c r="BQ60" s="30"/>
      <c r="BR60" s="30"/>
      <c r="BS60" s="29" t="str">
        <f t="shared" si="239"/>
        <v xml:space="preserve"> </v>
      </c>
      <c r="BT60" s="29" t="str">
        <f t="shared" si="170"/>
        <v xml:space="preserve"> </v>
      </c>
      <c r="BU60" s="46">
        <v>20000</v>
      </c>
      <c r="BV60" s="30">
        <v>0</v>
      </c>
      <c r="BW60" s="75"/>
      <c r="BX60" s="29" t="str">
        <f t="shared" si="240"/>
        <v xml:space="preserve"> </v>
      </c>
      <c r="BY60" s="29" t="str">
        <f t="shared" si="137"/>
        <v xml:space="preserve"> </v>
      </c>
      <c r="BZ60" s="30">
        <v>460000</v>
      </c>
      <c r="CA60" s="30">
        <v>0</v>
      </c>
      <c r="CB60" s="75">
        <v>0</v>
      </c>
      <c r="CC60" s="29" t="str">
        <f t="shared" si="286"/>
        <v xml:space="preserve"> </v>
      </c>
      <c r="CD60" s="29" t="str">
        <f t="shared" si="138"/>
        <v xml:space="preserve"> </v>
      </c>
      <c r="CE60" s="34">
        <v>0</v>
      </c>
      <c r="CF60" s="9">
        <v>0</v>
      </c>
      <c r="CG60" s="9"/>
      <c r="CH60" s="51" t="str">
        <f t="shared" si="139"/>
        <v xml:space="preserve"> </v>
      </c>
      <c r="CI60" s="29" t="str">
        <f t="shared" si="153"/>
        <v xml:space="preserve"> </v>
      </c>
      <c r="CJ60" s="30"/>
      <c r="CK60" s="30"/>
      <c r="CL60" s="30"/>
      <c r="CM60" s="29" t="str">
        <f t="shared" si="140"/>
        <v xml:space="preserve"> </v>
      </c>
      <c r="CN60" s="29" t="str">
        <f t="shared" si="141"/>
        <v xml:space="preserve"> </v>
      </c>
      <c r="CO60" s="30">
        <v>0</v>
      </c>
      <c r="CP60" s="30">
        <v>0</v>
      </c>
      <c r="CQ60" s="30"/>
      <c r="CR60" s="29" t="str">
        <f t="shared" si="142"/>
        <v xml:space="preserve"> </v>
      </c>
      <c r="CS60" s="29" t="str">
        <f t="shared" si="143"/>
        <v xml:space="preserve"> </v>
      </c>
      <c r="CT60" s="30"/>
      <c r="CU60" s="30"/>
      <c r="CV60" s="30"/>
      <c r="CW60" s="29" t="str">
        <f t="shared" si="144"/>
        <v xml:space="preserve"> </v>
      </c>
      <c r="CX60" s="29" t="str">
        <f t="shared" si="145"/>
        <v xml:space="preserve"> </v>
      </c>
      <c r="CY60" s="30"/>
      <c r="CZ60" s="30"/>
      <c r="DA60" s="30"/>
      <c r="DB60" s="29" t="str">
        <f t="shared" si="241"/>
        <v xml:space="preserve"> </v>
      </c>
      <c r="DC60" s="29" t="str">
        <f t="shared" si="146"/>
        <v xml:space="preserve"> </v>
      </c>
      <c r="DD60" s="9">
        <v>0</v>
      </c>
      <c r="DE60" s="39">
        <v>0</v>
      </c>
      <c r="DF60" s="39"/>
      <c r="DG60" s="29" t="str">
        <f t="shared" si="242"/>
        <v xml:space="preserve"> </v>
      </c>
      <c r="DH60" s="29" t="str">
        <f t="shared" si="147"/>
        <v xml:space="preserve"> </v>
      </c>
      <c r="DI60" s="30"/>
      <c r="DJ60" s="30"/>
      <c r="DK60" s="29" t="str">
        <f t="shared" si="148"/>
        <v xml:space="preserve"> </v>
      </c>
      <c r="DL60" s="9"/>
      <c r="DM60" s="9"/>
      <c r="DN60" s="30"/>
      <c r="DO60" s="29" t="str">
        <f t="shared" si="244"/>
        <v xml:space="preserve"> </v>
      </c>
      <c r="DP60" s="29" t="str">
        <f t="shared" si="298"/>
        <v xml:space="preserve"> </v>
      </c>
    </row>
    <row r="61" spans="1:120" s="19" customFormat="1" ht="15.75" hidden="1" customHeight="1" outlineLevel="1" x14ac:dyDescent="0.25">
      <c r="A61" s="18">
        <f t="shared" si="309"/>
        <v>48</v>
      </c>
      <c r="B61" s="8" t="s">
        <v>77</v>
      </c>
      <c r="C61" s="28">
        <f t="shared" si="299"/>
        <v>3897389.04</v>
      </c>
      <c r="D61" s="28">
        <f t="shared" si="299"/>
        <v>3334681.08</v>
      </c>
      <c r="E61" s="28">
        <f t="shared" si="300"/>
        <v>3333707.94</v>
      </c>
      <c r="F61" s="29">
        <f t="shared" si="230"/>
        <v>0.85561924811078138</v>
      </c>
      <c r="G61" s="29">
        <f t="shared" si="120"/>
        <v>1.0002919091946609</v>
      </c>
      <c r="H61" s="17">
        <f t="shared" si="301"/>
        <v>2842736.69</v>
      </c>
      <c r="I61" s="24">
        <f t="shared" si="301"/>
        <v>2699682.96</v>
      </c>
      <c r="J61" s="17">
        <f t="shared" si="302"/>
        <v>2591820.67</v>
      </c>
      <c r="K61" s="29">
        <f t="shared" si="247"/>
        <v>0.94967746027860223</v>
      </c>
      <c r="L61" s="29">
        <f t="shared" si="123"/>
        <v>1.041616417080276</v>
      </c>
      <c r="M61" s="46">
        <v>533955</v>
      </c>
      <c r="N61" s="46">
        <v>485663.38</v>
      </c>
      <c r="O61" s="75">
        <v>486592.01</v>
      </c>
      <c r="P61" s="29">
        <f t="shared" si="231"/>
        <v>0.90955863321815511</v>
      </c>
      <c r="Q61" s="29">
        <f t="shared" si="124"/>
        <v>0.9980915634023666</v>
      </c>
      <c r="R61" s="30"/>
      <c r="S61" s="30"/>
      <c r="T61" s="30"/>
      <c r="U61" s="29" t="str">
        <f t="shared" si="232"/>
        <v xml:space="preserve"> </v>
      </c>
      <c r="V61" s="29" t="str">
        <f t="shared" si="305"/>
        <v xml:space="preserve"> </v>
      </c>
      <c r="W61" s="46">
        <v>37500</v>
      </c>
      <c r="X61" s="46">
        <v>37290.949999999997</v>
      </c>
      <c r="Y61" s="75">
        <v>48112.56</v>
      </c>
      <c r="Z61" s="29">
        <f t="shared" si="233"/>
        <v>0.99442533333333327</v>
      </c>
      <c r="AA61" s="29">
        <f t="shared" si="126"/>
        <v>0.77507723554930352</v>
      </c>
      <c r="AB61" s="46">
        <v>516281.69</v>
      </c>
      <c r="AC61" s="46">
        <v>482149.34</v>
      </c>
      <c r="AD61" s="75">
        <v>544655.29</v>
      </c>
      <c r="AE61" s="29">
        <f t="shared" si="234"/>
        <v>0.93388812607319083</v>
      </c>
      <c r="AF61" s="29">
        <f t="shared" si="127"/>
        <v>0.88523759679264291</v>
      </c>
      <c r="AG61" s="46">
        <v>1720000</v>
      </c>
      <c r="AH61" s="46">
        <v>1659529.29</v>
      </c>
      <c r="AI61" s="75">
        <v>1477240.81</v>
      </c>
      <c r="AJ61" s="29">
        <f t="shared" si="235"/>
        <v>0.96484261046511632</v>
      </c>
      <c r="AK61" s="29">
        <f t="shared" si="128"/>
        <v>1.1233979448482743</v>
      </c>
      <c r="AL61" s="46">
        <v>35000</v>
      </c>
      <c r="AM61" s="46">
        <v>35050</v>
      </c>
      <c r="AN61" s="75">
        <v>35220</v>
      </c>
      <c r="AO61" s="29">
        <f t="shared" si="288"/>
        <v>1.0014285714285713</v>
      </c>
      <c r="AP61" s="29">
        <f t="shared" si="129"/>
        <v>0.99517319704713236</v>
      </c>
      <c r="AQ61" s="9">
        <f>AV61+BA61+BF61+BK61+BP61+BU61+BZ61+CE61+CY61+DD61+DL61+CT61+26000+353.12</f>
        <v>1054652.3500000001</v>
      </c>
      <c r="AR61" s="9">
        <f>AW61+BB61+BG61+BL61+BQ61+BV61+CA61+CF61+CZ61+DE61+DM61+CU61+DI61+26000+353.12</f>
        <v>634998.12</v>
      </c>
      <c r="AS61" s="9">
        <f t="shared" si="308"/>
        <v>741887.27</v>
      </c>
      <c r="AT61" s="29">
        <f t="shared" si="236"/>
        <v>0.60209235773285852</v>
      </c>
      <c r="AU61" s="29">
        <f t="shared" si="130"/>
        <v>0.85592265250757027</v>
      </c>
      <c r="AV61" s="9"/>
      <c r="AW61" s="9"/>
      <c r="AX61" s="30"/>
      <c r="AY61" s="29" t="str">
        <f t="shared" si="237"/>
        <v xml:space="preserve"> </v>
      </c>
      <c r="AZ61" s="29" t="str">
        <f t="shared" si="131"/>
        <v xml:space="preserve"> </v>
      </c>
      <c r="BA61" s="30">
        <v>162063.65</v>
      </c>
      <c r="BB61" s="30">
        <v>157349.32999999999</v>
      </c>
      <c r="BC61" s="75">
        <v>73767.77</v>
      </c>
      <c r="BD61" s="29">
        <f t="shared" si="132"/>
        <v>0.97091068848566597</v>
      </c>
      <c r="BE61" s="29" t="str">
        <f t="shared" si="133"/>
        <v>св.200</v>
      </c>
      <c r="BF61" s="46"/>
      <c r="BG61" s="46"/>
      <c r="BH61" s="75">
        <v>0</v>
      </c>
      <c r="BI61" s="29" t="str">
        <f t="shared" si="238"/>
        <v xml:space="preserve"> </v>
      </c>
      <c r="BJ61" s="29" t="str">
        <f>IF(BG61=0," ",IF(BG61/BH61*100&gt;200,"св.200",BG61/BH61))</f>
        <v xml:space="preserve"> </v>
      </c>
      <c r="BK61" s="46">
        <v>205571</v>
      </c>
      <c r="BL61" s="46">
        <v>205570.5</v>
      </c>
      <c r="BM61" s="75">
        <v>202045.5</v>
      </c>
      <c r="BN61" s="29">
        <f t="shared" si="274"/>
        <v>0.99999756775031501</v>
      </c>
      <c r="BO61" s="29">
        <f t="shared" si="135"/>
        <v>1.017446565253866</v>
      </c>
      <c r="BP61" s="30"/>
      <c r="BQ61" s="30"/>
      <c r="BR61" s="30"/>
      <c r="BS61" s="29" t="str">
        <f t="shared" si="239"/>
        <v xml:space="preserve"> </v>
      </c>
      <c r="BT61" s="29" t="str">
        <f t="shared" si="170"/>
        <v xml:space="preserve"> </v>
      </c>
      <c r="BU61" s="46">
        <v>69220</v>
      </c>
      <c r="BV61" s="46">
        <v>69220</v>
      </c>
      <c r="BW61" s="75">
        <v>66000</v>
      </c>
      <c r="BX61" s="29">
        <f t="shared" si="240"/>
        <v>1</v>
      </c>
      <c r="BY61" s="29">
        <f t="shared" si="137"/>
        <v>1.0487878787878788</v>
      </c>
      <c r="BZ61" s="46">
        <v>414939.41</v>
      </c>
      <c r="CA61" s="46">
        <v>0</v>
      </c>
      <c r="CB61" s="75">
        <v>316500</v>
      </c>
      <c r="CC61" s="29" t="str">
        <f t="shared" si="286"/>
        <v xml:space="preserve"> </v>
      </c>
      <c r="CD61" s="29">
        <f t="shared" si="138"/>
        <v>0</v>
      </c>
      <c r="CE61" s="34">
        <v>172284</v>
      </c>
      <c r="CF61" s="9">
        <v>172284</v>
      </c>
      <c r="CG61" s="9"/>
      <c r="CH61" s="51">
        <f t="shared" si="139"/>
        <v>1</v>
      </c>
      <c r="CI61" s="29" t="str">
        <f t="shared" si="153"/>
        <v xml:space="preserve"> </v>
      </c>
      <c r="CJ61" s="30"/>
      <c r="CK61" s="30"/>
      <c r="CL61" s="30"/>
      <c r="CM61" s="29" t="str">
        <f t="shared" si="140"/>
        <v xml:space="preserve"> </v>
      </c>
      <c r="CN61" s="29" t="str">
        <f t="shared" si="141"/>
        <v xml:space="preserve"> </v>
      </c>
      <c r="CO61" s="30">
        <v>172284</v>
      </c>
      <c r="CP61" s="30">
        <v>172284</v>
      </c>
      <c r="CQ61" s="30"/>
      <c r="CR61" s="29">
        <f t="shared" si="142"/>
        <v>1</v>
      </c>
      <c r="CS61" s="29" t="str">
        <f t="shared" si="143"/>
        <v xml:space="preserve"> </v>
      </c>
      <c r="CT61" s="30"/>
      <c r="CU61" s="30"/>
      <c r="CV61" s="30"/>
      <c r="CW61" s="29" t="str">
        <f t="shared" si="144"/>
        <v xml:space="preserve"> </v>
      </c>
      <c r="CX61" s="29" t="str">
        <f t="shared" si="145"/>
        <v xml:space="preserve"> </v>
      </c>
      <c r="CY61" s="30"/>
      <c r="CZ61" s="30"/>
      <c r="DA61" s="30"/>
      <c r="DB61" s="29" t="str">
        <f t="shared" si="241"/>
        <v xml:space="preserve"> </v>
      </c>
      <c r="DC61" s="29" t="str">
        <f t="shared" si="146"/>
        <v xml:space="preserve"> </v>
      </c>
      <c r="DD61" s="9">
        <v>4221.17</v>
      </c>
      <c r="DE61" s="46">
        <v>4221.17</v>
      </c>
      <c r="DF61" s="75">
        <v>83574</v>
      </c>
      <c r="DG61" s="29">
        <f t="shared" si="242"/>
        <v>1</v>
      </c>
      <c r="DH61" s="29">
        <f t="shared" si="147"/>
        <v>5.0508172398114247E-2</v>
      </c>
      <c r="DI61" s="30"/>
      <c r="DJ61" s="30"/>
      <c r="DK61" s="29" t="str">
        <f t="shared" si="148"/>
        <v xml:space="preserve"> </v>
      </c>
      <c r="DL61" s="9"/>
      <c r="DM61" s="9"/>
      <c r="DN61" s="30"/>
      <c r="DO61" s="29" t="str">
        <f t="shared" si="244"/>
        <v xml:space="preserve"> </v>
      </c>
      <c r="DP61" s="29" t="str">
        <f t="shared" si="298"/>
        <v xml:space="preserve"> </v>
      </c>
    </row>
    <row r="62" spans="1:120" s="19" customFormat="1" ht="15.75" hidden="1" customHeight="1" outlineLevel="1" x14ac:dyDescent="0.25">
      <c r="A62" s="18">
        <f t="shared" si="309"/>
        <v>49</v>
      </c>
      <c r="B62" s="8" t="s">
        <v>78</v>
      </c>
      <c r="C62" s="28">
        <f t="shared" si="299"/>
        <v>1170962.29</v>
      </c>
      <c r="D62" s="28">
        <f t="shared" si="299"/>
        <v>1170962.29</v>
      </c>
      <c r="E62" s="28">
        <f t="shared" si="300"/>
        <v>1434030.58</v>
      </c>
      <c r="F62" s="29">
        <f t="shared" si="230"/>
        <v>1</v>
      </c>
      <c r="G62" s="29">
        <f t="shared" si="120"/>
        <v>0.81655322161958355</v>
      </c>
      <c r="H62" s="17">
        <f t="shared" si="301"/>
        <v>809150</v>
      </c>
      <c r="I62" s="24">
        <f t="shared" si="301"/>
        <v>854022.38</v>
      </c>
      <c r="J62" s="17">
        <f t="shared" si="302"/>
        <v>871421.27</v>
      </c>
      <c r="K62" s="29">
        <f t="shared" si="247"/>
        <v>1.055456194772292</v>
      </c>
      <c r="L62" s="29">
        <f t="shared" si="123"/>
        <v>0.98003389336594915</v>
      </c>
      <c r="M62" s="46">
        <v>255250</v>
      </c>
      <c r="N62" s="46">
        <v>234957.96</v>
      </c>
      <c r="O62" s="75">
        <v>218551.75</v>
      </c>
      <c r="P62" s="29">
        <f t="shared" si="231"/>
        <v>0.92050131243878552</v>
      </c>
      <c r="Q62" s="29">
        <f t="shared" si="124"/>
        <v>1.0750678500629713</v>
      </c>
      <c r="R62" s="30"/>
      <c r="S62" s="30"/>
      <c r="T62" s="30"/>
      <c r="U62" s="29" t="str">
        <f t="shared" si="232"/>
        <v xml:space="preserve"> </v>
      </c>
      <c r="V62" s="29" t="str">
        <f t="shared" si="305"/>
        <v xml:space="preserve"> </v>
      </c>
      <c r="W62" s="46">
        <v>6900</v>
      </c>
      <c r="X62" s="46">
        <v>2562.2800000000002</v>
      </c>
      <c r="Y62" s="75">
        <v>144666.56</v>
      </c>
      <c r="Z62" s="29">
        <f t="shared" si="233"/>
        <v>0.37134492753623194</v>
      </c>
      <c r="AA62" s="29">
        <f t="shared" si="126"/>
        <v>1.7711625962489191E-2</v>
      </c>
      <c r="AB62" s="46">
        <v>195500</v>
      </c>
      <c r="AC62" s="46">
        <v>256106.98</v>
      </c>
      <c r="AD62" s="75">
        <v>135744.01</v>
      </c>
      <c r="AE62" s="29">
        <f t="shared" si="234"/>
        <v>1.3100101278772378</v>
      </c>
      <c r="AF62" s="29">
        <f t="shared" si="127"/>
        <v>1.886690838144534</v>
      </c>
      <c r="AG62" s="46">
        <v>336500</v>
      </c>
      <c r="AH62" s="46">
        <v>351625.16</v>
      </c>
      <c r="AI62" s="75">
        <v>365858.95</v>
      </c>
      <c r="AJ62" s="29">
        <f t="shared" si="235"/>
        <v>1.0449484695393758</v>
      </c>
      <c r="AK62" s="29">
        <f t="shared" si="128"/>
        <v>0.96109487003119631</v>
      </c>
      <c r="AL62" s="46">
        <v>15000</v>
      </c>
      <c r="AM62" s="46">
        <v>8770</v>
      </c>
      <c r="AN62" s="75">
        <v>6600</v>
      </c>
      <c r="AO62" s="29">
        <f t="shared" si="288"/>
        <v>0.58466666666666667</v>
      </c>
      <c r="AP62" s="29">
        <f t="shared" si="129"/>
        <v>1.3287878787878789</v>
      </c>
      <c r="AQ62" s="9">
        <f t="shared" si="306"/>
        <v>361812.29</v>
      </c>
      <c r="AR62" s="9">
        <f t="shared" si="307"/>
        <v>316939.91000000003</v>
      </c>
      <c r="AS62" s="9">
        <f t="shared" si="308"/>
        <v>562609.30999999994</v>
      </c>
      <c r="AT62" s="29">
        <f t="shared" si="236"/>
        <v>0.87597883974588053</v>
      </c>
      <c r="AU62" s="29">
        <f t="shared" si="130"/>
        <v>0.56333925579724242</v>
      </c>
      <c r="AV62" s="9"/>
      <c r="AW62" s="9"/>
      <c r="AX62" s="30"/>
      <c r="AY62" s="29" t="str">
        <f t="shared" si="237"/>
        <v xml:space="preserve"> </v>
      </c>
      <c r="AZ62" s="29" t="str">
        <f t="shared" si="131"/>
        <v xml:space="preserve"> </v>
      </c>
      <c r="BA62" s="30">
        <v>0</v>
      </c>
      <c r="BB62" s="30">
        <v>0</v>
      </c>
      <c r="BC62" s="36"/>
      <c r="BD62" s="29" t="str">
        <f t="shared" si="132"/>
        <v xml:space="preserve"> </v>
      </c>
      <c r="BE62" s="29" t="str">
        <f t="shared" si="133"/>
        <v xml:space="preserve"> </v>
      </c>
      <c r="BF62" s="46">
        <v>113586.77</v>
      </c>
      <c r="BG62" s="46">
        <v>113586.77</v>
      </c>
      <c r="BH62" s="75">
        <v>83536.009999999995</v>
      </c>
      <c r="BI62" s="29">
        <f t="shared" si="238"/>
        <v>1</v>
      </c>
      <c r="BJ62" s="29">
        <f t="shared" si="134"/>
        <v>1.3597342032495927</v>
      </c>
      <c r="BK62" s="30"/>
      <c r="BL62" s="30"/>
      <c r="BM62" s="30"/>
      <c r="BN62" s="29" t="str">
        <f t="shared" si="274"/>
        <v xml:space="preserve"> </v>
      </c>
      <c r="BO62" s="29" t="str">
        <f t="shared" si="135"/>
        <v xml:space="preserve"> </v>
      </c>
      <c r="BP62" s="30"/>
      <c r="BQ62" s="30"/>
      <c r="BR62" s="30"/>
      <c r="BS62" s="29" t="str">
        <f t="shared" si="239"/>
        <v xml:space="preserve"> </v>
      </c>
      <c r="BT62" s="29" t="str">
        <f t="shared" si="170"/>
        <v xml:space="preserve"> </v>
      </c>
      <c r="BU62" s="9">
        <v>0</v>
      </c>
      <c r="BV62" s="46">
        <v>1497.96</v>
      </c>
      <c r="BW62" s="75">
        <v>8295.4599999999991</v>
      </c>
      <c r="BX62" s="29" t="str">
        <f t="shared" si="240"/>
        <v xml:space="preserve"> </v>
      </c>
      <c r="BY62" s="29">
        <f>IF(BV62=0," ",IF(BV62/BW62*100&gt;200,"св.200",BV62/BW62))</f>
        <v>0.18057588126517399</v>
      </c>
      <c r="BZ62" s="46">
        <v>248225.52</v>
      </c>
      <c r="CA62" s="46">
        <v>201855.18</v>
      </c>
      <c r="CB62" s="75">
        <v>471120</v>
      </c>
      <c r="CC62" s="29">
        <f t="shared" si="286"/>
        <v>0.81319269670580208</v>
      </c>
      <c r="CD62" s="29">
        <f t="shared" si="138"/>
        <v>0.4284580998471727</v>
      </c>
      <c r="CE62" s="34"/>
      <c r="CF62" s="9"/>
      <c r="CG62" s="9"/>
      <c r="CH62" s="51" t="str">
        <f t="shared" si="139"/>
        <v xml:space="preserve"> </v>
      </c>
      <c r="CI62" s="29" t="str">
        <f t="shared" si="153"/>
        <v xml:space="preserve"> </v>
      </c>
      <c r="CJ62" s="30"/>
      <c r="CK62" s="30"/>
      <c r="CL62" s="30"/>
      <c r="CM62" s="29" t="str">
        <f t="shared" si="140"/>
        <v xml:space="preserve"> </v>
      </c>
      <c r="CN62" s="29" t="str">
        <f t="shared" si="141"/>
        <v xml:space="preserve"> </v>
      </c>
      <c r="CO62" s="30">
        <v>0</v>
      </c>
      <c r="CP62" s="30">
        <v>0</v>
      </c>
      <c r="CQ62" s="30"/>
      <c r="CR62" s="29" t="str">
        <f t="shared" si="142"/>
        <v xml:space="preserve"> </v>
      </c>
      <c r="CS62" s="29" t="str">
        <f t="shared" si="143"/>
        <v xml:space="preserve"> </v>
      </c>
      <c r="CT62" s="30"/>
      <c r="CU62" s="30"/>
      <c r="CV62" s="30"/>
      <c r="CW62" s="29" t="str">
        <f t="shared" si="144"/>
        <v xml:space="preserve"> </v>
      </c>
      <c r="CX62" s="29" t="str">
        <f t="shared" si="145"/>
        <v xml:space="preserve"> </v>
      </c>
      <c r="CY62" s="30"/>
      <c r="CZ62" s="30"/>
      <c r="DA62" s="30"/>
      <c r="DB62" s="29" t="str">
        <f t="shared" si="241"/>
        <v xml:space="preserve"> </v>
      </c>
      <c r="DC62" s="29" t="str">
        <f t="shared" si="146"/>
        <v xml:space="preserve"> </v>
      </c>
      <c r="DD62" s="9"/>
      <c r="DE62" s="39"/>
      <c r="DF62" s="30"/>
      <c r="DG62" s="29" t="str">
        <f t="shared" si="242"/>
        <v xml:space="preserve"> </v>
      </c>
      <c r="DH62" s="29" t="str">
        <f t="shared" si="147"/>
        <v xml:space="preserve"> </v>
      </c>
      <c r="DI62" s="46"/>
      <c r="DJ62" s="75">
        <v>-342.16</v>
      </c>
      <c r="DK62" s="29" t="str">
        <f>IF(DI62=0," ",IF(DI62/DJ62*100&gt;200,"св.200",DI62/DJ62))</f>
        <v xml:space="preserve"> </v>
      </c>
      <c r="DL62" s="9"/>
      <c r="DM62" s="9"/>
      <c r="DN62" s="9"/>
      <c r="DO62" s="29" t="str">
        <f t="shared" si="244"/>
        <v xml:space="preserve"> </v>
      </c>
      <c r="DP62" s="29" t="str">
        <f t="shared" si="298"/>
        <v xml:space="preserve"> </v>
      </c>
    </row>
    <row r="63" spans="1:120" s="21" customFormat="1" ht="32.1" customHeight="1" collapsed="1" x14ac:dyDescent="0.25">
      <c r="A63" s="20"/>
      <c r="B63" s="7" t="s">
        <v>144</v>
      </c>
      <c r="C63" s="35">
        <f>SUM(C64:C68)</f>
        <v>46587125.249999993</v>
      </c>
      <c r="D63" s="35">
        <f>SUM(D64:D68)</f>
        <v>46713603.739999995</v>
      </c>
      <c r="E63" s="35">
        <f>SUM(E64:E65,E66:E67,E68)</f>
        <v>46633000.170000002</v>
      </c>
      <c r="F63" s="26">
        <f t="shared" si="230"/>
        <v>1.002714880759894</v>
      </c>
      <c r="G63" s="26">
        <f t="shared" si="120"/>
        <v>1.0017284663158312</v>
      </c>
      <c r="H63" s="25">
        <f>SUM(H64:H68)</f>
        <v>43131155.079999998</v>
      </c>
      <c r="I63" s="25">
        <f>SUM(I64:I68)</f>
        <v>44588538.559999987</v>
      </c>
      <c r="J63" s="25">
        <f>SUM(J64:J65,J66:J67,J68)</f>
        <v>44252962.969999999</v>
      </c>
      <c r="K63" s="26">
        <f t="shared" si="247"/>
        <v>1.0337895768684335</v>
      </c>
      <c r="L63" s="26">
        <f t="shared" si="123"/>
        <v>1.0075831213884476</v>
      </c>
      <c r="M63" s="25">
        <f>SUM(M64:M68)</f>
        <v>29388562.560000002</v>
      </c>
      <c r="N63" s="25">
        <f>SUM(N64:N68)</f>
        <v>30543906.969999999</v>
      </c>
      <c r="O63" s="25">
        <f>SUM(O64:O65,O66:O67,O68)</f>
        <v>30688652.349999998</v>
      </c>
      <c r="P63" s="26">
        <f t="shared" si="231"/>
        <v>1.0393127226839092</v>
      </c>
      <c r="Q63" s="26">
        <f t="shared" si="124"/>
        <v>0.99528342338564768</v>
      </c>
      <c r="R63" s="25">
        <f>SUM(R64:R68)</f>
        <v>1427032.63</v>
      </c>
      <c r="S63" s="25">
        <f>SUM(S64:S68)</f>
        <v>1422171.72</v>
      </c>
      <c r="T63" s="25">
        <f>SUM(T64:T65,T66:T67,T68)</f>
        <v>1232588.1100000001</v>
      </c>
      <c r="U63" s="26">
        <f t="shared" si="232"/>
        <v>0.99659369386669183</v>
      </c>
      <c r="V63" s="26">
        <f t="shared" si="125"/>
        <v>1.1538093775705818</v>
      </c>
      <c r="W63" s="25">
        <f>SUM(W64:W68)</f>
        <v>1150</v>
      </c>
      <c r="X63" s="25">
        <f>SUM(X64:X68)</f>
        <v>1224.02</v>
      </c>
      <c r="Y63" s="25">
        <f>SUM(Y64:Y65,Y66:Y67,Y68)</f>
        <v>17858.52</v>
      </c>
      <c r="Z63" s="26">
        <f t="shared" si="233"/>
        <v>1.0643652173913043</v>
      </c>
      <c r="AA63" s="26">
        <f t="shared" si="126"/>
        <v>6.8539834207985872E-2</v>
      </c>
      <c r="AB63" s="25">
        <f>SUM(AB64:AB68)</f>
        <v>2110985.9899999998</v>
      </c>
      <c r="AC63" s="25">
        <f>SUM(AC64:AC68)</f>
        <v>2137480.31</v>
      </c>
      <c r="AD63" s="25">
        <f>SUM(AD64:AD65,AD66:AD67,AD68)</f>
        <v>1377596.06</v>
      </c>
      <c r="AE63" s="26">
        <f t="shared" si="234"/>
        <v>1.0125506849053036</v>
      </c>
      <c r="AF63" s="26">
        <f>IF(AC63&lt;=0," ",IF(AC63/AD63*100&gt;200,"св.200",AC63/AD63))</f>
        <v>1.5516016429373354</v>
      </c>
      <c r="AG63" s="25">
        <f>SUM(AG64:AG68)</f>
        <v>10201723.9</v>
      </c>
      <c r="AH63" s="25">
        <f>SUM(AH64:AH68)</f>
        <v>10483355.539999999</v>
      </c>
      <c r="AI63" s="25">
        <f>SUM(AI64:AI65,AI66:AI67,AI68)</f>
        <v>10933767.93</v>
      </c>
      <c r="AJ63" s="26">
        <f t="shared" si="235"/>
        <v>1.0276062793661764</v>
      </c>
      <c r="AK63" s="26">
        <f t="shared" si="128"/>
        <v>0.95880538229056778</v>
      </c>
      <c r="AL63" s="25">
        <f>SUM(AL64:AL68)</f>
        <v>1700</v>
      </c>
      <c r="AM63" s="25">
        <f>SUM(AM64:AM68)</f>
        <v>400</v>
      </c>
      <c r="AN63" s="25">
        <f>SUM(AN64:AN65,AN66:AN67,AN68)</f>
        <v>2500</v>
      </c>
      <c r="AO63" s="26">
        <f t="shared" si="288"/>
        <v>0.23529411764705882</v>
      </c>
      <c r="AP63" s="26">
        <f t="shared" si="129"/>
        <v>0.16</v>
      </c>
      <c r="AQ63" s="15">
        <f>SUM(AQ64:AQ68)</f>
        <v>3455970.17</v>
      </c>
      <c r="AR63" s="15">
        <f>SUM(AR64:AR68)</f>
        <v>2125065.1799999997</v>
      </c>
      <c r="AS63" s="15">
        <f>SUM(AS64:AS65,AS66:AS67,AS68)</f>
        <v>2380037.2000000002</v>
      </c>
      <c r="AT63" s="26">
        <f t="shared" si="236"/>
        <v>0.61489685253851589</v>
      </c>
      <c r="AU63" s="26">
        <f t="shared" si="130"/>
        <v>0.89287057361960542</v>
      </c>
      <c r="AV63" s="25">
        <f>SUM(AV64:AV68)</f>
        <v>310000</v>
      </c>
      <c r="AW63" s="25">
        <f>SUM(AW64:AW68)</f>
        <v>309335</v>
      </c>
      <c r="AX63" s="25">
        <f>SUM(AX64:AX65,AX66:AX67,AX68)</f>
        <v>291724.03000000003</v>
      </c>
      <c r="AY63" s="26">
        <f t="shared" si="237"/>
        <v>0.99785483870967739</v>
      </c>
      <c r="AZ63" s="26">
        <f t="shared" si="131"/>
        <v>1.0603685956210052</v>
      </c>
      <c r="BA63" s="32">
        <f>SUM(BA64:BA68)</f>
        <v>120000</v>
      </c>
      <c r="BB63" s="32">
        <f>SUM(BB64:BB68)</f>
        <v>119851.4</v>
      </c>
      <c r="BC63" s="32">
        <f>SUM(BC64:BC65,BC66:BC67,BC68)</f>
        <v>96432.2</v>
      </c>
      <c r="BD63" s="26">
        <f t="shared" si="132"/>
        <v>0.99876166666666666</v>
      </c>
      <c r="BE63" s="26">
        <f t="shared" si="133"/>
        <v>1.2428566391723925</v>
      </c>
      <c r="BF63" s="27">
        <f>SUM(BF64:BF68)</f>
        <v>1094141.27</v>
      </c>
      <c r="BG63" s="27">
        <f>SUM(BG64:BG68)</f>
        <v>528006.5</v>
      </c>
      <c r="BH63" s="27">
        <f>SUM(BH64:BH65,BH66:BH67,BH68)</f>
        <v>691833.69</v>
      </c>
      <c r="BI63" s="26">
        <f t="shared" si="238"/>
        <v>0.48257616678694515</v>
      </c>
      <c r="BJ63" s="26">
        <f t="shared" si="134"/>
        <v>0.76319859473741447</v>
      </c>
      <c r="BK63" s="27">
        <f>SUM(BK64:BK68)</f>
        <v>0</v>
      </c>
      <c r="BL63" s="27">
        <f>SUM(BL64:BL68)</f>
        <v>0</v>
      </c>
      <c r="BM63" s="27">
        <f>SUM(BM64:BM65,BM66:BM67,BM68)</f>
        <v>0</v>
      </c>
      <c r="BN63" s="26" t="str">
        <f t="shared" si="274"/>
        <v xml:space="preserve"> </v>
      </c>
      <c r="BO63" s="26" t="str">
        <f t="shared" si="135"/>
        <v xml:space="preserve"> </v>
      </c>
      <c r="BP63" s="25">
        <f>SUM(BP64:BP68)</f>
        <v>289804.15000000002</v>
      </c>
      <c r="BQ63" s="25">
        <f>SUM(BQ64:BQ68)</f>
        <v>0</v>
      </c>
      <c r="BR63" s="25">
        <f>SUM(BR64:BR65,BR66,BR68)</f>
        <v>0</v>
      </c>
      <c r="BS63" s="26" t="str">
        <f t="shared" si="239"/>
        <v xml:space="preserve"> </v>
      </c>
      <c r="BT63" s="26" t="str">
        <f t="shared" si="170"/>
        <v xml:space="preserve"> </v>
      </c>
      <c r="BU63" s="25">
        <f>SUM(BU64:BU68)</f>
        <v>489748.75</v>
      </c>
      <c r="BV63" s="25">
        <f>SUM(BV64:BV68)</f>
        <v>427791.25999999995</v>
      </c>
      <c r="BW63" s="25">
        <f>SUM(BW64:BW65,BW66:BW67,BW68)</f>
        <v>158104.18</v>
      </c>
      <c r="BX63" s="26">
        <f t="shared" si="240"/>
        <v>0.87349127486287603</v>
      </c>
      <c r="BY63" s="26" t="str">
        <f t="shared" si="137"/>
        <v>св.200</v>
      </c>
      <c r="BZ63" s="25">
        <f>SUM(BZ64:BZ68)</f>
        <v>0</v>
      </c>
      <c r="CA63" s="25">
        <f>SUM(CA64:CA68)</f>
        <v>0</v>
      </c>
      <c r="CB63" s="25">
        <f>SUM(CB64:CB65,CB66:CB67,CB68)</f>
        <v>0</v>
      </c>
      <c r="CC63" s="26" t="str">
        <f t="shared" si="286"/>
        <v xml:space="preserve"> </v>
      </c>
      <c r="CD63" s="26" t="str">
        <f t="shared" si="138"/>
        <v xml:space="preserve"> </v>
      </c>
      <c r="CE63" s="25">
        <f>SUM(CE64:CE68)</f>
        <v>437000</v>
      </c>
      <c r="CF63" s="25">
        <f>SUM(CF64:CF68)</f>
        <v>423905.02</v>
      </c>
      <c r="CG63" s="25">
        <f>SUM(CG64:CG65,CG66:CG67,CG68)</f>
        <v>951227.52</v>
      </c>
      <c r="CH63" s="26">
        <f t="shared" si="139"/>
        <v>0.97003437070938214</v>
      </c>
      <c r="CI63" s="26">
        <f t="shared" si="153"/>
        <v>0.44563998737126531</v>
      </c>
      <c r="CJ63" s="27">
        <f>SUM(CJ64:CJ68)</f>
        <v>437000</v>
      </c>
      <c r="CK63" s="27">
        <f>SUM(CK64:CK68)</f>
        <v>423905.02</v>
      </c>
      <c r="CL63" s="27">
        <f>SUM(CL64:CL65,CL66:CL67,CL68)</f>
        <v>951227.52</v>
      </c>
      <c r="CM63" s="26">
        <f t="shared" si="140"/>
        <v>0.97003437070938214</v>
      </c>
      <c r="CN63" s="26">
        <f t="shared" si="141"/>
        <v>0.44563998737126531</v>
      </c>
      <c r="CO63" s="27">
        <f>SUM(CO64:CO68)</f>
        <v>0</v>
      </c>
      <c r="CP63" s="27">
        <f>SUM(CP64:CP68)</f>
        <v>0</v>
      </c>
      <c r="CQ63" s="27">
        <f>SUM(CQ64:CQ65,CQ66:CQ67,CQ68)</f>
        <v>0</v>
      </c>
      <c r="CR63" s="26" t="str">
        <f t="shared" si="142"/>
        <v xml:space="preserve"> </v>
      </c>
      <c r="CS63" s="26" t="str">
        <f t="shared" si="143"/>
        <v xml:space="preserve"> </v>
      </c>
      <c r="CT63" s="27">
        <f>SUM(CT64:CT68)</f>
        <v>0</v>
      </c>
      <c r="CU63" s="27">
        <f t="shared" ref="CU63:CV63" si="310">SUM(CU64:CU68)</f>
        <v>0</v>
      </c>
      <c r="CV63" s="27">
        <f t="shared" si="310"/>
        <v>0</v>
      </c>
      <c r="CW63" s="69" t="str">
        <f t="shared" si="144"/>
        <v xml:space="preserve"> </v>
      </c>
      <c r="CX63" s="69" t="str">
        <f t="shared" si="145"/>
        <v xml:space="preserve"> </v>
      </c>
      <c r="CY63" s="25">
        <f>SUM(CY64:CY68)</f>
        <v>0</v>
      </c>
      <c r="CZ63" s="25">
        <f>SUM(CZ64:CZ68)</f>
        <v>0</v>
      </c>
      <c r="DA63" s="25">
        <f>SUM(DA64:DA65,DA66:DA67,DA68)</f>
        <v>0</v>
      </c>
      <c r="DB63" s="26" t="str">
        <f t="shared" si="241"/>
        <v xml:space="preserve"> </v>
      </c>
      <c r="DC63" s="26" t="str">
        <f t="shared" si="146"/>
        <v xml:space="preserve"> </v>
      </c>
      <c r="DD63" s="25">
        <f>SUM(DD64:DD68)</f>
        <v>210776</v>
      </c>
      <c r="DE63" s="25">
        <f>SUM(DE64:DE68)</f>
        <v>210776</v>
      </c>
      <c r="DF63" s="25">
        <f>SUM(DF64:DF65,DF66:DF67,DF68)</f>
        <v>162118.44</v>
      </c>
      <c r="DG63" s="26">
        <f t="shared" si="242"/>
        <v>1</v>
      </c>
      <c r="DH63" s="26">
        <f t="shared" si="147"/>
        <v>1.3001358759682118</v>
      </c>
      <c r="DI63" s="25">
        <f>SUM(DI64:DI68)</f>
        <v>0</v>
      </c>
      <c r="DJ63" s="25">
        <f>SUM(DJ64:DJ65,DJ66:DJ67,DJ68)</f>
        <v>0</v>
      </c>
      <c r="DK63" s="26" t="str">
        <f>IF(DI63=0," ",IF(DI63/DJ63*100&gt;200,"св.200",DI63/DJ63))</f>
        <v xml:space="preserve"> </v>
      </c>
      <c r="DL63" s="25">
        <f>SUM(DL64:DL68)</f>
        <v>55500</v>
      </c>
      <c r="DM63" s="25">
        <f>SUM(DM64:DM68)</f>
        <v>55400</v>
      </c>
      <c r="DN63" s="25">
        <f>SUM(DN64:DN65,DN66:DN67,DN68)</f>
        <v>28597.14</v>
      </c>
      <c r="DO63" s="26">
        <f t="shared" si="244"/>
        <v>0.99819819819819822</v>
      </c>
      <c r="DP63" s="26">
        <f t="shared" si="149"/>
        <v>1.93725666272921</v>
      </c>
    </row>
    <row r="64" spans="1:120" s="19" customFormat="1" ht="17.25" hidden="1" customHeight="1" outlineLevel="1" x14ac:dyDescent="0.25">
      <c r="A64" s="18">
        <v>50</v>
      </c>
      <c r="B64" s="8" t="s">
        <v>60</v>
      </c>
      <c r="C64" s="28">
        <f t="shared" ref="C64:D68" si="311">H64+AQ64</f>
        <v>31441808.629999999</v>
      </c>
      <c r="D64" s="28">
        <f t="shared" si="311"/>
        <v>32720806.349999994</v>
      </c>
      <c r="E64" s="28">
        <f t="shared" ref="E64:E68" si="312">J64+AS64</f>
        <v>32467101.439999998</v>
      </c>
      <c r="F64" s="29">
        <f t="shared" si="230"/>
        <v>1.0406782489853224</v>
      </c>
      <c r="G64" s="29">
        <f t="shared" si="120"/>
        <v>1.0078142149667673</v>
      </c>
      <c r="H64" s="17">
        <f t="shared" ref="H64:I68" si="313">W64++AG64+M64+AB64+AL64+R64</f>
        <v>30484032.629999999</v>
      </c>
      <c r="I64" s="24">
        <f t="shared" si="313"/>
        <v>31776790.329999994</v>
      </c>
      <c r="J64" s="17">
        <f t="shared" ref="J64:J68" si="314">Y64++AI64+O64+AD64+AN64+T64</f>
        <v>31062031.449999999</v>
      </c>
      <c r="K64" s="29">
        <f t="shared" si="247"/>
        <v>1.0424076996534823</v>
      </c>
      <c r="L64" s="29">
        <f t="shared" si="123"/>
        <v>1.0230106933331302</v>
      </c>
      <c r="M64" s="46">
        <v>25407000</v>
      </c>
      <c r="N64" s="46">
        <v>26502514.899999999</v>
      </c>
      <c r="O64" s="75">
        <v>26731906.219999999</v>
      </c>
      <c r="P64" s="29">
        <f t="shared" si="231"/>
        <v>1.0431186247884441</v>
      </c>
      <c r="Q64" s="29">
        <f t="shared" si="124"/>
        <v>0.99141881921505559</v>
      </c>
      <c r="R64" s="46">
        <v>1427032.63</v>
      </c>
      <c r="S64" s="46">
        <v>1422171.72</v>
      </c>
      <c r="T64" s="75">
        <v>1232588.1100000001</v>
      </c>
      <c r="U64" s="29">
        <f t="shared" si="232"/>
        <v>0.99659369386669183</v>
      </c>
      <c r="V64" s="29">
        <f t="shared" si="125"/>
        <v>1.1538093775705818</v>
      </c>
      <c r="W64" s="9"/>
      <c r="X64" s="9"/>
      <c r="Y64" s="75">
        <v>175</v>
      </c>
      <c r="Z64" s="29" t="str">
        <f t="shared" si="233"/>
        <v xml:space="preserve"> </v>
      </c>
      <c r="AA64" s="29">
        <f t="shared" si="126"/>
        <v>0</v>
      </c>
      <c r="AB64" s="46">
        <v>1000000</v>
      </c>
      <c r="AC64" s="46">
        <v>1045163.56</v>
      </c>
      <c r="AD64" s="75">
        <v>663072.52</v>
      </c>
      <c r="AE64" s="29">
        <f t="shared" si="234"/>
        <v>1.04516356</v>
      </c>
      <c r="AF64" s="29">
        <f>IF(AC64&lt;=0," ",IF(AC64/AD64*100&gt;200,"св.200",AC64/AD64))</f>
        <v>1.5762432139398568</v>
      </c>
      <c r="AG64" s="46">
        <v>2650000</v>
      </c>
      <c r="AH64" s="46">
        <v>2806940.15</v>
      </c>
      <c r="AI64" s="75">
        <v>2434289.6</v>
      </c>
      <c r="AJ64" s="29">
        <f t="shared" si="235"/>
        <v>1.0592226981132076</v>
      </c>
      <c r="AK64" s="29">
        <f t="shared" si="128"/>
        <v>1.1530839017674808</v>
      </c>
      <c r="AL64" s="9"/>
      <c r="AM64" s="9"/>
      <c r="AN64" s="9"/>
      <c r="AO64" s="29" t="str">
        <f t="shared" si="288"/>
        <v xml:space="preserve"> </v>
      </c>
      <c r="AP64" s="29" t="str">
        <f t="shared" si="129"/>
        <v xml:space="preserve"> </v>
      </c>
      <c r="AQ64" s="9">
        <f>AV64+BA64+BF64+BK64+BP64+BU64+BZ64+CE64+CY64+DD64+DL64+CT64</f>
        <v>957776</v>
      </c>
      <c r="AR64" s="9">
        <f t="shared" ref="AR64" si="315">AW64+BB64+BG64+BL64+BQ64+BV64+CA64+CF64+CZ64+DE64+DM64+CU64+DI64</f>
        <v>944016.02</v>
      </c>
      <c r="AS64" s="9">
        <f t="shared" ref="AS64" si="316">AX64+BC64+BH64+BM64+BR64+BW64+CB64+CG64+DA64+DF64+DN64+CV64+DJ64</f>
        <v>1405069.99</v>
      </c>
      <c r="AT64" s="29">
        <f t="shared" si="236"/>
        <v>0.98563340488799056</v>
      </c>
      <c r="AU64" s="29">
        <f t="shared" si="130"/>
        <v>0.67186405425967433</v>
      </c>
      <c r="AV64" s="46">
        <v>310000</v>
      </c>
      <c r="AW64" s="46">
        <v>309335</v>
      </c>
      <c r="AX64" s="75">
        <v>291724.03000000003</v>
      </c>
      <c r="AY64" s="29">
        <f t="shared" si="237"/>
        <v>0.99785483870967739</v>
      </c>
      <c r="AZ64" s="29">
        <f t="shared" si="131"/>
        <v>1.0603685956210052</v>
      </c>
      <c r="BA64" s="30"/>
      <c r="BB64" s="30"/>
      <c r="BC64" s="36"/>
      <c r="BD64" s="29" t="str">
        <f t="shared" si="132"/>
        <v xml:space="preserve"> </v>
      </c>
      <c r="BE64" s="29" t="str">
        <f t="shared" si="133"/>
        <v xml:space="preserve"> </v>
      </c>
      <c r="BF64" s="9"/>
      <c r="BG64" s="9"/>
      <c r="BH64" s="75">
        <v>0</v>
      </c>
      <c r="BI64" s="29" t="str">
        <f t="shared" si="238"/>
        <v xml:space="preserve"> </v>
      </c>
      <c r="BJ64" s="29" t="str">
        <f t="shared" si="134"/>
        <v xml:space="preserve"> </v>
      </c>
      <c r="BK64" s="30"/>
      <c r="BL64" s="30"/>
      <c r="BM64" s="30"/>
      <c r="BN64" s="29"/>
      <c r="BO64" s="29" t="str">
        <f t="shared" si="135"/>
        <v xml:space="preserve"> </v>
      </c>
      <c r="BP64" s="30"/>
      <c r="BQ64" s="30"/>
      <c r="BR64" s="30"/>
      <c r="BS64" s="29" t="str">
        <f t="shared" si="239"/>
        <v xml:space="preserve"> </v>
      </c>
      <c r="BT64" s="29" t="str">
        <f t="shared" si="170"/>
        <v xml:space="preserve"> </v>
      </c>
      <c r="BU64" s="30"/>
      <c r="BV64" s="30"/>
      <c r="BW64" s="30"/>
      <c r="BX64" s="29" t="str">
        <f>IF(BV65&lt;=0," ",IF(BU65&lt;=0," ",IF(BV65/BU65*100&gt;200,"СВ.200",BV65/BU65)))</f>
        <v xml:space="preserve"> </v>
      </c>
      <c r="BY64" s="29" t="str">
        <f t="shared" si="137"/>
        <v xml:space="preserve"> </v>
      </c>
      <c r="BZ64" s="9"/>
      <c r="CA64" s="9"/>
      <c r="CB64" s="30"/>
      <c r="CC64" s="29" t="str">
        <f t="shared" si="286"/>
        <v xml:space="preserve"> </v>
      </c>
      <c r="CD64" s="29" t="str">
        <f t="shared" si="138"/>
        <v xml:space="preserve"> </v>
      </c>
      <c r="CE64" s="46">
        <v>437000</v>
      </c>
      <c r="CF64" s="46">
        <v>423905.02</v>
      </c>
      <c r="CG64" s="75">
        <v>951227.52</v>
      </c>
      <c r="CH64" s="51">
        <f t="shared" si="139"/>
        <v>0.97003437070938214</v>
      </c>
      <c r="CI64" s="29">
        <f t="shared" si="153"/>
        <v>0.44563998737126531</v>
      </c>
      <c r="CJ64" s="46">
        <v>437000</v>
      </c>
      <c r="CK64" s="46">
        <v>423905.02</v>
      </c>
      <c r="CL64" s="75">
        <v>951227.52</v>
      </c>
      <c r="CM64" s="29">
        <f t="shared" si="140"/>
        <v>0.97003437070938214</v>
      </c>
      <c r="CN64" s="29">
        <f>IF(CL64=0," ",IF(CK64/CL64*100&gt;200,"св.200",CK64/CL64))</f>
        <v>0.44563998737126531</v>
      </c>
      <c r="CO64" s="30"/>
      <c r="CP64" s="30"/>
      <c r="CQ64" s="30"/>
      <c r="CR64" s="29" t="str">
        <f>IF(CP64&lt;=0," ",IF(CO64&lt;=0," ",IF(CP64/CO64*100&gt;200,"СВ.200",CP64/CO64)))</f>
        <v xml:space="preserve"> </v>
      </c>
      <c r="CS64" s="29" t="str">
        <f>IF(CQ64=0," ",IF(CP64/CQ64*100&gt;200,"св.200",CP64/CQ64))</f>
        <v xml:space="preserve"> </v>
      </c>
      <c r="CT64" s="30"/>
      <c r="CU64" s="30"/>
      <c r="CV64" s="30"/>
      <c r="CW64" s="29" t="str">
        <f t="shared" si="144"/>
        <v xml:space="preserve"> </v>
      </c>
      <c r="CX64" s="29" t="str">
        <f t="shared" si="145"/>
        <v xml:space="preserve"> </v>
      </c>
      <c r="CY64" s="30"/>
      <c r="CZ64" s="30"/>
      <c r="DA64" s="30"/>
      <c r="DB64" s="29" t="str">
        <f t="shared" si="241"/>
        <v xml:space="preserve"> </v>
      </c>
      <c r="DC64" s="29" t="str">
        <f t="shared" si="146"/>
        <v xml:space="preserve"> </v>
      </c>
      <c r="DD64" s="46">
        <v>210776</v>
      </c>
      <c r="DE64" s="46">
        <v>210776</v>
      </c>
      <c r="DF64" s="75">
        <v>162118.44</v>
      </c>
      <c r="DG64" s="29">
        <f t="shared" si="242"/>
        <v>1</v>
      </c>
      <c r="DH64" s="29">
        <f t="shared" si="147"/>
        <v>1.3001358759682118</v>
      </c>
      <c r="DI64" s="30"/>
      <c r="DJ64" s="30"/>
      <c r="DK64" s="29" t="str">
        <f t="shared" si="148"/>
        <v xml:space="preserve"> </v>
      </c>
      <c r="DL64" s="30"/>
      <c r="DM64" s="30"/>
      <c r="DN64" s="30"/>
      <c r="DO64" s="29" t="str">
        <f t="shared" si="244"/>
        <v xml:space="preserve"> </v>
      </c>
      <c r="DP64" s="29" t="str">
        <f t="shared" si="149"/>
        <v xml:space="preserve"> </v>
      </c>
    </row>
    <row r="65" spans="1:120" s="19" customFormat="1" ht="17.25" hidden="1" customHeight="1" outlineLevel="1" x14ac:dyDescent="0.25">
      <c r="A65" s="18">
        <v>51</v>
      </c>
      <c r="B65" s="8" t="s">
        <v>51</v>
      </c>
      <c r="C65" s="28">
        <f t="shared" si="311"/>
        <v>6814150</v>
      </c>
      <c r="D65" s="28">
        <f t="shared" si="311"/>
        <v>6917403.0800000001</v>
      </c>
      <c r="E65" s="28">
        <f t="shared" si="312"/>
        <v>6785041.8499999996</v>
      </c>
      <c r="F65" s="29">
        <f t="shared" ref="F65:F68" si="317">IF(D65&lt;=0," ",IF(D65/C65*100&gt;200,"СВ.200",D65/C65))</f>
        <v>1.0151527453901075</v>
      </c>
      <c r="G65" s="29">
        <f t="shared" ref="G65:G68" si="318">IF(E65=0," ",IF(D65/E65*100&gt;200,"св.200",D65/E65))</f>
        <v>1.0195077986143888</v>
      </c>
      <c r="H65" s="17">
        <f t="shared" si="313"/>
        <v>6641150</v>
      </c>
      <c r="I65" s="24">
        <f t="shared" si="313"/>
        <v>6744551.6799999997</v>
      </c>
      <c r="J65" s="17">
        <f t="shared" si="314"/>
        <v>6658231.8799999999</v>
      </c>
      <c r="K65" s="29">
        <f t="shared" ref="K65:K68" si="319">IF(I65&lt;=0," ",IF(I65/H65*100&gt;200,"СВ.200",I65/H65))</f>
        <v>1.0155698455839726</v>
      </c>
      <c r="L65" s="29">
        <f t="shared" ref="L65:L68" si="320">IF(J65=0," ",IF(I65/J65*100&gt;200,"св.200",I65/J65))</f>
        <v>1.0129643727577717</v>
      </c>
      <c r="M65" s="46">
        <v>1451000</v>
      </c>
      <c r="N65" s="46">
        <v>1471220.58</v>
      </c>
      <c r="O65" s="75">
        <v>1337472.72</v>
      </c>
      <c r="P65" s="29">
        <f t="shared" ref="P65:P67" si="321">IF(N65&lt;=0," ",IF(M65&lt;=0," ",IF(N65/M65*100&gt;200,"СВ.200",N65/M65)))</f>
        <v>1.013935616815989</v>
      </c>
      <c r="Q65" s="29">
        <f t="shared" ref="Q65:Q67" si="322">IF(O65=0," ",IF(N65/O65*100&gt;200,"св.200",N65/O65))</f>
        <v>1.1000004396351353</v>
      </c>
      <c r="R65" s="28"/>
      <c r="S65" s="28"/>
      <c r="T65" s="28"/>
      <c r="U65" s="29" t="str">
        <f t="shared" ref="U65:U68" si="323">IF(S65&lt;=0," ",IF(R65&lt;=0," ",IF(S65/R65*100&gt;200,"СВ.200",S65/R65)))</f>
        <v xml:space="preserve"> </v>
      </c>
      <c r="V65" s="29" t="str">
        <f t="shared" ref="V65:V68" si="324">IF(S65=0," ",IF(S65/T65*100&gt;200,"св.200",S65/T65))</f>
        <v xml:space="preserve"> </v>
      </c>
      <c r="W65" s="28">
        <v>150</v>
      </c>
      <c r="X65" s="28">
        <v>150</v>
      </c>
      <c r="Y65" s="75">
        <v>150</v>
      </c>
      <c r="Z65" s="29">
        <f t="shared" ref="Z65:Z68" si="325">IF(X65&lt;=0," ",IF(W65&lt;=0," ",IF(X65/W65*100&gt;200,"СВ.200",X65/W65)))</f>
        <v>1</v>
      </c>
      <c r="AA65" s="29">
        <f t="shared" ref="AA65:AA68" si="326">IF(Y65=0," ",IF(X65/Y65*100&gt;200,"св.200",X65/Y65))</f>
        <v>1</v>
      </c>
      <c r="AB65" s="46">
        <v>290000</v>
      </c>
      <c r="AC65" s="46">
        <v>282962.46000000002</v>
      </c>
      <c r="AD65" s="75">
        <v>151320.57</v>
      </c>
      <c r="AE65" s="29">
        <f t="shared" ref="AE65:AE68" si="327">IF(AC65&lt;=0," ",IF(AB65&lt;=0," ",IF(AC65/AB65*100&gt;200,"СВ.200",AC65/AB65)))</f>
        <v>0.97573262068965527</v>
      </c>
      <c r="AF65" s="29">
        <f t="shared" ref="AF65:AF68" si="328">IF(AD65=0," ",IF(AC65/AD65*100&gt;200,"св.200",AC65/AD65))</f>
        <v>1.8699537016018377</v>
      </c>
      <c r="AG65" s="46">
        <v>4900000</v>
      </c>
      <c r="AH65" s="46">
        <v>4990218.6399999997</v>
      </c>
      <c r="AI65" s="75">
        <v>5169288.59</v>
      </c>
      <c r="AJ65" s="29">
        <f t="shared" ref="AJ65:AJ68" si="329">IF(AH65&lt;=0," ",IF(AG65&lt;=0," ",IF(AH65/AG65*100&gt;200,"СВ.200",AH65/AG65)))</f>
        <v>1.0184119673469387</v>
      </c>
      <c r="AK65" s="29">
        <f t="shared" ref="AK65:AK68" si="330">IF(AI65=0," ",IF(AH65/AI65*100&gt;200,"св.200",AH65/AI65))</f>
        <v>0.96535887929599995</v>
      </c>
      <c r="AL65" s="28"/>
      <c r="AM65" s="28"/>
      <c r="AN65" s="28"/>
      <c r="AO65" s="29" t="str">
        <f t="shared" ref="AO65:AO68" si="331">IF(AM65&lt;=0," ",IF(AL65&lt;=0," ",IF(AM65/AL65*100&gt;200,"СВ.200",AM65/AL65)))</f>
        <v xml:space="preserve"> </v>
      </c>
      <c r="AP65" s="29" t="str">
        <f t="shared" ref="AP65:AP68" si="332">IF(AN65=0," ",IF(AM65/AN65*100&gt;200,"св.200",AM65/AN65))</f>
        <v xml:space="preserve"> </v>
      </c>
      <c r="AQ65" s="9">
        <f t="shared" ref="AQ65:AQ68" si="333">AV65+BA65+BF65+BK65+BP65+BU65+BZ65+CE65+CY65+DD65+DL65+CT65</f>
        <v>173000</v>
      </c>
      <c r="AR65" s="9">
        <f t="shared" ref="AR65:AR68" si="334">AW65+BB65+BG65+BL65+BQ65+BV65+CA65+CF65+CZ65+DE65+DM65+CU65+DI65</f>
        <v>172851.4</v>
      </c>
      <c r="AS65" s="9">
        <f t="shared" ref="AS65:AS68" si="335">AX65+BC65+BH65+BM65+BR65+BW65+CB65+CG65+DA65+DF65+DN65+CV65+DJ65</f>
        <v>126809.97</v>
      </c>
      <c r="AT65" s="29">
        <f t="shared" ref="AT65:AT68" si="336">IF(AR65&lt;=0," ",IF(AQ65&lt;=0," ",IF(AR65/AQ65*100&gt;200,"СВ.200",AR65/AQ65)))</f>
        <v>0.99914104046242769</v>
      </c>
      <c r="AU65" s="29">
        <f t="shared" ref="AU65:AU68" si="337">IF(AS65=0," ",IF(AR65/AS65*100&gt;200,"св.200",AR65/AS65))</f>
        <v>1.3630742125402284</v>
      </c>
      <c r="AV65" s="28"/>
      <c r="AW65" s="28"/>
      <c r="AX65" s="28"/>
      <c r="AY65" s="29" t="str">
        <f t="shared" ref="AY65:AY68" si="338">IF(AW65&lt;=0," ",IF(AV65&lt;=0," ",IF(AW65/AV65*100&gt;200,"СВ.200",AW65/AV65)))</f>
        <v xml:space="preserve"> </v>
      </c>
      <c r="AZ65" s="29" t="str">
        <f t="shared" ref="AZ65:AZ68" si="339">IF(AX65=0," ",IF(AW65/AX65*100&gt;200,"св.200",AW65/AX65))</f>
        <v xml:space="preserve"> </v>
      </c>
      <c r="BA65" s="46">
        <v>120000</v>
      </c>
      <c r="BB65" s="28">
        <v>119851.4</v>
      </c>
      <c r="BC65" s="75">
        <v>96388.39</v>
      </c>
      <c r="BD65" s="29">
        <f t="shared" ref="BD65:BD68" si="340">IF(BB65&lt;=0," ",IF(BA65&lt;=0," ",IF(BB65/BA65*100&gt;200,"СВ.200",BB65/BA65)))</f>
        <v>0.99876166666666666</v>
      </c>
      <c r="BE65" s="29">
        <f t="shared" ref="BE65:BE68" si="341">IF(BC65=0," ",IF(BB65/BC65*100&gt;200,"св.200",BB65/BC65))</f>
        <v>1.2434215365564254</v>
      </c>
      <c r="BF65" s="46"/>
      <c r="BG65" s="28"/>
      <c r="BH65" s="75">
        <v>8474.58</v>
      </c>
      <c r="BI65" s="29" t="str">
        <f t="shared" ref="BI65:BI68" si="342">IF(BG65&lt;=0," ",IF(BF65&lt;=0," ",IF(BG65/BF65*100&gt;200,"СВ.200",BG65/BF65)))</f>
        <v xml:space="preserve"> </v>
      </c>
      <c r="BJ65" s="29">
        <f t="shared" ref="BJ65:BJ68" si="343">IF(BH65=0," ",IF(BG65/BH65*100&gt;200,"св.200",BG65/BH65))</f>
        <v>0</v>
      </c>
      <c r="BK65" s="28"/>
      <c r="BL65" s="28"/>
      <c r="BM65" s="28"/>
      <c r="BN65" s="29"/>
      <c r="BO65" s="29" t="str">
        <f t="shared" ref="BO65:BO68" si="344">IF(BM65=0," ",IF(BL65/BM65*100&gt;200,"св.200",BL65/BM65))</f>
        <v xml:space="preserve"> </v>
      </c>
      <c r="BP65" s="28"/>
      <c r="BQ65" s="28"/>
      <c r="BR65" s="28"/>
      <c r="BS65" s="29" t="str">
        <f t="shared" ref="BS65:BS68" si="345">IF(BQ65&lt;=0," ",IF(BP65&lt;=0," ",IF(BQ65/BP65*100&gt;200,"СВ.200",BQ65/BP65)))</f>
        <v xml:space="preserve"> </v>
      </c>
      <c r="BT65" s="29" t="str">
        <f t="shared" ref="BT65:BT68" si="346">IF(BR65=0," ",IF(BQ65/BR65*100&gt;200,"св.200",BQ65/BR65))</f>
        <v xml:space="preserve"> </v>
      </c>
      <c r="BU65" s="46"/>
      <c r="BV65" s="28"/>
      <c r="BW65" s="28"/>
      <c r="BX65" s="29">
        <f>IF(BV66&lt;=0," ",IF(BU66&lt;=0," ",IF(BV66/BU66*100&gt;200,"СВ.200",BV66/BU66)))</f>
        <v>0.9774355555555555</v>
      </c>
      <c r="BY65" s="29" t="str">
        <f>IF(BV65=0," ",IF(BV65/BW65*100&gt;200,"св.200",BV65/BW65))</f>
        <v xml:space="preserve"> </v>
      </c>
      <c r="BZ65" s="46"/>
      <c r="CA65" s="28"/>
      <c r="CB65" s="28"/>
      <c r="CC65" s="29" t="str">
        <f t="shared" ref="CC65:CC68" si="347">IF(CA65&lt;=0," ",IF(BZ65&lt;=0," ",IF(CA65/BZ65*100&gt;200,"СВ.200",CA65/BZ65)))</f>
        <v xml:space="preserve"> </v>
      </c>
      <c r="CD65" s="29" t="str">
        <f t="shared" ref="CD65:CD68" si="348">IF(CB65=0," ",IF(CA65/CB65*100&gt;200,"св.200",CA65/CB65))</f>
        <v xml:space="preserve"> </v>
      </c>
      <c r="CE65" s="46"/>
      <c r="CF65" s="28"/>
      <c r="CG65" s="28"/>
      <c r="CH65" s="51" t="str">
        <f t="shared" ref="CH65:CH68" si="349">IF(CF65&lt;=0," ",IF(CE65&lt;=0," ",IF(CF65/CE65*100&gt;200,"СВ.200",CF65/CE65)))</f>
        <v xml:space="preserve"> </v>
      </c>
      <c r="CI65" s="29" t="str">
        <f t="shared" ref="CI65:CI68" si="350">IF(CG65=0," ",IF(CF65/CG65*100&gt;200,"св.200",CF65/CG65))</f>
        <v xml:space="preserve"> </v>
      </c>
      <c r="CJ65" s="28"/>
      <c r="CK65" s="28"/>
      <c r="CL65" s="28"/>
      <c r="CM65" s="29" t="str">
        <f t="shared" ref="CM65:CM68" si="351">IF(CK65&lt;=0," ",IF(CJ65&lt;=0," ",IF(CK65/CJ65*100&gt;200,"СВ.200",CK65/CJ65)))</f>
        <v xml:space="preserve"> </v>
      </c>
      <c r="CN65" s="29" t="str">
        <f t="shared" ref="CN65:CN68" si="352">IF(CL65=0," ",IF(CK65/CL65*100&gt;200,"св.200",CK65/CL65))</f>
        <v xml:space="preserve"> </v>
      </c>
      <c r="CO65" s="46"/>
      <c r="CP65" s="28"/>
      <c r="CQ65" s="28"/>
      <c r="CR65" s="29" t="str">
        <f t="shared" ref="CR65:CR68" si="353">IF(CP65&lt;=0," ",IF(CO65&lt;=0," ",IF(CP65/CO65*100&gt;200,"СВ.200",CP65/CO65)))</f>
        <v xml:space="preserve"> </v>
      </c>
      <c r="CS65" s="29" t="str">
        <f t="shared" ref="CS65:CS68" si="354">IF(CQ65=0," ",IF(CP65/CQ65*100&gt;200,"св.200",CP65/CQ65))</f>
        <v xml:space="preserve"> </v>
      </c>
      <c r="CT65" s="58"/>
      <c r="CU65" s="58"/>
      <c r="CV65" s="58"/>
      <c r="CW65" s="29" t="str">
        <f t="shared" si="144"/>
        <v xml:space="preserve"> </v>
      </c>
      <c r="CX65" s="29" t="str">
        <f t="shared" si="145"/>
        <v xml:space="preserve"> </v>
      </c>
      <c r="CY65" s="28"/>
      <c r="CZ65" s="28"/>
      <c r="DA65" s="28"/>
      <c r="DB65" s="29" t="str">
        <f t="shared" ref="DB65:DB68" si="355">IF(CZ65&lt;=0," ",IF(CY65&lt;=0," ",IF(CZ65/CY65*100&gt;200,"СВ.200",CZ65/CY65)))</f>
        <v xml:space="preserve"> </v>
      </c>
      <c r="DC65" s="29" t="str">
        <f t="shared" ref="DC65:DC68" si="356">IF(DA65=0," ",IF(CZ65/DA65*100&gt;200,"св.200",CZ65/DA65))</f>
        <v xml:space="preserve"> </v>
      </c>
      <c r="DD65" s="28"/>
      <c r="DE65" s="28"/>
      <c r="DF65" s="28"/>
      <c r="DG65" s="29" t="str">
        <f t="shared" ref="DG65:DG68" si="357">IF(DE65&lt;=0," ",IF(DD65&lt;=0," ",IF(DE65/DD65*100&gt;200,"СВ.200",DE65/DD65)))</f>
        <v xml:space="preserve"> </v>
      </c>
      <c r="DH65" s="29" t="str">
        <f t="shared" ref="DH65:DH68" si="358">IF(DF65=0," ",IF(DE65/DF65*100&gt;200,"св.200",DE65/DF65))</f>
        <v xml:space="preserve"> </v>
      </c>
      <c r="DI65" s="28"/>
      <c r="DJ65" s="28"/>
      <c r="DK65" s="29" t="str">
        <f t="shared" si="148"/>
        <v xml:space="preserve"> </v>
      </c>
      <c r="DL65" s="71">
        <v>53000</v>
      </c>
      <c r="DM65" s="71">
        <v>53000</v>
      </c>
      <c r="DN65" s="75">
        <v>21947</v>
      </c>
      <c r="DO65" s="29">
        <f t="shared" ref="DO65:DO68" si="359">IF(DM65&lt;=0," ",IF(DL65&lt;=0," ",IF(DM65/DL65*100&gt;200,"СВ.200",DM65/DL65)))</f>
        <v>1</v>
      </c>
      <c r="DP65" s="29" t="str">
        <f t="shared" ref="DP65:DP68" si="360">IF(DN65=0," ",IF(DM65/DN65*100&gt;200,"св.200",DM65/DN65))</f>
        <v>св.200</v>
      </c>
    </row>
    <row r="66" spans="1:120" s="19" customFormat="1" ht="16.5" hidden="1" customHeight="1" outlineLevel="1" x14ac:dyDescent="0.25">
      <c r="A66" s="18">
        <v>52</v>
      </c>
      <c r="B66" s="8" t="s">
        <v>48</v>
      </c>
      <c r="C66" s="28">
        <f t="shared" si="311"/>
        <v>2900539.15</v>
      </c>
      <c r="D66" s="28">
        <f t="shared" si="311"/>
        <v>1757467.94</v>
      </c>
      <c r="E66" s="28">
        <f t="shared" si="312"/>
        <v>1455147.11</v>
      </c>
      <c r="F66" s="29">
        <f t="shared" si="317"/>
        <v>0.60591078041473767</v>
      </c>
      <c r="G66" s="29">
        <f t="shared" si="318"/>
        <v>1.2077596333198228</v>
      </c>
      <c r="H66" s="17">
        <f t="shared" si="313"/>
        <v>1517320</v>
      </c>
      <c r="I66" s="24">
        <f t="shared" si="313"/>
        <v>1482508.76</v>
      </c>
      <c r="J66" s="17">
        <f t="shared" si="314"/>
        <v>1236570.82</v>
      </c>
      <c r="K66" s="29">
        <f t="shared" si="319"/>
        <v>0.97705741702475413</v>
      </c>
      <c r="L66" s="29">
        <f t="shared" si="320"/>
        <v>1.1988870641472842</v>
      </c>
      <c r="M66" s="46">
        <v>304520</v>
      </c>
      <c r="N66" s="46">
        <v>306897.46000000002</v>
      </c>
      <c r="O66" s="75">
        <v>404989.03</v>
      </c>
      <c r="P66" s="29">
        <f t="shared" si="321"/>
        <v>1.0078072376198608</v>
      </c>
      <c r="Q66" s="29">
        <f t="shared" si="322"/>
        <v>0.75779203204590506</v>
      </c>
      <c r="R66" s="30"/>
      <c r="S66" s="30"/>
      <c r="T66" s="30"/>
      <c r="U66" s="29" t="str">
        <f t="shared" si="323"/>
        <v xml:space="preserve"> </v>
      </c>
      <c r="V66" s="29" t="str">
        <f t="shared" si="324"/>
        <v xml:space="preserve"> </v>
      </c>
      <c r="W66" s="46">
        <v>0</v>
      </c>
      <c r="X66" s="9">
        <v>0</v>
      </c>
      <c r="Y66" s="75">
        <v>5819</v>
      </c>
      <c r="Z66" s="29" t="str">
        <f t="shared" si="325"/>
        <v xml:space="preserve"> </v>
      </c>
      <c r="AA66" s="29">
        <f t="shared" si="326"/>
        <v>0</v>
      </c>
      <c r="AB66" s="46">
        <v>432000</v>
      </c>
      <c r="AC66" s="46">
        <v>414047.69</v>
      </c>
      <c r="AD66" s="75">
        <v>206032.3</v>
      </c>
      <c r="AE66" s="29">
        <f t="shared" si="327"/>
        <v>0.95844372685185186</v>
      </c>
      <c r="AF66" s="29" t="str">
        <f t="shared" si="328"/>
        <v>св.200</v>
      </c>
      <c r="AG66" s="46">
        <v>780800</v>
      </c>
      <c r="AH66" s="46">
        <v>761563.61</v>
      </c>
      <c r="AI66" s="75">
        <v>619730.49</v>
      </c>
      <c r="AJ66" s="29">
        <f t="shared" si="329"/>
        <v>0.97536323002049174</v>
      </c>
      <c r="AK66" s="29">
        <f t="shared" si="330"/>
        <v>1.2288625818619963</v>
      </c>
      <c r="AL66" s="46"/>
      <c r="AM66" s="9"/>
      <c r="AN66" s="9"/>
      <c r="AO66" s="29" t="str">
        <f t="shared" si="331"/>
        <v xml:space="preserve"> </v>
      </c>
      <c r="AP66" s="29" t="str">
        <f>IF(AM66=0," ",IF(AM66/AN66*100&gt;200,"св.200",AM66/AN66))</f>
        <v xml:space="preserve"> </v>
      </c>
      <c r="AQ66" s="9">
        <f>AV66+BA66+BF66+BK66+BP66+BU66+BZ66+CE66+CY66+DD66+DL66+CT66+449000</f>
        <v>1383219.15</v>
      </c>
      <c r="AR66" s="9">
        <f>AW66+BB66+BG66+BL66+BQ66+BV66+CA66+CF66+CZ66+DE66+DM66+CU66+DI66+50000</f>
        <v>274959.18</v>
      </c>
      <c r="AS66" s="9">
        <f t="shared" si="335"/>
        <v>218576.28999999998</v>
      </c>
      <c r="AT66" s="29">
        <f t="shared" si="336"/>
        <v>0.19878208019314944</v>
      </c>
      <c r="AU66" s="29">
        <f t="shared" si="337"/>
        <v>1.2579551972448613</v>
      </c>
      <c r="AV66" s="9"/>
      <c r="AW66" s="9"/>
      <c r="AX66" s="9"/>
      <c r="AY66" s="29" t="str">
        <f t="shared" si="338"/>
        <v xml:space="preserve"> </v>
      </c>
      <c r="AZ66" s="29" t="str">
        <f t="shared" si="339"/>
        <v xml:space="preserve"> </v>
      </c>
      <c r="BA66" s="46"/>
      <c r="BB66" s="46"/>
      <c r="BC66" s="75">
        <v>43.81</v>
      </c>
      <c r="BD66" s="29" t="str">
        <f t="shared" si="340"/>
        <v xml:space="preserve"> </v>
      </c>
      <c r="BE66" s="29">
        <f t="shared" si="341"/>
        <v>0</v>
      </c>
      <c r="BF66" s="46">
        <v>597015</v>
      </c>
      <c r="BG66" s="46">
        <v>178574.58</v>
      </c>
      <c r="BH66" s="75">
        <v>171801.53</v>
      </c>
      <c r="BI66" s="29">
        <f t="shared" si="342"/>
        <v>0.29911238411095198</v>
      </c>
      <c r="BJ66" s="29">
        <f t="shared" si="343"/>
        <v>1.0394236884851955</v>
      </c>
      <c r="BK66" s="30"/>
      <c r="BL66" s="30"/>
      <c r="BM66" s="30"/>
      <c r="BN66" s="29"/>
      <c r="BO66" s="29" t="str">
        <f t="shared" si="344"/>
        <v xml:space="preserve"> </v>
      </c>
      <c r="BP66" s="46">
        <v>289804.15000000002</v>
      </c>
      <c r="BQ66" s="30"/>
      <c r="BR66" s="30"/>
      <c r="BS66" s="29" t="str">
        <f t="shared" si="345"/>
        <v xml:space="preserve"> </v>
      </c>
      <c r="BT66" s="29" t="str">
        <f t="shared" si="346"/>
        <v xml:space="preserve"> </v>
      </c>
      <c r="BU66" s="46">
        <v>45000</v>
      </c>
      <c r="BV66" s="46">
        <v>43984.6</v>
      </c>
      <c r="BW66" s="75">
        <v>46730.95</v>
      </c>
      <c r="BX66" s="29">
        <f>IF(BV67&lt;=0," ",IF(BU67&lt;=0," ",IF(BV67/BU67*100&gt;200,"СВ.200",BV67/BU67)))</f>
        <v>1</v>
      </c>
      <c r="BY66" s="29">
        <f t="shared" ref="BY66:BY68" si="361">IF(BW66=0," ",IF(BV66/BW66*100&gt;200,"св.200",BV66/BW66))</f>
        <v>0.94123059770879902</v>
      </c>
      <c r="BZ66" s="30"/>
      <c r="CA66" s="9"/>
      <c r="CB66" s="30"/>
      <c r="CC66" s="29" t="str">
        <f t="shared" si="347"/>
        <v xml:space="preserve"> </v>
      </c>
      <c r="CD66" s="29" t="str">
        <f t="shared" si="348"/>
        <v xml:space="preserve"> </v>
      </c>
      <c r="CE66" s="34"/>
      <c r="CF66" s="9"/>
      <c r="CG66" s="30"/>
      <c r="CH66" s="51" t="str">
        <f t="shared" si="349"/>
        <v xml:space="preserve"> </v>
      </c>
      <c r="CI66" s="29" t="str">
        <f t="shared" si="350"/>
        <v xml:space="preserve"> </v>
      </c>
      <c r="CJ66" s="30"/>
      <c r="CK66" s="30"/>
      <c r="CL66" s="30"/>
      <c r="CM66" s="29" t="str">
        <f t="shared" si="351"/>
        <v xml:space="preserve"> </v>
      </c>
      <c r="CN66" s="29" t="str">
        <f t="shared" si="352"/>
        <v xml:space="preserve"> </v>
      </c>
      <c r="CO66" s="30"/>
      <c r="CP66" s="30"/>
      <c r="CQ66" s="30"/>
      <c r="CR66" s="29" t="str">
        <f t="shared" si="353"/>
        <v xml:space="preserve"> </v>
      </c>
      <c r="CS66" s="29" t="str">
        <f t="shared" si="354"/>
        <v xml:space="preserve"> </v>
      </c>
      <c r="CT66" s="30"/>
      <c r="CU66" s="30"/>
      <c r="CV66" s="30"/>
      <c r="CW66" s="29" t="str">
        <f t="shared" si="144"/>
        <v xml:space="preserve"> </v>
      </c>
      <c r="CX66" s="29" t="str">
        <f t="shared" si="145"/>
        <v xml:space="preserve"> </v>
      </c>
      <c r="CY66" s="30"/>
      <c r="CZ66" s="30"/>
      <c r="DA66" s="30"/>
      <c r="DB66" s="29" t="str">
        <f t="shared" si="355"/>
        <v xml:space="preserve"> </v>
      </c>
      <c r="DC66" s="29" t="str">
        <f t="shared" si="356"/>
        <v xml:space="preserve"> </v>
      </c>
      <c r="DD66" s="56"/>
      <c r="DE66" s="46"/>
      <c r="DF66" s="46"/>
      <c r="DG66" s="29" t="str">
        <f t="shared" si="357"/>
        <v xml:space="preserve"> </v>
      </c>
      <c r="DH66" s="29" t="str">
        <f t="shared" si="358"/>
        <v xml:space="preserve"> </v>
      </c>
      <c r="DI66" s="30"/>
      <c r="DJ66" s="30"/>
      <c r="DK66" s="29" t="str">
        <f t="shared" si="148"/>
        <v xml:space="preserve"> </v>
      </c>
      <c r="DL66" s="9">
        <v>2400</v>
      </c>
      <c r="DM66" s="30">
        <v>2400</v>
      </c>
      <c r="DN66" s="75"/>
      <c r="DO66" s="29">
        <f t="shared" si="359"/>
        <v>1</v>
      </c>
      <c r="DP66" s="29" t="str">
        <f t="shared" si="360"/>
        <v xml:space="preserve"> </v>
      </c>
    </row>
    <row r="67" spans="1:120" s="19" customFormat="1" ht="16.5" hidden="1" customHeight="1" outlineLevel="1" x14ac:dyDescent="0.25">
      <c r="A67" s="18">
        <v>53</v>
      </c>
      <c r="B67" s="8" t="s">
        <v>91</v>
      </c>
      <c r="C67" s="28">
        <f t="shared" si="311"/>
        <v>2633127.3899999997</v>
      </c>
      <c r="D67" s="28">
        <f t="shared" si="311"/>
        <v>2627171.2399999998</v>
      </c>
      <c r="E67" s="28">
        <f t="shared" si="312"/>
        <v>3018952.89</v>
      </c>
      <c r="F67" s="29">
        <f t="shared" si="317"/>
        <v>0.99773799398288898</v>
      </c>
      <c r="G67" s="29">
        <f t="shared" si="318"/>
        <v>0.87022598090293479</v>
      </c>
      <c r="H67" s="17">
        <f t="shared" si="313"/>
        <v>2523580.9299999997</v>
      </c>
      <c r="I67" s="24">
        <f t="shared" si="313"/>
        <v>2525624.7799999998</v>
      </c>
      <c r="J67" s="17">
        <f t="shared" si="314"/>
        <v>2913826.17</v>
      </c>
      <c r="K67" s="29">
        <f t="shared" si="319"/>
        <v>1.0008099007151714</v>
      </c>
      <c r="L67" s="29">
        <f t="shared" si="320"/>
        <v>0.86677263249372216</v>
      </c>
      <c r="M67" s="46">
        <v>1565805.71</v>
      </c>
      <c r="N67" s="46">
        <v>1565805.71</v>
      </c>
      <c r="O67" s="75">
        <v>1521093.36</v>
      </c>
      <c r="P67" s="29">
        <f t="shared" si="321"/>
        <v>1</v>
      </c>
      <c r="Q67" s="29">
        <f t="shared" si="322"/>
        <v>1.0293948755387374</v>
      </c>
      <c r="R67" s="28"/>
      <c r="S67" s="28"/>
      <c r="T67" s="28"/>
      <c r="U67" s="29" t="str">
        <f t="shared" si="323"/>
        <v xml:space="preserve"> </v>
      </c>
      <c r="V67" s="29" t="str">
        <f t="shared" si="324"/>
        <v xml:space="preserve"> </v>
      </c>
      <c r="W67" s="46">
        <v>0</v>
      </c>
      <c r="X67" s="46">
        <v>1074.02</v>
      </c>
      <c r="Y67" s="75">
        <v>1329.42</v>
      </c>
      <c r="Z67" s="29" t="str">
        <f t="shared" si="325"/>
        <v xml:space="preserve"> </v>
      </c>
      <c r="AA67" s="29">
        <f t="shared" si="326"/>
        <v>0.80788614583803453</v>
      </c>
      <c r="AB67" s="46">
        <v>144153.88</v>
      </c>
      <c r="AC67" s="46">
        <v>144153.88</v>
      </c>
      <c r="AD67" s="75">
        <v>141456.29</v>
      </c>
      <c r="AE67" s="29">
        <f t="shared" si="327"/>
        <v>1</v>
      </c>
      <c r="AF67" s="29">
        <f t="shared" si="328"/>
        <v>1.019070131133794</v>
      </c>
      <c r="AG67" s="46">
        <v>813421.34</v>
      </c>
      <c r="AH67" s="46">
        <v>814391.17</v>
      </c>
      <c r="AI67" s="75">
        <v>1247447.1000000001</v>
      </c>
      <c r="AJ67" s="29">
        <f t="shared" si="329"/>
        <v>1.0011922849233339</v>
      </c>
      <c r="AK67" s="29">
        <f t="shared" si="330"/>
        <v>0.65284625696752996</v>
      </c>
      <c r="AL67" s="46">
        <v>200</v>
      </c>
      <c r="AM67" s="28">
        <v>200</v>
      </c>
      <c r="AN67" s="75">
        <v>2500</v>
      </c>
      <c r="AO67" s="29">
        <f t="shared" si="331"/>
        <v>1</v>
      </c>
      <c r="AP67" s="29">
        <f t="shared" si="332"/>
        <v>0.08</v>
      </c>
      <c r="AQ67" s="9">
        <f t="shared" si="333"/>
        <v>109546.46</v>
      </c>
      <c r="AR67" s="9">
        <f t="shared" si="334"/>
        <v>101546.46</v>
      </c>
      <c r="AS67" s="9">
        <f t="shared" si="335"/>
        <v>105126.72</v>
      </c>
      <c r="AT67" s="29">
        <f t="shared" si="336"/>
        <v>0.92697162464218374</v>
      </c>
      <c r="AU67" s="29">
        <f t="shared" si="337"/>
        <v>0.96594338718072825</v>
      </c>
      <c r="AV67" s="28"/>
      <c r="AW67" s="28"/>
      <c r="AX67" s="28"/>
      <c r="AY67" s="29" t="str">
        <f t="shared" si="338"/>
        <v xml:space="preserve"> </v>
      </c>
      <c r="AZ67" s="29" t="str">
        <f t="shared" si="339"/>
        <v xml:space="preserve"> </v>
      </c>
      <c r="BA67" s="28"/>
      <c r="BB67" s="28"/>
      <c r="BC67" s="28"/>
      <c r="BD67" s="29" t="str">
        <f t="shared" si="340"/>
        <v xml:space="preserve"> </v>
      </c>
      <c r="BE67" s="29" t="str">
        <f t="shared" si="341"/>
        <v xml:space="preserve"> </v>
      </c>
      <c r="BF67" s="46">
        <v>104797.71</v>
      </c>
      <c r="BG67" s="46">
        <v>96797.71</v>
      </c>
      <c r="BH67" s="75">
        <v>103626.58</v>
      </c>
      <c r="BI67" s="29">
        <f t="shared" si="342"/>
        <v>0.92366245407461667</v>
      </c>
      <c r="BJ67" s="29">
        <f t="shared" si="343"/>
        <v>0.93410117365641132</v>
      </c>
      <c r="BK67" s="28"/>
      <c r="BL67" s="28"/>
      <c r="BM67" s="28"/>
      <c r="BN67" s="29"/>
      <c r="BO67" s="29" t="str">
        <f t="shared" si="344"/>
        <v xml:space="preserve"> </v>
      </c>
      <c r="BP67" s="28"/>
      <c r="BQ67" s="28"/>
      <c r="BR67" s="28"/>
      <c r="BS67" s="29" t="str">
        <f t="shared" si="345"/>
        <v xml:space="preserve"> </v>
      </c>
      <c r="BT67" s="29" t="str">
        <f t="shared" si="346"/>
        <v xml:space="preserve"> </v>
      </c>
      <c r="BU67" s="46">
        <v>4748.75</v>
      </c>
      <c r="BV67" s="46">
        <v>4748.75</v>
      </c>
      <c r="BW67" s="75"/>
      <c r="BX67" s="29">
        <f>IF(BV68&lt;=0," ",IF(BU68&lt;=0," ",IF(BV68/BU68*100&gt;200,"СВ.200",BV68/BU68)))</f>
        <v>0.86149524999999993</v>
      </c>
      <c r="BY67" s="29" t="str">
        <f t="shared" si="361"/>
        <v xml:space="preserve"> </v>
      </c>
      <c r="BZ67" s="28"/>
      <c r="CA67" s="28"/>
      <c r="CB67" s="28"/>
      <c r="CC67" s="29" t="str">
        <f t="shared" si="347"/>
        <v xml:space="preserve"> </v>
      </c>
      <c r="CD67" s="29" t="str">
        <f t="shared" si="348"/>
        <v xml:space="preserve"> </v>
      </c>
      <c r="CE67" s="28"/>
      <c r="CF67" s="28"/>
      <c r="CG67" s="28"/>
      <c r="CH67" s="51" t="str">
        <f t="shared" si="349"/>
        <v xml:space="preserve"> </v>
      </c>
      <c r="CI67" s="29" t="str">
        <f t="shared" si="350"/>
        <v xml:space="preserve"> </v>
      </c>
      <c r="CJ67" s="28"/>
      <c r="CK67" s="28"/>
      <c r="CL67" s="28"/>
      <c r="CM67" s="29" t="str">
        <f t="shared" si="351"/>
        <v xml:space="preserve"> </v>
      </c>
      <c r="CN67" s="29" t="str">
        <f t="shared" si="352"/>
        <v xml:space="preserve"> </v>
      </c>
      <c r="CO67" s="28"/>
      <c r="CP67" s="28"/>
      <c r="CQ67" s="28"/>
      <c r="CR67" s="29" t="str">
        <f t="shared" si="353"/>
        <v xml:space="preserve"> </v>
      </c>
      <c r="CS67" s="29" t="str">
        <f t="shared" si="354"/>
        <v xml:space="preserve"> </v>
      </c>
      <c r="CT67" s="58"/>
      <c r="CU67" s="58"/>
      <c r="CV67" s="58"/>
      <c r="CW67" s="29" t="str">
        <f t="shared" si="144"/>
        <v xml:space="preserve"> </v>
      </c>
      <c r="CX67" s="29" t="str">
        <f t="shared" si="145"/>
        <v xml:space="preserve"> </v>
      </c>
      <c r="CY67" s="28"/>
      <c r="CZ67" s="28"/>
      <c r="DA67" s="28"/>
      <c r="DB67" s="29" t="str">
        <f t="shared" si="355"/>
        <v xml:space="preserve"> </v>
      </c>
      <c r="DC67" s="29" t="str">
        <f t="shared" si="356"/>
        <v xml:space="preserve"> </v>
      </c>
      <c r="DD67" s="28"/>
      <c r="DE67" s="28"/>
      <c r="DF67" s="28"/>
      <c r="DG67" s="29" t="str">
        <f t="shared" si="357"/>
        <v xml:space="preserve"> </v>
      </c>
      <c r="DH67" s="29" t="str">
        <f t="shared" si="358"/>
        <v xml:space="preserve"> </v>
      </c>
      <c r="DI67" s="28"/>
      <c r="DJ67" s="28"/>
      <c r="DK67" s="29" t="str">
        <f>IF(DI67=0," ",IF(DI67/DJ67*100&gt;200,"св.200",DI67/DJ67))</f>
        <v xml:space="preserve"> </v>
      </c>
      <c r="DL67" s="71"/>
      <c r="DM67" s="46"/>
      <c r="DN67" s="75">
        <v>1500.14</v>
      </c>
      <c r="DO67" s="29" t="str">
        <f t="shared" si="359"/>
        <v xml:space="preserve"> </v>
      </c>
      <c r="DP67" s="29" t="str">
        <f>IF(DM67=0," ",IF(DM67/DN67*100&gt;200,"св.200",DM67/DN67))</f>
        <v xml:space="preserve"> </v>
      </c>
    </row>
    <row r="68" spans="1:120" s="19" customFormat="1" ht="15.75" hidden="1" customHeight="1" outlineLevel="1" x14ac:dyDescent="0.25">
      <c r="A68" s="18">
        <v>54</v>
      </c>
      <c r="B68" s="8" t="s">
        <v>94</v>
      </c>
      <c r="C68" s="28">
        <f t="shared" si="311"/>
        <v>2797500.08</v>
      </c>
      <c r="D68" s="28">
        <f t="shared" si="311"/>
        <v>2690755.13</v>
      </c>
      <c r="E68" s="28">
        <f t="shared" si="312"/>
        <v>2906756.88</v>
      </c>
      <c r="F68" s="29">
        <f t="shared" si="317"/>
        <v>0.96184273567563217</v>
      </c>
      <c r="G68" s="29">
        <f t="shared" si="318"/>
        <v>0.92568977767414795</v>
      </c>
      <c r="H68" s="17">
        <f t="shared" si="313"/>
        <v>1965071.52</v>
      </c>
      <c r="I68" s="24">
        <f t="shared" si="313"/>
        <v>2059063.01</v>
      </c>
      <c r="J68" s="17">
        <f t="shared" si="314"/>
        <v>2382302.65</v>
      </c>
      <c r="K68" s="29">
        <f t="shared" si="319"/>
        <v>1.0478310784332165</v>
      </c>
      <c r="L68" s="29">
        <f t="shared" si="320"/>
        <v>0.86431629919061714</v>
      </c>
      <c r="M68" s="46">
        <v>660236.85</v>
      </c>
      <c r="N68" s="46">
        <v>697468.32</v>
      </c>
      <c r="O68" s="75">
        <v>693191.02</v>
      </c>
      <c r="P68" s="29">
        <f>IF(N68&lt;=0," ",IF(M68&lt;=0," ",IF(N68/M68*100&gt;200,"СВ.200",N68/M68)))</f>
        <v>1.0563910814732622</v>
      </c>
      <c r="Q68" s="29">
        <f>IF(O68=0," ",IF(N68/O68*100&gt;200,"св.200",N68/O68))</f>
        <v>1.0061704492363446</v>
      </c>
      <c r="R68" s="28"/>
      <c r="S68" s="28"/>
      <c r="T68" s="28"/>
      <c r="U68" s="29" t="str">
        <f t="shared" si="323"/>
        <v xml:space="preserve"> </v>
      </c>
      <c r="V68" s="29" t="str">
        <f t="shared" si="324"/>
        <v xml:space="preserve"> </v>
      </c>
      <c r="W68" s="46">
        <v>1000</v>
      </c>
      <c r="X68" s="28">
        <v>0</v>
      </c>
      <c r="Y68" s="75">
        <v>10385.1</v>
      </c>
      <c r="Z68" s="29" t="str">
        <f t="shared" si="325"/>
        <v xml:space="preserve"> </v>
      </c>
      <c r="AA68" s="29">
        <f t="shared" si="326"/>
        <v>0</v>
      </c>
      <c r="AB68" s="46">
        <v>244832.11</v>
      </c>
      <c r="AC68" s="46">
        <v>251152.72</v>
      </c>
      <c r="AD68" s="75">
        <v>215714.38</v>
      </c>
      <c r="AE68" s="29">
        <f t="shared" si="327"/>
        <v>1.0258160990402772</v>
      </c>
      <c r="AF68" s="29">
        <f t="shared" si="328"/>
        <v>1.1642836235581513</v>
      </c>
      <c r="AG68" s="46">
        <v>1057502.56</v>
      </c>
      <c r="AH68" s="46">
        <v>1110241.97</v>
      </c>
      <c r="AI68" s="75">
        <v>1463012.15</v>
      </c>
      <c r="AJ68" s="29">
        <f t="shared" si="329"/>
        <v>1.0498716617764026</v>
      </c>
      <c r="AK68" s="29">
        <f t="shared" si="330"/>
        <v>0.75887405993176482</v>
      </c>
      <c r="AL68" s="46">
        <v>1500</v>
      </c>
      <c r="AM68" s="28">
        <v>200</v>
      </c>
      <c r="AN68" s="28"/>
      <c r="AO68" s="29">
        <f t="shared" si="331"/>
        <v>0.13333333333333333</v>
      </c>
      <c r="AP68" s="29" t="str">
        <f t="shared" si="332"/>
        <v xml:space="preserve"> </v>
      </c>
      <c r="AQ68" s="9">
        <f t="shared" si="333"/>
        <v>832428.56</v>
      </c>
      <c r="AR68" s="9">
        <f t="shared" si="334"/>
        <v>631692.12</v>
      </c>
      <c r="AS68" s="9">
        <f t="shared" si="335"/>
        <v>524454.23</v>
      </c>
      <c r="AT68" s="29">
        <f t="shared" si="336"/>
        <v>0.75885445352812009</v>
      </c>
      <c r="AU68" s="29">
        <f t="shared" si="337"/>
        <v>1.2044752122601814</v>
      </c>
      <c r="AV68" s="28"/>
      <c r="AW68" s="28"/>
      <c r="AX68" s="28"/>
      <c r="AY68" s="29" t="str">
        <f t="shared" si="338"/>
        <v xml:space="preserve"> </v>
      </c>
      <c r="AZ68" s="29" t="str">
        <f t="shared" si="339"/>
        <v xml:space="preserve"> </v>
      </c>
      <c r="BA68" s="28"/>
      <c r="BB68" s="28"/>
      <c r="BC68" s="28"/>
      <c r="BD68" s="29" t="str">
        <f t="shared" si="340"/>
        <v xml:space="preserve"> </v>
      </c>
      <c r="BE68" s="29" t="str">
        <f t="shared" si="341"/>
        <v xml:space="preserve"> </v>
      </c>
      <c r="BF68" s="46">
        <v>392328.56</v>
      </c>
      <c r="BG68" s="46">
        <v>252634.21</v>
      </c>
      <c r="BH68" s="75">
        <v>407931</v>
      </c>
      <c r="BI68" s="29">
        <f t="shared" si="342"/>
        <v>0.64393530259433573</v>
      </c>
      <c r="BJ68" s="29">
        <f t="shared" si="343"/>
        <v>0.61930623071058588</v>
      </c>
      <c r="BK68" s="28"/>
      <c r="BL68" s="28"/>
      <c r="BM68" s="28"/>
      <c r="BN68" s="29"/>
      <c r="BO68" s="29" t="str">
        <f t="shared" si="344"/>
        <v xml:space="preserve"> </v>
      </c>
      <c r="BP68" s="28"/>
      <c r="BQ68" s="28"/>
      <c r="BR68" s="28"/>
      <c r="BS68" s="29" t="str">
        <f t="shared" si="345"/>
        <v xml:space="preserve"> </v>
      </c>
      <c r="BT68" s="29" t="str">
        <f t="shared" si="346"/>
        <v xml:space="preserve"> </v>
      </c>
      <c r="BU68" s="46">
        <v>440000</v>
      </c>
      <c r="BV68" s="46">
        <v>379057.91</v>
      </c>
      <c r="BW68" s="75">
        <v>111373.23</v>
      </c>
      <c r="BX68" s="29">
        <f>IF(BV69&lt;=0," ",IF(BU69&lt;=0," ",IF(BV69/BU69*100&gt;200,"СВ.200",BV69/BU69)))</f>
        <v>1.8</v>
      </c>
      <c r="BY68" s="29" t="str">
        <f t="shared" si="361"/>
        <v>св.200</v>
      </c>
      <c r="BZ68" s="28"/>
      <c r="CA68" s="28"/>
      <c r="CB68" s="28"/>
      <c r="CC68" s="29" t="str">
        <f t="shared" si="347"/>
        <v xml:space="preserve"> </v>
      </c>
      <c r="CD68" s="29" t="str">
        <f t="shared" si="348"/>
        <v xml:space="preserve"> </v>
      </c>
      <c r="CE68" s="28"/>
      <c r="CF68" s="28"/>
      <c r="CG68" s="28"/>
      <c r="CH68" s="51" t="str">
        <f t="shared" si="349"/>
        <v xml:space="preserve"> </v>
      </c>
      <c r="CI68" s="29" t="str">
        <f t="shared" si="350"/>
        <v xml:space="preserve"> </v>
      </c>
      <c r="CJ68" s="28"/>
      <c r="CK68" s="28"/>
      <c r="CL68" s="28"/>
      <c r="CM68" s="29" t="str">
        <f t="shared" si="351"/>
        <v xml:space="preserve"> </v>
      </c>
      <c r="CN68" s="29" t="str">
        <f t="shared" si="352"/>
        <v xml:space="preserve"> </v>
      </c>
      <c r="CO68" s="28"/>
      <c r="CP68" s="28"/>
      <c r="CQ68" s="28"/>
      <c r="CR68" s="29" t="str">
        <f t="shared" si="353"/>
        <v xml:space="preserve"> </v>
      </c>
      <c r="CS68" s="29" t="str">
        <f t="shared" si="354"/>
        <v xml:space="preserve"> </v>
      </c>
      <c r="CT68" s="58"/>
      <c r="CU68" s="58"/>
      <c r="CV68" s="58"/>
      <c r="CW68" s="29" t="str">
        <f t="shared" si="144"/>
        <v xml:space="preserve"> </v>
      </c>
      <c r="CX68" s="29" t="str">
        <f t="shared" si="145"/>
        <v xml:space="preserve"> </v>
      </c>
      <c r="CY68" s="28"/>
      <c r="CZ68" s="28"/>
      <c r="DA68" s="28"/>
      <c r="DB68" s="29" t="str">
        <f t="shared" si="355"/>
        <v xml:space="preserve"> </v>
      </c>
      <c r="DC68" s="29" t="str">
        <f t="shared" si="356"/>
        <v xml:space="preserve"> </v>
      </c>
      <c r="DD68" s="28"/>
      <c r="DE68" s="28"/>
      <c r="DF68" s="28"/>
      <c r="DG68" s="29" t="str">
        <f t="shared" si="357"/>
        <v xml:space="preserve"> </v>
      </c>
      <c r="DH68" s="29" t="str">
        <f t="shared" si="358"/>
        <v xml:space="preserve"> </v>
      </c>
      <c r="DI68" s="28"/>
      <c r="DJ68" s="28"/>
      <c r="DK68" s="29" t="str">
        <f t="shared" si="148"/>
        <v xml:space="preserve"> </v>
      </c>
      <c r="DL68" s="46">
        <v>100</v>
      </c>
      <c r="DM68" s="46">
        <v>0</v>
      </c>
      <c r="DN68" s="75">
        <v>5150</v>
      </c>
      <c r="DO68" s="29" t="str">
        <f t="shared" si="359"/>
        <v xml:space="preserve"> </v>
      </c>
      <c r="DP68" s="29">
        <f t="shared" si="360"/>
        <v>0</v>
      </c>
    </row>
    <row r="69" spans="1:120" s="21" customFormat="1" ht="32.1" customHeight="1" collapsed="1" x14ac:dyDescent="0.25">
      <c r="A69" s="20"/>
      <c r="B69" s="7" t="s">
        <v>145</v>
      </c>
      <c r="C69" s="35">
        <f>SUM(C70:C74)</f>
        <v>13365709</v>
      </c>
      <c r="D69" s="35">
        <f t="shared" ref="D69" si="362">SUM(D70:D74)</f>
        <v>14296915.710000003</v>
      </c>
      <c r="E69" s="35">
        <f t="shared" ref="E69" si="363">SUM(E70:E74)</f>
        <v>14968585.720000001</v>
      </c>
      <c r="F69" s="26">
        <f t="shared" ref="F69:F94" si="364">IF(D69&lt;=0," ",IF(D69/C69*100&gt;200,"СВ.200",D69/C69))</f>
        <v>1.0696713290705344</v>
      </c>
      <c r="G69" s="26">
        <f t="shared" ref="G69:G127" si="365">IF(E69=0," ",IF(D69/E69*100&gt;200,"св.200",D69/E69))</f>
        <v>0.95512802461340363</v>
      </c>
      <c r="H69" s="25">
        <f t="shared" ref="H69" si="366">SUM(H70:H74)</f>
        <v>12999353</v>
      </c>
      <c r="I69" s="65">
        <f>SUM(I70:I74)</f>
        <v>14012602.980000002</v>
      </c>
      <c r="J69" s="25">
        <f t="shared" ref="J69" si="367">SUM(J70:J74)</f>
        <v>13744349.190000001</v>
      </c>
      <c r="K69" s="26">
        <f t="shared" ref="K69:K94" si="368">IF(I69&lt;=0," ",IF(I69/H69*100&gt;200,"СВ.200",I69/H69))</f>
        <v>1.0779461854755388</v>
      </c>
      <c r="L69" s="26">
        <f t="shared" ref="L69:L127" si="369">IF(J69=0," ",IF(I69/J69*100&gt;200,"св.200",I69/J69))</f>
        <v>1.0195173875671883</v>
      </c>
      <c r="M69" s="25">
        <f>SUM(M70:M74)</f>
        <v>11116453</v>
      </c>
      <c r="N69" s="25">
        <f>SUM(N70:N74)</f>
        <v>11877519.189999999</v>
      </c>
      <c r="O69" s="25">
        <f>SUM(O70:O74)</f>
        <v>11215253.17</v>
      </c>
      <c r="P69" s="26">
        <f t="shared" ref="P69:P94" si="370">IF(N69&lt;=0," ",IF(M69&lt;=0," ",IF(N69/M69*100&gt;200,"СВ.200",N69/M69)))</f>
        <v>1.0684630421232384</v>
      </c>
      <c r="Q69" s="26">
        <f t="shared" ref="Q69:Q127" si="371">IF(O69=0," ",IF(N69/O69*100&gt;200,"св.200",N69/O69))</f>
        <v>1.0590504743817566</v>
      </c>
      <c r="R69" s="25">
        <f t="shared" ref="R69" si="372">SUM(R70:R74)</f>
        <v>515638</v>
      </c>
      <c r="S69" s="25">
        <f>SUM(S70:S74)</f>
        <v>506777.09</v>
      </c>
      <c r="T69" s="25">
        <f>SUM(T70:T74)</f>
        <v>433981.97</v>
      </c>
      <c r="U69" s="26">
        <f t="shared" ref="U69:U94" si="373">IF(S69&lt;=0," ",IF(R69&lt;=0," ",IF(S69/R69*100&gt;200,"СВ.200",S69/R69)))</f>
        <v>0.98281563810270001</v>
      </c>
      <c r="V69" s="26">
        <f t="shared" ref="V69:V123" si="374">IF(T69=0," ",IF(S69/T69*100&gt;200,"св.200",S69/T69))</f>
        <v>1.1677376597004712</v>
      </c>
      <c r="W69" s="25">
        <f t="shared" ref="W69:Y69" si="375">SUM(W70:W74)</f>
        <v>37520</v>
      </c>
      <c r="X69" s="25">
        <f>SUM(X70:X74)</f>
        <v>54051.19</v>
      </c>
      <c r="Y69" s="25">
        <f t="shared" si="375"/>
        <v>38198.61</v>
      </c>
      <c r="Z69" s="26">
        <f t="shared" ref="Z69:Z94" si="376">IF(X69&lt;=0," ",IF(W69&lt;=0," ",IF(X69/W69*100&gt;200,"СВ.200",X69/W69)))</f>
        <v>1.4405967484008528</v>
      </c>
      <c r="AA69" s="26">
        <f t="shared" ref="AA69:AA127" si="377">IF(Y69=0," ",IF(X69/Y69*100&gt;200,"св.200",X69/Y69))</f>
        <v>1.4150041061703555</v>
      </c>
      <c r="AB69" s="25">
        <f>SUM(AB70:AB74)</f>
        <v>166387</v>
      </c>
      <c r="AC69" s="25">
        <f>SUM(AC70:AC74)</f>
        <v>255325.64</v>
      </c>
      <c r="AD69" s="25">
        <f>SUM(AD70:AD74)</f>
        <v>293056.83</v>
      </c>
      <c r="AE69" s="26">
        <f t="shared" ref="AE69:AE94" si="378">IF(AC69&lt;=0," ",IF(AB69&lt;=0," ",IF(AC69/AB69*100&gt;200,"СВ.200",AC69/AB69)))</f>
        <v>1.5345287792916515</v>
      </c>
      <c r="AF69" s="26">
        <f t="shared" ref="AF69:AF122" si="379">IF(AD69=0," ",IF(AC69/AD69*100&gt;200,"св.200",AC69/AD69))</f>
        <v>0.87124957981699314</v>
      </c>
      <c r="AG69" s="25">
        <f>SUM(AG70:AG74)</f>
        <v>1163355</v>
      </c>
      <c r="AH69" s="25">
        <f>SUM(AH70:AH74)</f>
        <v>1318929.8700000001</v>
      </c>
      <c r="AI69" s="25">
        <f>SUM(AI70:AI74)</f>
        <v>1763858.61</v>
      </c>
      <c r="AJ69" s="26">
        <f t="shared" ref="AJ69:AJ94" si="380">IF(AH69&lt;=0," ",IF(AG69&lt;=0," ",IF(AH69/AG69*100&gt;200,"СВ.200",AH69/AG69)))</f>
        <v>1.133729489278853</v>
      </c>
      <c r="AK69" s="26">
        <f t="shared" ref="AK69:AK127" si="381">IF(AI69=0," ",IF(AH69/AI69*100&gt;200,"св.200",AH69/AI69))</f>
        <v>0.74775260472833482</v>
      </c>
      <c r="AL69" s="25">
        <f>SUM(AL70:AL74)</f>
        <v>0</v>
      </c>
      <c r="AM69" s="25">
        <f>SUM(AM70:AM74)</f>
        <v>0</v>
      </c>
      <c r="AN69" s="25">
        <f>SUM(AN70:AN74)</f>
        <v>0</v>
      </c>
      <c r="AO69" s="26" t="str">
        <f t="shared" si="288"/>
        <v xml:space="preserve"> </v>
      </c>
      <c r="AP69" s="26" t="str">
        <f t="shared" ref="AP69:AP127" si="382">IF(AN69=0," ",IF(AM69/AN69*100&gt;200,"св.200",AM69/AN69))</f>
        <v xml:space="preserve"> </v>
      </c>
      <c r="AQ69" s="25">
        <f>SUM(AQ70:AQ74)</f>
        <v>366356</v>
      </c>
      <c r="AR69" s="25">
        <f t="shared" ref="AR69:AS69" si="383">SUM(AR70:AR74)</f>
        <v>284312.73</v>
      </c>
      <c r="AS69" s="25">
        <f t="shared" si="383"/>
        <v>1224236.5300000003</v>
      </c>
      <c r="AT69" s="26">
        <f t="shared" ref="AT69:AT94" si="384">IF(AR69&lt;=0," ",IF(AQ69&lt;=0," ",IF(AR69/AQ69*100&gt;200,"СВ.200",AR69/AQ69)))</f>
        <v>0.77605588553210536</v>
      </c>
      <c r="AU69" s="26">
        <f t="shared" ref="AU69:AU127" si="385">IF(AS69=0," ",IF(AR69/AS69*100&gt;200,"св.200",AR69/AS69))</f>
        <v>0.23223676392012246</v>
      </c>
      <c r="AV69" s="25">
        <f>SUM(AV70:AV74)</f>
        <v>155000</v>
      </c>
      <c r="AW69" s="25">
        <f>SUM(AW70:AW74)</f>
        <v>137541.87</v>
      </c>
      <c r="AX69" s="25">
        <f>SUM(AX70:AX74)</f>
        <v>132215.59</v>
      </c>
      <c r="AY69" s="26">
        <f t="shared" ref="AY69:AY94" si="386">IF(AW69&lt;=0," ",IF(AV69&lt;=0," ",IF(AW69/AV69*100&gt;200,"СВ.200",AW69/AV69)))</f>
        <v>0.88736690322580647</v>
      </c>
      <c r="AZ69" s="26">
        <f t="shared" ref="AZ69:AZ127" si="387">IF(AX69=0," ",IF(AW69/AX69*100&gt;200,"св.200",AW69/AX69))</f>
        <v>1.0402848105885243</v>
      </c>
      <c r="BA69" s="27">
        <f>SUM(BA70:BA74)</f>
        <v>0</v>
      </c>
      <c r="BB69" s="27">
        <f t="shared" ref="BB69:BC69" si="388">SUM(BB70:BB74)</f>
        <v>0</v>
      </c>
      <c r="BC69" s="32">
        <f t="shared" si="388"/>
        <v>0</v>
      </c>
      <c r="BD69" s="26" t="str">
        <f t="shared" ref="BD69:BD127" si="389">IF(BB69&lt;=0," ",IF(BA69&lt;=0," ",IF(BB69/BA69*100&gt;200,"СВ.200",BB69/BA69)))</f>
        <v xml:space="preserve"> </v>
      </c>
      <c r="BE69" s="26" t="str">
        <f t="shared" ref="BE69:BE127" si="390">IF(BC69=0," ",IF(BB69/BC69*100&gt;200,"св.200",BB69/BC69))</f>
        <v xml:space="preserve"> </v>
      </c>
      <c r="BF69" s="27">
        <f t="shared" ref="BF69:BH69" si="391">SUM(BF70:BF74)</f>
        <v>87756</v>
      </c>
      <c r="BG69" s="27">
        <f>SUM(BG70:BG74)</f>
        <v>87755.6</v>
      </c>
      <c r="BH69" s="27">
        <f t="shared" si="391"/>
        <v>77557.47</v>
      </c>
      <c r="BI69" s="26">
        <f t="shared" ref="BI69:BI94" si="392">IF(BG69&lt;=0," ",IF(BF69&lt;=0," ",IF(BG69/BF69*100&gt;200,"СВ.200",BG69/BF69)))</f>
        <v>0.9999954419071061</v>
      </c>
      <c r="BJ69" s="26">
        <f t="shared" ref="BJ69:BJ127" si="393">IF(BH69=0," ",IF(BG69/BH69*100&gt;200,"св.200",BG69/BH69))</f>
        <v>1.1314912670565453</v>
      </c>
      <c r="BK69" s="25">
        <f>SUM(BK70:BK74)</f>
        <v>16600</v>
      </c>
      <c r="BL69" s="25">
        <f>SUM(BL70:BL74)</f>
        <v>0</v>
      </c>
      <c r="BM69" s="25">
        <f>SUM(BM70:BM74)</f>
        <v>0</v>
      </c>
      <c r="BN69" s="26" t="str">
        <f t="shared" ref="BN69:BN80" si="394">IF(BL69&lt;=0," ",IF(BK69&lt;=0," ",IF(BL69/BK69*100&gt;200,"СВ.200",BL69/BK69)))</f>
        <v xml:space="preserve"> </v>
      </c>
      <c r="BO69" s="26" t="str">
        <f t="shared" ref="BO69:BO127" si="395">IF(BM69=0," ",IF(BL69/BM69*100&gt;200,"св.200",BL69/BM69))</f>
        <v xml:space="preserve"> </v>
      </c>
      <c r="BP69" s="25">
        <f>SUM(BP70:BP74)</f>
        <v>7000</v>
      </c>
      <c r="BQ69" s="25">
        <f>SUM(BQ70:BQ74)</f>
        <v>19942.73</v>
      </c>
      <c r="BR69" s="25">
        <f>SUM(BR70:BR74)</f>
        <v>14730.21</v>
      </c>
      <c r="BS69" s="26" t="str">
        <f t="shared" ref="BS69:BS94" si="396">IF(BQ69&lt;=0," ",IF(BP69&lt;=0," ",IF(BQ69/BP69*100&gt;200,"СВ.200",BQ69/BP69)))</f>
        <v>СВ.200</v>
      </c>
      <c r="BT69" s="26">
        <f t="shared" ref="BT69:BT127" si="397">IF(BR69=0," ",IF(BQ69/BR69*100&gt;200,"св.200",BQ69/BR69))</f>
        <v>1.3538659666087585</v>
      </c>
      <c r="BU69" s="25">
        <f>SUM(BU70:BU74)</f>
        <v>20000</v>
      </c>
      <c r="BV69" s="25">
        <f>SUM(BV70:BV74)</f>
        <v>36000</v>
      </c>
      <c r="BW69" s="25">
        <f>SUM(BW70:BW74)</f>
        <v>144845.35</v>
      </c>
      <c r="BX69" s="26">
        <f t="shared" ref="BX69:BX89" si="398">IF(BV69&lt;=0," ",IF(BU69&lt;=0," ",IF(BV69/BU69*100&gt;200,"СВ.200",BV69/BU69)))</f>
        <v>1.8</v>
      </c>
      <c r="BY69" s="26">
        <f t="shared" ref="BY69:BY127" si="399">IF(BW69=0," ",IF(BV69/BW69*100&gt;200,"св.200",BV69/BW69))</f>
        <v>0.24854094384113815</v>
      </c>
      <c r="BZ69" s="25">
        <f>SUM(BZ70:BZ74)</f>
        <v>0</v>
      </c>
      <c r="CA69" s="25">
        <f>SUM(CA70:CA74)</f>
        <v>0</v>
      </c>
      <c r="CB69" s="25">
        <f>SUM(CB70:CB74)</f>
        <v>827923.73</v>
      </c>
      <c r="CC69" s="26" t="str">
        <f t="shared" si="286"/>
        <v xml:space="preserve"> </v>
      </c>
      <c r="CD69" s="26">
        <f t="shared" ref="CD69:CD127" si="400">IF(CB69=0," ",IF(CA69/CB69*100&gt;200,"св.200",CA69/CB69))</f>
        <v>0</v>
      </c>
      <c r="CE69" s="52">
        <f>SUM(CE70:CE74)</f>
        <v>80000</v>
      </c>
      <c r="CF69" s="52">
        <f t="shared" ref="CF69:CG69" si="401">SUM(CF70:CF74)</f>
        <v>3072.53</v>
      </c>
      <c r="CG69" s="52">
        <f t="shared" si="401"/>
        <v>6964.18</v>
      </c>
      <c r="CH69" s="26">
        <f t="shared" ref="CH69:CH127" si="402">IF(CF69&lt;=0," ",IF(CE69&lt;=0," ",IF(CF69/CE69*100&gt;200,"СВ.200",CF69/CE69)))</f>
        <v>3.8406625E-2</v>
      </c>
      <c r="CI69" s="26">
        <f>IF(CF69=0," ",IF(CF69/CG69*100&gt;200,"св.200",CF69/CG69))</f>
        <v>0.44119049191721066</v>
      </c>
      <c r="CJ69" s="27">
        <f>SUM(CJ70:CJ74)</f>
        <v>80000</v>
      </c>
      <c r="CK69" s="27">
        <f>SUM(CK70:CK74)</f>
        <v>3072.53</v>
      </c>
      <c r="CL69" s="27">
        <f>SUM(CL70:CL74)</f>
        <v>6964.18</v>
      </c>
      <c r="CM69" s="26">
        <f t="shared" ref="CM69:CM127" si="403">IF(CK69&lt;=0," ",IF(CJ69&lt;=0," ",IF(CK69/CJ69*100&gt;200,"СВ.200",CK69/CJ69)))</f>
        <v>3.8406625E-2</v>
      </c>
      <c r="CN69" s="26">
        <f>IF(CK69=0," ",IF(CK69/CL69*100&gt;200,"св.200",CK69/CL69))</f>
        <v>0.44119049191721066</v>
      </c>
      <c r="CO69" s="27">
        <f>SUM(CO70:CO74)</f>
        <v>0</v>
      </c>
      <c r="CP69" s="27">
        <f t="shared" ref="CP69:CQ69" si="404">SUM(CP70:CP74)</f>
        <v>0</v>
      </c>
      <c r="CQ69" s="27">
        <f t="shared" si="404"/>
        <v>0</v>
      </c>
      <c r="CR69" s="26" t="str">
        <f t="shared" ref="CR69:CR127" si="405">IF(CP69&lt;=0," ",IF(CO69&lt;=0," ",IF(CP69/CO69*100&gt;200,"СВ.200",CP69/CO69)))</f>
        <v xml:space="preserve"> </v>
      </c>
      <c r="CS69" s="26" t="str">
        <f t="shared" ref="CS69:CS127" si="406">IF(CQ69=0," ",IF(CP69/CQ69*100&gt;200,"св.200",CP69/CQ69))</f>
        <v xml:space="preserve"> </v>
      </c>
      <c r="CT69" s="27">
        <f>SUM(CT70:CT74)</f>
        <v>0</v>
      </c>
      <c r="CU69" s="27">
        <f t="shared" ref="CU69:CV69" si="407">SUM(CU70:CU74)</f>
        <v>0</v>
      </c>
      <c r="CV69" s="27">
        <f t="shared" si="407"/>
        <v>0</v>
      </c>
      <c r="CW69" s="69" t="str">
        <f t="shared" si="144"/>
        <v xml:space="preserve"> </v>
      </c>
      <c r="CX69" s="69" t="str">
        <f t="shared" si="145"/>
        <v xml:space="preserve"> </v>
      </c>
      <c r="CY69" s="25">
        <f>SUM(CY70:CY74)</f>
        <v>0</v>
      </c>
      <c r="CZ69" s="25">
        <f>SUM(CZ70:CZ74)</f>
        <v>0</v>
      </c>
      <c r="DA69" s="25">
        <f>SUM(DA70:DA74)</f>
        <v>0</v>
      </c>
      <c r="DB69" s="26" t="str">
        <f t="shared" ref="DB69:DB94" si="408">IF(CZ69&lt;=0," ",IF(CY69&lt;=0," ",IF(CZ69/CY69*100&gt;200,"СВ.200",CZ69/CY69)))</f>
        <v xml:space="preserve"> </v>
      </c>
      <c r="DC69" s="26" t="str">
        <f t="shared" ref="DC69:DC127" si="409">IF(DA69=0," ",IF(CZ69/DA69*100&gt;200,"св.200",CZ69/DA69))</f>
        <v xml:space="preserve"> </v>
      </c>
      <c r="DD69" s="25">
        <f>SUM(DD70:DD74)</f>
        <v>0</v>
      </c>
      <c r="DE69" s="38">
        <f>SUM(DE70:DE74)</f>
        <v>0</v>
      </c>
      <c r="DF69" s="25">
        <f>SUM(DF70:DF74)</f>
        <v>0</v>
      </c>
      <c r="DG69" s="26" t="str">
        <f t="shared" ref="DG69:DG94" si="410">IF(DE69&lt;=0," ",IF(DD69&lt;=0," ",IF(DE69/DD69*100&gt;200,"СВ.200",DE69/DD69)))</f>
        <v xml:space="preserve"> </v>
      </c>
      <c r="DH69" s="26" t="str">
        <f t="shared" ref="DH69:DH128" si="411">IF(DF69=0," ",IF(DE69/DF69*100&gt;200,"св.200",DE69/DF69))</f>
        <v xml:space="preserve"> </v>
      </c>
      <c r="DI69" s="25">
        <f>SUM(DI70:DI74)</f>
        <v>0</v>
      </c>
      <c r="DJ69" s="25">
        <f>SUM(DJ70:DJ74)</f>
        <v>0</v>
      </c>
      <c r="DK69" s="26" t="str">
        <f t="shared" ref="DK69:DK121" si="412">IF(DJ69=0," ",IF(DI69/DJ69*100&gt;200,"св.200",DI69/DJ69))</f>
        <v xml:space="preserve"> </v>
      </c>
      <c r="DL69" s="25">
        <f>SUM(DL70:DL74)</f>
        <v>0</v>
      </c>
      <c r="DM69" s="25">
        <f>SUM(DM70:DM74)</f>
        <v>0</v>
      </c>
      <c r="DN69" s="25">
        <f>SUM(DN70:DN74)</f>
        <v>20000</v>
      </c>
      <c r="DO69" s="26" t="str">
        <f t="shared" ref="DO69:DO94" si="413">IF(DM69&lt;=0," ",IF(DL69&lt;=0," ",IF(DM69/DL69*100&gt;200,"СВ.200",DM69/DL69)))</f>
        <v xml:space="preserve"> </v>
      </c>
      <c r="DP69" s="26">
        <f t="shared" ref="DP69:DP121" si="414">IF(DN69=0," ",IF(DM69/DN69*100&gt;200,"св.200",DM69/DN69))</f>
        <v>0</v>
      </c>
    </row>
    <row r="70" spans="1:120" s="19" customFormat="1" ht="15.75" hidden="1" customHeight="1" outlineLevel="1" x14ac:dyDescent="0.25">
      <c r="A70" s="18">
        <v>55</v>
      </c>
      <c r="B70" s="8" t="s">
        <v>108</v>
      </c>
      <c r="C70" s="28">
        <f t="shared" ref="C70:D74" si="415">H70+AQ70</f>
        <v>12156423</v>
      </c>
      <c r="D70" s="28">
        <f t="shared" si="415"/>
        <v>13001490.270000001</v>
      </c>
      <c r="E70" s="28">
        <f t="shared" ref="E70:E74" si="416">J70+AS70</f>
        <v>13000981.949999999</v>
      </c>
      <c r="F70" s="29">
        <f t="shared" si="364"/>
        <v>1.0695161125933181</v>
      </c>
      <c r="G70" s="29">
        <f t="shared" si="365"/>
        <v>1.000039098585165</v>
      </c>
      <c r="H70" s="17">
        <f t="shared" ref="H70:I74" si="417">W70++AG70+M70+AB70+AL70+R70</f>
        <v>11877823</v>
      </c>
      <c r="I70" s="24">
        <f t="shared" si="417"/>
        <v>12804933.140000001</v>
      </c>
      <c r="J70" s="17">
        <f t="shared" ref="J70:J74" si="418">Y70++AI70+O70+AD70+AN70+T70</f>
        <v>11977527</v>
      </c>
      <c r="K70" s="29">
        <f t="shared" si="368"/>
        <v>1.0780538773814023</v>
      </c>
      <c r="L70" s="29">
        <f t="shared" si="369"/>
        <v>1.0690798810138353</v>
      </c>
      <c r="M70" s="46">
        <v>10807200</v>
      </c>
      <c r="N70" s="46">
        <v>11541027.1</v>
      </c>
      <c r="O70" s="75">
        <v>10836623.92</v>
      </c>
      <c r="P70" s="29">
        <f t="shared" si="370"/>
        <v>1.067901685913095</v>
      </c>
      <c r="Q70" s="29">
        <f t="shared" si="371"/>
        <v>1.0650020878458242</v>
      </c>
      <c r="R70" s="46">
        <v>515638</v>
      </c>
      <c r="S70" s="46">
        <v>506777.09</v>
      </c>
      <c r="T70" s="75">
        <v>433981.97</v>
      </c>
      <c r="U70" s="29">
        <f t="shared" si="373"/>
        <v>0.98281563810270001</v>
      </c>
      <c r="V70" s="29">
        <f t="shared" si="374"/>
        <v>1.1677376597004712</v>
      </c>
      <c r="W70" s="9"/>
      <c r="X70" s="9">
        <v>13676.86</v>
      </c>
      <c r="Y70" s="75">
        <v>8574.32</v>
      </c>
      <c r="Z70" s="29" t="str">
        <f t="shared" si="376"/>
        <v xml:space="preserve"> </v>
      </c>
      <c r="AA70" s="29">
        <f t="shared" si="377"/>
        <v>1.5950955877550641</v>
      </c>
      <c r="AB70" s="46">
        <v>55000</v>
      </c>
      <c r="AC70" s="46">
        <v>132420.57</v>
      </c>
      <c r="AD70" s="75">
        <v>152475.19</v>
      </c>
      <c r="AE70" s="29" t="str">
        <f t="shared" si="378"/>
        <v>СВ.200</v>
      </c>
      <c r="AF70" s="29">
        <f t="shared" si="379"/>
        <v>0.86847289713165798</v>
      </c>
      <c r="AG70" s="46">
        <v>499985</v>
      </c>
      <c r="AH70" s="46">
        <v>611031.52</v>
      </c>
      <c r="AI70" s="75">
        <v>545871.6</v>
      </c>
      <c r="AJ70" s="29">
        <f t="shared" si="380"/>
        <v>1.2220997029910898</v>
      </c>
      <c r="AK70" s="29">
        <f t="shared" si="381"/>
        <v>1.1193685841139198</v>
      </c>
      <c r="AL70" s="30"/>
      <c r="AM70" s="30"/>
      <c r="AN70" s="30"/>
      <c r="AO70" s="29" t="str">
        <f t="shared" si="288"/>
        <v xml:space="preserve"> </v>
      </c>
      <c r="AP70" s="29" t="str">
        <f t="shared" si="382"/>
        <v xml:space="preserve"> </v>
      </c>
      <c r="AQ70" s="9">
        <f>AV70+BA70+BF70+BK70+BP70+BU70+BZ70+CE70+CY70+DD70+DL70+CT70</f>
        <v>278600</v>
      </c>
      <c r="AR70" s="9">
        <f t="shared" ref="AR70" si="419">AW70+BB70+BG70+BL70+BQ70+BV70+CA70+CF70+CZ70+DE70+DM70+CU70+DI70</f>
        <v>196557.13</v>
      </c>
      <c r="AS70" s="9">
        <f t="shared" ref="AS70" si="420">AX70+BC70+BH70+BM70+BR70+BW70+CB70+CG70+DA70+DF70+DN70+CV70+DJ70</f>
        <v>1023454.9500000001</v>
      </c>
      <c r="AT70" s="29">
        <f t="shared" si="384"/>
        <v>0.7055173366834171</v>
      </c>
      <c r="AU70" s="29">
        <f t="shared" si="385"/>
        <v>0.19205254711015857</v>
      </c>
      <c r="AV70" s="46">
        <v>155000</v>
      </c>
      <c r="AW70" s="46">
        <v>137541.87</v>
      </c>
      <c r="AX70" s="75">
        <v>132215.59</v>
      </c>
      <c r="AY70" s="29">
        <f t="shared" si="386"/>
        <v>0.88736690322580647</v>
      </c>
      <c r="AZ70" s="29">
        <f t="shared" si="387"/>
        <v>1.0402848105885243</v>
      </c>
      <c r="BA70" s="30"/>
      <c r="BB70" s="30"/>
      <c r="BC70" s="36"/>
      <c r="BD70" s="29" t="str">
        <f t="shared" si="389"/>
        <v xml:space="preserve"> </v>
      </c>
      <c r="BE70" s="29" t="str">
        <f t="shared" si="390"/>
        <v xml:space="preserve"> </v>
      </c>
      <c r="BF70" s="30"/>
      <c r="BG70" s="30"/>
      <c r="BH70" s="30"/>
      <c r="BI70" s="29" t="str">
        <f t="shared" si="392"/>
        <v xml:space="preserve"> </v>
      </c>
      <c r="BJ70" s="29" t="str">
        <f t="shared" si="393"/>
        <v xml:space="preserve"> </v>
      </c>
      <c r="BK70" s="46">
        <v>16600</v>
      </c>
      <c r="BL70" s="30"/>
      <c r="BM70" s="30"/>
      <c r="BN70" s="29" t="str">
        <f t="shared" si="394"/>
        <v xml:space="preserve"> </v>
      </c>
      <c r="BO70" s="29" t="str">
        <f t="shared" si="395"/>
        <v xml:space="preserve"> </v>
      </c>
      <c r="BP70" s="46">
        <v>7000</v>
      </c>
      <c r="BQ70" s="46">
        <v>19942.73</v>
      </c>
      <c r="BR70" s="75">
        <v>14730.21</v>
      </c>
      <c r="BS70" s="29" t="str">
        <f t="shared" si="396"/>
        <v>СВ.200</v>
      </c>
      <c r="BT70" s="29">
        <f t="shared" si="397"/>
        <v>1.3538659666087585</v>
      </c>
      <c r="BU70" s="46">
        <v>20000</v>
      </c>
      <c r="BV70" s="30">
        <v>36000</v>
      </c>
      <c r="BW70" s="75">
        <v>21621.24</v>
      </c>
      <c r="BX70" s="29">
        <f t="shared" si="398"/>
        <v>1.8</v>
      </c>
      <c r="BY70" s="29">
        <f t="shared" si="399"/>
        <v>1.6650293877686939</v>
      </c>
      <c r="BZ70" s="30"/>
      <c r="CA70" s="30"/>
      <c r="CB70" s="75">
        <v>827923.73</v>
      </c>
      <c r="CC70" s="29" t="str">
        <f t="shared" si="286"/>
        <v xml:space="preserve"> </v>
      </c>
      <c r="CD70" s="29">
        <f t="shared" si="400"/>
        <v>0</v>
      </c>
      <c r="CE70" s="46">
        <v>80000</v>
      </c>
      <c r="CF70" s="46">
        <v>3072.53</v>
      </c>
      <c r="CG70" s="75">
        <v>6964.18</v>
      </c>
      <c r="CH70" s="29">
        <f>IF(CF70&lt;=0," ",IF(CE70&lt;=0," ",IF(CF70/CE70*100&gt;200,"СВ.200",CF70/CE70)))</f>
        <v>3.8406625E-2</v>
      </c>
      <c r="CI70" s="29">
        <f>IF(CF70=0," ",IF(CF70/CG70*100&gt;200,"св.200",CF70/CG70))</f>
        <v>0.44119049191721066</v>
      </c>
      <c r="CJ70" s="46">
        <v>80000</v>
      </c>
      <c r="CK70" s="46">
        <v>3072.53</v>
      </c>
      <c r="CL70" s="75">
        <v>6964.18</v>
      </c>
      <c r="CM70" s="29">
        <f t="shared" si="403"/>
        <v>3.8406625E-2</v>
      </c>
      <c r="CN70" s="29">
        <f>IF(CK70=0," ",IF(CK70/CL70*100&gt;200,"св.200",CK70/CL70))</f>
        <v>0.44119049191721066</v>
      </c>
      <c r="CO70" s="30"/>
      <c r="CP70" s="30"/>
      <c r="CQ70" s="30"/>
      <c r="CR70" s="29" t="str">
        <f t="shared" si="405"/>
        <v xml:space="preserve"> </v>
      </c>
      <c r="CS70" s="29" t="str">
        <f t="shared" si="406"/>
        <v xml:space="preserve"> </v>
      </c>
      <c r="CT70" s="30"/>
      <c r="CU70" s="30"/>
      <c r="CV70" s="30"/>
      <c r="CW70" s="29" t="str">
        <f t="shared" si="144"/>
        <v xml:space="preserve"> </v>
      </c>
      <c r="CX70" s="29" t="str">
        <f t="shared" si="145"/>
        <v xml:space="preserve"> </v>
      </c>
      <c r="CY70" s="30"/>
      <c r="CZ70" s="30"/>
      <c r="DA70" s="30"/>
      <c r="DB70" s="29" t="str">
        <f t="shared" si="408"/>
        <v xml:space="preserve"> </v>
      </c>
      <c r="DC70" s="29" t="str">
        <f t="shared" si="409"/>
        <v xml:space="preserve"> </v>
      </c>
      <c r="DD70" s="30"/>
      <c r="DE70" s="37"/>
      <c r="DF70" s="30"/>
      <c r="DG70" s="29" t="str">
        <f t="shared" si="410"/>
        <v xml:space="preserve"> </v>
      </c>
      <c r="DH70" s="29" t="str">
        <f t="shared" si="411"/>
        <v xml:space="preserve"> </v>
      </c>
      <c r="DI70" s="30"/>
      <c r="DJ70" s="30"/>
      <c r="DK70" s="29" t="str">
        <f t="shared" si="412"/>
        <v xml:space="preserve"> </v>
      </c>
      <c r="DL70" s="30"/>
      <c r="DM70" s="30"/>
      <c r="DN70" s="75">
        <v>20000</v>
      </c>
      <c r="DO70" s="29" t="str">
        <f t="shared" si="413"/>
        <v xml:space="preserve"> </v>
      </c>
      <c r="DP70" s="29">
        <f t="shared" si="414"/>
        <v>0</v>
      </c>
    </row>
    <row r="71" spans="1:120" s="19" customFormat="1" ht="15" hidden="1" customHeight="1" outlineLevel="1" x14ac:dyDescent="0.25">
      <c r="A71" s="18">
        <f>A70+1</f>
        <v>56</v>
      </c>
      <c r="B71" s="8" t="s">
        <v>90</v>
      </c>
      <c r="C71" s="28">
        <f t="shared" si="415"/>
        <v>130006</v>
      </c>
      <c r="D71" s="28">
        <f t="shared" si="415"/>
        <v>142793.76999999999</v>
      </c>
      <c r="E71" s="28">
        <f t="shared" si="416"/>
        <v>205123.75</v>
      </c>
      <c r="F71" s="29">
        <f t="shared" si="364"/>
        <v>1.0983629217113056</v>
      </c>
      <c r="G71" s="29">
        <f t="shared" si="365"/>
        <v>0.6961347479265565</v>
      </c>
      <c r="H71" s="17">
        <f t="shared" si="417"/>
        <v>130006</v>
      </c>
      <c r="I71" s="24">
        <f t="shared" si="417"/>
        <v>142793.76999999999</v>
      </c>
      <c r="J71" s="17">
        <f t="shared" si="418"/>
        <v>167696.09</v>
      </c>
      <c r="K71" s="29">
        <f t="shared" si="368"/>
        <v>1.0983629217113056</v>
      </c>
      <c r="L71" s="29">
        <f t="shared" si="369"/>
        <v>0.85150327595592712</v>
      </c>
      <c r="M71" s="46">
        <v>20000</v>
      </c>
      <c r="N71" s="46">
        <v>28141.63</v>
      </c>
      <c r="O71" s="75">
        <v>48883.48</v>
      </c>
      <c r="P71" s="29">
        <f t="shared" si="370"/>
        <v>1.4070815000000001</v>
      </c>
      <c r="Q71" s="29">
        <f t="shared" si="371"/>
        <v>0.57568794202049445</v>
      </c>
      <c r="R71" s="30"/>
      <c r="S71" s="30"/>
      <c r="T71" s="30"/>
      <c r="U71" s="29" t="str">
        <f t="shared" si="373"/>
        <v xml:space="preserve"> </v>
      </c>
      <c r="V71" s="29" t="str">
        <f t="shared" ref="V71:V74" si="421">IF(S71=0," ",IF(S71/T71*100&gt;200,"св.200",S71/T71))</f>
        <v xml:space="preserve"> </v>
      </c>
      <c r="W71" s="46">
        <v>11506</v>
      </c>
      <c r="X71" s="46">
        <v>14368.76</v>
      </c>
      <c r="Y71" s="75">
        <v>1542.56</v>
      </c>
      <c r="Z71" s="29">
        <f t="shared" si="376"/>
        <v>1.2488058404310796</v>
      </c>
      <c r="AA71" s="29" t="str">
        <f t="shared" si="377"/>
        <v>св.200</v>
      </c>
      <c r="AB71" s="46">
        <v>4000</v>
      </c>
      <c r="AC71" s="46">
        <v>4896.3999999999996</v>
      </c>
      <c r="AD71" s="75">
        <v>6400.26</v>
      </c>
      <c r="AE71" s="29">
        <f t="shared" si="378"/>
        <v>1.2241</v>
      </c>
      <c r="AF71" s="29">
        <f t="shared" si="379"/>
        <v>0.76503142059853813</v>
      </c>
      <c r="AG71" s="46">
        <v>94500</v>
      </c>
      <c r="AH71" s="46">
        <v>95386.98</v>
      </c>
      <c r="AI71" s="75">
        <v>110869.79</v>
      </c>
      <c r="AJ71" s="29">
        <f t="shared" si="380"/>
        <v>1.0093860317460317</v>
      </c>
      <c r="AK71" s="29">
        <f t="shared" si="381"/>
        <v>0.86035140862086956</v>
      </c>
      <c r="AL71" s="30"/>
      <c r="AM71" s="30"/>
      <c r="AN71" s="30"/>
      <c r="AO71" s="29" t="str">
        <f t="shared" si="288"/>
        <v xml:space="preserve"> </v>
      </c>
      <c r="AP71" s="29" t="str">
        <f t="shared" si="382"/>
        <v xml:space="preserve"> </v>
      </c>
      <c r="AQ71" s="9">
        <f t="shared" ref="AQ71:AQ74" si="422">AV71+BA71+BF71+BK71+BP71+BU71+BZ71+CE71+CY71+DD71+DL71+CT71</f>
        <v>0</v>
      </c>
      <c r="AR71" s="9">
        <f t="shared" ref="AR71:AR74" si="423">AW71+BB71+BG71+BL71+BQ71+BV71+CA71+CF71+CZ71+DE71+DM71+CU71+DI71</f>
        <v>0</v>
      </c>
      <c r="AS71" s="9">
        <f t="shared" ref="AS71:AS74" si="424">AX71+BC71+BH71+BM71+BR71+BW71+CB71+CG71+DA71+DF71+DN71+CV71+DJ71</f>
        <v>37427.660000000003</v>
      </c>
      <c r="AT71" s="29" t="str">
        <f t="shared" si="384"/>
        <v xml:space="preserve"> </v>
      </c>
      <c r="AU71" s="29">
        <f t="shared" si="385"/>
        <v>0</v>
      </c>
      <c r="AV71" s="30"/>
      <c r="AW71" s="30"/>
      <c r="AX71" s="30"/>
      <c r="AY71" s="29" t="str">
        <f t="shared" si="386"/>
        <v xml:space="preserve"> </v>
      </c>
      <c r="AZ71" s="29" t="str">
        <f t="shared" si="387"/>
        <v xml:space="preserve"> </v>
      </c>
      <c r="BA71" s="30"/>
      <c r="BB71" s="30"/>
      <c r="BC71" s="36"/>
      <c r="BD71" s="29" t="str">
        <f t="shared" si="389"/>
        <v xml:space="preserve"> </v>
      </c>
      <c r="BE71" s="29" t="str">
        <f t="shared" si="390"/>
        <v xml:space="preserve"> </v>
      </c>
      <c r="BF71" s="9"/>
      <c r="BG71" s="9"/>
      <c r="BH71" s="75">
        <v>6779.66</v>
      </c>
      <c r="BI71" s="29" t="str">
        <f t="shared" si="392"/>
        <v xml:space="preserve"> </v>
      </c>
      <c r="BJ71" s="29">
        <f t="shared" si="393"/>
        <v>0</v>
      </c>
      <c r="BK71" s="30"/>
      <c r="BL71" s="30"/>
      <c r="BM71" s="30"/>
      <c r="BN71" s="29" t="str">
        <f t="shared" si="394"/>
        <v xml:space="preserve"> </v>
      </c>
      <c r="BO71" s="29" t="str">
        <f t="shared" si="395"/>
        <v xml:space="preserve"> </v>
      </c>
      <c r="BP71" s="30"/>
      <c r="BQ71" s="30"/>
      <c r="BR71" s="30"/>
      <c r="BS71" s="29" t="str">
        <f t="shared" si="396"/>
        <v xml:space="preserve"> </v>
      </c>
      <c r="BT71" s="29" t="str">
        <f t="shared" si="397"/>
        <v xml:space="preserve"> </v>
      </c>
      <c r="BU71" s="30"/>
      <c r="BV71" s="30"/>
      <c r="BW71" s="75">
        <v>30648</v>
      </c>
      <c r="BX71" s="29" t="str">
        <f t="shared" si="398"/>
        <v xml:space="preserve"> </v>
      </c>
      <c r="BY71" s="29">
        <f t="shared" si="399"/>
        <v>0</v>
      </c>
      <c r="BZ71" s="30"/>
      <c r="CA71" s="30"/>
      <c r="CB71" s="30"/>
      <c r="CC71" s="29" t="str">
        <f t="shared" si="286"/>
        <v xml:space="preserve"> </v>
      </c>
      <c r="CD71" s="29" t="str">
        <f t="shared" si="400"/>
        <v xml:space="preserve"> </v>
      </c>
      <c r="CE71" s="30"/>
      <c r="CF71" s="30"/>
      <c r="CG71" s="30"/>
      <c r="CH71" s="29" t="str">
        <f t="shared" si="402"/>
        <v xml:space="preserve"> </v>
      </c>
      <c r="CI71" s="29" t="str">
        <f t="shared" ref="CI71:CI127" si="425">IF(CG71=0," ",IF(CF71/CG71*100&gt;200,"св.200",CF71/CG71))</f>
        <v xml:space="preserve"> </v>
      </c>
      <c r="CJ71" s="30"/>
      <c r="CK71" s="30"/>
      <c r="CL71" s="30"/>
      <c r="CM71" s="29" t="str">
        <f t="shared" si="403"/>
        <v xml:space="preserve"> </v>
      </c>
      <c r="CN71" s="29" t="str">
        <f t="shared" ref="CN71:CN127" si="426">IF(CL71=0," ",IF(CK71/CL71*100&gt;200,"св.200",CK71/CL71))</f>
        <v xml:space="preserve"> </v>
      </c>
      <c r="CO71" s="30"/>
      <c r="CP71" s="30"/>
      <c r="CQ71" s="30"/>
      <c r="CR71" s="29" t="str">
        <f t="shared" si="405"/>
        <v xml:space="preserve"> </v>
      </c>
      <c r="CS71" s="29" t="str">
        <f t="shared" si="406"/>
        <v xml:space="preserve"> </v>
      </c>
      <c r="CT71" s="30"/>
      <c r="CU71" s="30"/>
      <c r="CV71" s="30"/>
      <c r="CW71" s="29" t="str">
        <f t="shared" ref="CW71:CW133" si="427">IF(CU71&lt;=0," ",IF(CT71&lt;=0," ",IF(CU71/CT71*100&gt;200,"СВ.200",CU71/CT71)))</f>
        <v xml:space="preserve"> </v>
      </c>
      <c r="CX71" s="29" t="str">
        <f t="shared" ref="CX71:CX133" si="428">IF(CV71=0," ",IF(CU71/CV71*100&gt;200,"св.200",CU71/CV71))</f>
        <v xml:space="preserve"> </v>
      </c>
      <c r="CY71" s="30"/>
      <c r="CZ71" s="30"/>
      <c r="DA71" s="30"/>
      <c r="DB71" s="29" t="str">
        <f t="shared" si="408"/>
        <v xml:space="preserve"> </v>
      </c>
      <c r="DC71" s="29" t="str">
        <f t="shared" si="409"/>
        <v xml:space="preserve"> </v>
      </c>
      <c r="DD71" s="30"/>
      <c r="DE71" s="37"/>
      <c r="DF71" s="30"/>
      <c r="DG71" s="29" t="str">
        <f t="shared" si="410"/>
        <v xml:space="preserve"> </v>
      </c>
      <c r="DH71" s="29" t="str">
        <f t="shared" si="411"/>
        <v xml:space="preserve"> </v>
      </c>
      <c r="DI71" s="30"/>
      <c r="DJ71" s="30"/>
      <c r="DK71" s="29" t="str">
        <f t="shared" si="412"/>
        <v xml:space="preserve"> </v>
      </c>
      <c r="DL71" s="30"/>
      <c r="DM71" s="30"/>
      <c r="DN71" s="30"/>
      <c r="DO71" s="29" t="str">
        <f t="shared" si="413"/>
        <v xml:space="preserve"> </v>
      </c>
      <c r="DP71" s="29" t="str">
        <f t="shared" si="414"/>
        <v xml:space="preserve"> </v>
      </c>
    </row>
    <row r="72" spans="1:120" s="19" customFormat="1" ht="15.75" hidden="1" customHeight="1" outlineLevel="1" x14ac:dyDescent="0.25">
      <c r="A72" s="18">
        <f t="shared" ref="A72:A74" si="429">A71+1</f>
        <v>57</v>
      </c>
      <c r="B72" s="8" t="s">
        <v>101</v>
      </c>
      <c r="C72" s="28">
        <f t="shared" si="415"/>
        <v>357431</v>
      </c>
      <c r="D72" s="28">
        <f t="shared" si="415"/>
        <v>350155.37999999995</v>
      </c>
      <c r="E72" s="28">
        <f t="shared" si="416"/>
        <v>478649.57</v>
      </c>
      <c r="F72" s="29">
        <f t="shared" si="364"/>
        <v>0.97964468666679705</v>
      </c>
      <c r="G72" s="29">
        <f t="shared" si="365"/>
        <v>0.73154851053141012</v>
      </c>
      <c r="H72" s="17">
        <f t="shared" si="417"/>
        <v>355431</v>
      </c>
      <c r="I72" s="24">
        <f t="shared" si="417"/>
        <v>348155.37999999995</v>
      </c>
      <c r="J72" s="17">
        <f t="shared" si="418"/>
        <v>386073.46</v>
      </c>
      <c r="K72" s="29">
        <f t="shared" si="368"/>
        <v>0.97953014790493775</v>
      </c>
      <c r="L72" s="29">
        <f t="shared" si="369"/>
        <v>0.90178532344595752</v>
      </c>
      <c r="M72" s="46">
        <v>152375</v>
      </c>
      <c r="N72" s="46">
        <v>150344.32999999999</v>
      </c>
      <c r="O72" s="75">
        <v>162279.32</v>
      </c>
      <c r="P72" s="29">
        <f t="shared" si="370"/>
        <v>0.98667320754716969</v>
      </c>
      <c r="Q72" s="29">
        <f t="shared" si="371"/>
        <v>0.92645403000209747</v>
      </c>
      <c r="R72" s="30"/>
      <c r="S72" s="30"/>
      <c r="T72" s="30"/>
      <c r="U72" s="29" t="str">
        <f t="shared" si="373"/>
        <v xml:space="preserve"> </v>
      </c>
      <c r="V72" s="29" t="str">
        <f t="shared" si="421"/>
        <v xml:space="preserve"> </v>
      </c>
      <c r="W72" s="46">
        <v>17</v>
      </c>
      <c r="X72" s="46">
        <v>16.940000000000001</v>
      </c>
      <c r="Y72" s="75">
        <v>3134.54</v>
      </c>
      <c r="Z72" s="29">
        <f t="shared" si="376"/>
        <v>0.99647058823529422</v>
      </c>
      <c r="AA72" s="29">
        <f t="shared" si="377"/>
        <v>5.4043017476248512E-3</v>
      </c>
      <c r="AB72" s="46">
        <v>40905</v>
      </c>
      <c r="AC72" s="46">
        <v>37423.31</v>
      </c>
      <c r="AD72" s="75">
        <v>57444.46</v>
      </c>
      <c r="AE72" s="29">
        <f t="shared" si="378"/>
        <v>0.91488351057327955</v>
      </c>
      <c r="AF72" s="29">
        <f t="shared" si="379"/>
        <v>0.65146943673941748</v>
      </c>
      <c r="AG72" s="46">
        <v>162134</v>
      </c>
      <c r="AH72" s="46">
        <v>160370.79999999999</v>
      </c>
      <c r="AI72" s="75">
        <v>163215.14000000001</v>
      </c>
      <c r="AJ72" s="29">
        <f t="shared" si="380"/>
        <v>0.98912504471609897</v>
      </c>
      <c r="AK72" s="29">
        <f t="shared" si="381"/>
        <v>0.98257306276856404</v>
      </c>
      <c r="AL72" s="30"/>
      <c r="AM72" s="30"/>
      <c r="AN72" s="30"/>
      <c r="AO72" s="29" t="str">
        <f t="shared" si="288"/>
        <v xml:space="preserve"> </v>
      </c>
      <c r="AP72" s="29" t="str">
        <f t="shared" si="382"/>
        <v xml:space="preserve"> </v>
      </c>
      <c r="AQ72" s="9">
        <f t="shared" si="422"/>
        <v>2000</v>
      </c>
      <c r="AR72" s="9">
        <f t="shared" si="423"/>
        <v>2000</v>
      </c>
      <c r="AS72" s="9">
        <f t="shared" si="424"/>
        <v>92576.11</v>
      </c>
      <c r="AT72" s="29">
        <f t="shared" si="384"/>
        <v>1</v>
      </c>
      <c r="AU72" s="29">
        <f>IF(AR72=0," ",IF(AR72/AS72*100&gt;200,"св.200",AR72/AS72))</f>
        <v>2.1603845743788545E-2</v>
      </c>
      <c r="AV72" s="9"/>
      <c r="AW72" s="30"/>
      <c r="AX72" s="30"/>
      <c r="AY72" s="29" t="str">
        <f t="shared" si="386"/>
        <v xml:space="preserve"> </v>
      </c>
      <c r="AZ72" s="29" t="str">
        <f t="shared" si="387"/>
        <v xml:space="preserve"> </v>
      </c>
      <c r="BA72" s="30"/>
      <c r="BB72" s="30"/>
      <c r="BC72" s="36"/>
      <c r="BD72" s="29" t="str">
        <f t="shared" si="389"/>
        <v xml:space="preserve"> </v>
      </c>
      <c r="BE72" s="29" t="str">
        <f t="shared" si="390"/>
        <v xml:space="preserve"> </v>
      </c>
      <c r="BF72" s="9">
        <v>2000</v>
      </c>
      <c r="BG72" s="9">
        <v>2000</v>
      </c>
      <c r="BH72" s="75">
        <v>0</v>
      </c>
      <c r="BI72" s="29">
        <f t="shared" si="392"/>
        <v>1</v>
      </c>
      <c r="BJ72" s="29" t="e">
        <f>IF(BG72=0," ",IF(BG72/BH72*100&gt;200,"св.200",BG72/BH72))</f>
        <v>#DIV/0!</v>
      </c>
      <c r="BK72" s="30"/>
      <c r="BL72" s="30"/>
      <c r="BM72" s="30"/>
      <c r="BN72" s="29" t="str">
        <f t="shared" si="394"/>
        <v xml:space="preserve"> </v>
      </c>
      <c r="BO72" s="29" t="str">
        <f t="shared" si="395"/>
        <v xml:space="preserve"> </v>
      </c>
      <c r="BP72" s="30"/>
      <c r="BQ72" s="30"/>
      <c r="BR72" s="30"/>
      <c r="BS72" s="29" t="str">
        <f t="shared" si="396"/>
        <v xml:space="preserve"> </v>
      </c>
      <c r="BT72" s="29" t="str">
        <f t="shared" si="397"/>
        <v xml:space="preserve"> </v>
      </c>
      <c r="BU72" s="30"/>
      <c r="BV72" s="30"/>
      <c r="BW72" s="75">
        <v>92576.11</v>
      </c>
      <c r="BX72" s="29" t="str">
        <f t="shared" si="398"/>
        <v xml:space="preserve"> </v>
      </c>
      <c r="BY72" s="29">
        <f t="shared" si="399"/>
        <v>0</v>
      </c>
      <c r="BZ72" s="30"/>
      <c r="CA72" s="30"/>
      <c r="CB72" s="30"/>
      <c r="CC72" s="29" t="str">
        <f t="shared" si="286"/>
        <v xml:space="preserve"> </v>
      </c>
      <c r="CD72" s="29" t="str">
        <f t="shared" si="400"/>
        <v xml:space="preserve"> </v>
      </c>
      <c r="CE72" s="30"/>
      <c r="CF72" s="30"/>
      <c r="CG72" s="30"/>
      <c r="CH72" s="29" t="str">
        <f t="shared" si="402"/>
        <v xml:space="preserve"> </v>
      </c>
      <c r="CI72" s="29" t="str">
        <f t="shared" si="425"/>
        <v xml:space="preserve"> </v>
      </c>
      <c r="CJ72" s="30"/>
      <c r="CK72" s="30"/>
      <c r="CL72" s="30"/>
      <c r="CM72" s="29" t="str">
        <f t="shared" si="403"/>
        <v xml:space="preserve"> </v>
      </c>
      <c r="CN72" s="29" t="str">
        <f t="shared" si="426"/>
        <v xml:space="preserve"> </v>
      </c>
      <c r="CO72" s="30"/>
      <c r="CP72" s="30"/>
      <c r="CQ72" s="30"/>
      <c r="CR72" s="29" t="str">
        <f t="shared" si="405"/>
        <v xml:space="preserve"> </v>
      </c>
      <c r="CS72" s="29" t="str">
        <f t="shared" si="406"/>
        <v xml:space="preserve"> </v>
      </c>
      <c r="CT72" s="30"/>
      <c r="CU72" s="30"/>
      <c r="CV72" s="30"/>
      <c r="CW72" s="29" t="str">
        <f t="shared" si="427"/>
        <v xml:space="preserve"> </v>
      </c>
      <c r="CX72" s="29" t="str">
        <f t="shared" si="428"/>
        <v xml:space="preserve"> </v>
      </c>
      <c r="CY72" s="30"/>
      <c r="CZ72" s="30"/>
      <c r="DA72" s="30"/>
      <c r="DB72" s="29" t="str">
        <f t="shared" si="408"/>
        <v xml:space="preserve"> </v>
      </c>
      <c r="DC72" s="29" t="str">
        <f t="shared" si="409"/>
        <v xml:space="preserve"> </v>
      </c>
      <c r="DD72" s="30"/>
      <c r="DE72" s="37"/>
      <c r="DF72" s="30"/>
      <c r="DG72" s="29" t="str">
        <f t="shared" si="410"/>
        <v xml:space="preserve"> </v>
      </c>
      <c r="DH72" s="29" t="str">
        <f t="shared" si="411"/>
        <v xml:space="preserve"> </v>
      </c>
      <c r="DI72" s="30"/>
      <c r="DJ72" s="30"/>
      <c r="DK72" s="29" t="str">
        <f t="shared" si="412"/>
        <v xml:space="preserve"> </v>
      </c>
      <c r="DL72" s="30"/>
      <c r="DM72" s="30"/>
      <c r="DN72" s="30"/>
      <c r="DO72" s="29" t="str">
        <f t="shared" si="413"/>
        <v xml:space="preserve"> </v>
      </c>
      <c r="DP72" s="29" t="str">
        <f t="shared" si="414"/>
        <v xml:space="preserve"> </v>
      </c>
    </row>
    <row r="73" spans="1:120" s="19" customFormat="1" ht="15.75" hidden="1" customHeight="1" outlineLevel="1" x14ac:dyDescent="0.25">
      <c r="A73" s="18">
        <f t="shared" si="429"/>
        <v>58</v>
      </c>
      <c r="B73" s="8" t="s">
        <v>19</v>
      </c>
      <c r="C73" s="28">
        <f t="shared" si="415"/>
        <v>152622</v>
      </c>
      <c r="D73" s="28">
        <f t="shared" si="415"/>
        <v>216696.06</v>
      </c>
      <c r="E73" s="28">
        <f t="shared" si="416"/>
        <v>193109.65</v>
      </c>
      <c r="F73" s="29">
        <f t="shared" si="364"/>
        <v>1.419821912961434</v>
      </c>
      <c r="G73" s="29">
        <f t="shared" si="365"/>
        <v>1.122139986272048</v>
      </c>
      <c r="H73" s="17">
        <f t="shared" si="417"/>
        <v>152622</v>
      </c>
      <c r="I73" s="24">
        <f t="shared" si="417"/>
        <v>216696.06</v>
      </c>
      <c r="J73" s="17">
        <f t="shared" si="418"/>
        <v>193109.65</v>
      </c>
      <c r="K73" s="29">
        <f t="shared" si="368"/>
        <v>1.419821912961434</v>
      </c>
      <c r="L73" s="29">
        <f t="shared" si="369"/>
        <v>1.122139986272048</v>
      </c>
      <c r="M73" s="46">
        <v>37000</v>
      </c>
      <c r="N73" s="46">
        <v>49810.95</v>
      </c>
      <c r="O73" s="75">
        <v>61453.03</v>
      </c>
      <c r="P73" s="29">
        <f t="shared" si="370"/>
        <v>1.3462418918918919</v>
      </c>
      <c r="Q73" s="29">
        <f t="shared" si="371"/>
        <v>0.81055319810919002</v>
      </c>
      <c r="R73" s="30"/>
      <c r="S73" s="30"/>
      <c r="T73" s="30"/>
      <c r="U73" s="29" t="str">
        <f t="shared" si="373"/>
        <v xml:space="preserve"> </v>
      </c>
      <c r="V73" s="29" t="str">
        <f t="shared" si="421"/>
        <v xml:space="preserve"> </v>
      </c>
      <c r="W73" s="9">
        <v>23122</v>
      </c>
      <c r="X73" s="9">
        <v>23122.37</v>
      </c>
      <c r="Y73" s="75">
        <v>13876.59</v>
      </c>
      <c r="Z73" s="29">
        <f t="shared" si="376"/>
        <v>1.000016002075945</v>
      </c>
      <c r="AA73" s="29">
        <f t="shared" si="377"/>
        <v>1.6662861697290183</v>
      </c>
      <c r="AB73" s="46">
        <v>5000</v>
      </c>
      <c r="AC73" s="46">
        <v>12191.86</v>
      </c>
      <c r="AD73" s="75">
        <v>8355.98</v>
      </c>
      <c r="AE73" s="29" t="str">
        <f t="shared" si="378"/>
        <v>СВ.200</v>
      </c>
      <c r="AF73" s="29">
        <f t="shared" si="379"/>
        <v>1.4590580638058015</v>
      </c>
      <c r="AG73" s="46">
        <v>87500</v>
      </c>
      <c r="AH73" s="46">
        <v>131570.88</v>
      </c>
      <c r="AI73" s="75">
        <v>109424.05</v>
      </c>
      <c r="AJ73" s="29">
        <f t="shared" si="380"/>
        <v>1.5036672</v>
      </c>
      <c r="AK73" s="29">
        <f t="shared" si="381"/>
        <v>1.2023945375810894</v>
      </c>
      <c r="AL73" s="30"/>
      <c r="AM73" s="30"/>
      <c r="AN73" s="30"/>
      <c r="AO73" s="29" t="str">
        <f t="shared" si="288"/>
        <v xml:space="preserve"> </v>
      </c>
      <c r="AP73" s="29" t="str">
        <f t="shared" si="382"/>
        <v xml:space="preserve"> </v>
      </c>
      <c r="AQ73" s="9">
        <f t="shared" si="422"/>
        <v>0</v>
      </c>
      <c r="AR73" s="9">
        <f t="shared" si="423"/>
        <v>0</v>
      </c>
      <c r="AS73" s="9">
        <f t="shared" si="424"/>
        <v>0</v>
      </c>
      <c r="AT73" s="29" t="str">
        <f t="shared" si="384"/>
        <v xml:space="preserve"> </v>
      </c>
      <c r="AU73" s="29" t="str">
        <f t="shared" si="385"/>
        <v xml:space="preserve"> </v>
      </c>
      <c r="AV73" s="9"/>
      <c r="AW73" s="30"/>
      <c r="AX73" s="30"/>
      <c r="AY73" s="29" t="str">
        <f t="shared" si="386"/>
        <v xml:space="preserve"> </v>
      </c>
      <c r="AZ73" s="29" t="str">
        <f t="shared" si="387"/>
        <v xml:space="preserve"> </v>
      </c>
      <c r="BA73" s="30"/>
      <c r="BB73" s="30"/>
      <c r="BC73" s="36"/>
      <c r="BD73" s="29" t="str">
        <f t="shared" si="389"/>
        <v xml:space="preserve"> </v>
      </c>
      <c r="BE73" s="29" t="str">
        <f t="shared" si="390"/>
        <v xml:space="preserve"> </v>
      </c>
      <c r="BF73" s="9">
        <v>0</v>
      </c>
      <c r="BG73" s="9">
        <v>0</v>
      </c>
      <c r="BH73" s="75">
        <v>0</v>
      </c>
      <c r="BI73" s="29" t="str">
        <f t="shared" si="392"/>
        <v xml:space="preserve"> </v>
      </c>
      <c r="BJ73" s="29" t="str">
        <f t="shared" si="393"/>
        <v xml:space="preserve"> </v>
      </c>
      <c r="BK73" s="30"/>
      <c r="BL73" s="30"/>
      <c r="BM73" s="30"/>
      <c r="BN73" s="29" t="str">
        <f t="shared" si="394"/>
        <v xml:space="preserve"> </v>
      </c>
      <c r="BO73" s="29" t="str">
        <f t="shared" si="395"/>
        <v xml:space="preserve"> </v>
      </c>
      <c r="BP73" s="30"/>
      <c r="BQ73" s="30"/>
      <c r="BR73" s="30"/>
      <c r="BS73" s="29" t="str">
        <f t="shared" si="396"/>
        <v xml:space="preserve"> </v>
      </c>
      <c r="BT73" s="29" t="str">
        <f t="shared" si="397"/>
        <v xml:space="preserve"> </v>
      </c>
      <c r="BU73" s="30"/>
      <c r="BV73" s="30"/>
      <c r="BW73" s="30"/>
      <c r="BX73" s="29" t="str">
        <f t="shared" si="398"/>
        <v xml:space="preserve"> </v>
      </c>
      <c r="BY73" s="29" t="str">
        <f t="shared" si="399"/>
        <v xml:space="preserve"> </v>
      </c>
      <c r="BZ73" s="30"/>
      <c r="CA73" s="30"/>
      <c r="CB73" s="30"/>
      <c r="CC73" s="29" t="str">
        <f t="shared" si="286"/>
        <v xml:space="preserve"> </v>
      </c>
      <c r="CD73" s="29" t="str">
        <f t="shared" si="400"/>
        <v xml:space="preserve"> </v>
      </c>
      <c r="CE73" s="30"/>
      <c r="CF73" s="30"/>
      <c r="CG73" s="30"/>
      <c r="CH73" s="29" t="str">
        <f t="shared" si="402"/>
        <v xml:space="preserve"> </v>
      </c>
      <c r="CI73" s="29" t="str">
        <f t="shared" si="425"/>
        <v xml:space="preserve"> </v>
      </c>
      <c r="CJ73" s="30"/>
      <c r="CK73" s="30"/>
      <c r="CL73" s="30"/>
      <c r="CM73" s="29" t="str">
        <f t="shared" si="403"/>
        <v xml:space="preserve"> </v>
      </c>
      <c r="CN73" s="29" t="str">
        <f t="shared" si="426"/>
        <v xml:space="preserve"> </v>
      </c>
      <c r="CO73" s="30"/>
      <c r="CP73" s="30"/>
      <c r="CQ73" s="30"/>
      <c r="CR73" s="29" t="str">
        <f t="shared" si="405"/>
        <v xml:space="preserve"> </v>
      </c>
      <c r="CS73" s="29" t="str">
        <f t="shared" si="406"/>
        <v xml:space="preserve"> </v>
      </c>
      <c r="CT73" s="30"/>
      <c r="CU73" s="30"/>
      <c r="CV73" s="30"/>
      <c r="CW73" s="29" t="str">
        <f t="shared" si="427"/>
        <v xml:space="preserve"> </v>
      </c>
      <c r="CX73" s="29" t="str">
        <f t="shared" si="428"/>
        <v xml:space="preserve"> </v>
      </c>
      <c r="CY73" s="30"/>
      <c r="CZ73" s="30"/>
      <c r="DA73" s="30"/>
      <c r="DB73" s="29" t="str">
        <f t="shared" si="408"/>
        <v xml:space="preserve"> </v>
      </c>
      <c r="DC73" s="29" t="str">
        <f t="shared" si="409"/>
        <v xml:space="preserve"> </v>
      </c>
      <c r="DD73" s="30"/>
      <c r="DE73" s="37"/>
      <c r="DF73" s="30"/>
      <c r="DG73" s="29" t="str">
        <f t="shared" si="410"/>
        <v xml:space="preserve"> </v>
      </c>
      <c r="DH73" s="29" t="str">
        <f t="shared" si="411"/>
        <v xml:space="preserve"> </v>
      </c>
      <c r="DI73" s="30"/>
      <c r="DJ73" s="30"/>
      <c r="DK73" s="29" t="str">
        <f t="shared" si="412"/>
        <v xml:space="preserve"> </v>
      </c>
      <c r="DL73" s="30"/>
      <c r="DM73" s="30"/>
      <c r="DN73" s="30"/>
      <c r="DO73" s="29" t="str">
        <f t="shared" si="413"/>
        <v xml:space="preserve"> </v>
      </c>
      <c r="DP73" s="29" t="str">
        <f t="shared" si="414"/>
        <v xml:space="preserve"> </v>
      </c>
    </row>
    <row r="74" spans="1:120" s="19" customFormat="1" ht="18" hidden="1" customHeight="1" outlineLevel="1" x14ac:dyDescent="0.25">
      <c r="A74" s="18">
        <f t="shared" si="429"/>
        <v>59</v>
      </c>
      <c r="B74" s="8" t="s">
        <v>7</v>
      </c>
      <c r="C74" s="28">
        <f t="shared" si="415"/>
        <v>569227</v>
      </c>
      <c r="D74" s="28">
        <f t="shared" si="415"/>
        <v>585780.23</v>
      </c>
      <c r="E74" s="28">
        <f t="shared" si="416"/>
        <v>1090720.8</v>
      </c>
      <c r="F74" s="29">
        <f t="shared" si="364"/>
        <v>1.0290801912066714</v>
      </c>
      <c r="G74" s="29">
        <f t="shared" si="365"/>
        <v>0.53705790702808631</v>
      </c>
      <c r="H74" s="17">
        <f t="shared" si="417"/>
        <v>483471</v>
      </c>
      <c r="I74" s="24">
        <f t="shared" si="417"/>
        <v>500024.63</v>
      </c>
      <c r="J74" s="17">
        <f t="shared" si="418"/>
        <v>1019942.99</v>
      </c>
      <c r="K74" s="29">
        <f t="shared" si="368"/>
        <v>1.0342391374043118</v>
      </c>
      <c r="L74" s="29">
        <f t="shared" si="369"/>
        <v>0.4902476264874373</v>
      </c>
      <c r="M74" s="46">
        <v>99878</v>
      </c>
      <c r="N74" s="46">
        <v>108195.18</v>
      </c>
      <c r="O74" s="75">
        <v>106013.42</v>
      </c>
      <c r="P74" s="29">
        <f t="shared" si="370"/>
        <v>1.0832733935401189</v>
      </c>
      <c r="Q74" s="29">
        <f t="shared" si="371"/>
        <v>1.0205800359992159</v>
      </c>
      <c r="R74" s="30"/>
      <c r="S74" s="30"/>
      <c r="T74" s="30"/>
      <c r="U74" s="29" t="str">
        <f t="shared" si="373"/>
        <v xml:space="preserve"> </v>
      </c>
      <c r="V74" s="29" t="str">
        <f t="shared" si="421"/>
        <v xml:space="preserve"> </v>
      </c>
      <c r="W74" s="9">
        <v>2875</v>
      </c>
      <c r="X74" s="9">
        <v>2866.26</v>
      </c>
      <c r="Y74" s="75">
        <v>11070.6</v>
      </c>
      <c r="Z74" s="29">
        <f t="shared" si="376"/>
        <v>0.99696000000000007</v>
      </c>
      <c r="AA74" s="29">
        <f t="shared" si="377"/>
        <v>0.25890737629396782</v>
      </c>
      <c r="AB74" s="46">
        <v>61482</v>
      </c>
      <c r="AC74" s="46">
        <v>68393.5</v>
      </c>
      <c r="AD74" s="75">
        <v>68380.94</v>
      </c>
      <c r="AE74" s="29">
        <f t="shared" si="378"/>
        <v>1.1124150157769754</v>
      </c>
      <c r="AF74" s="29">
        <f t="shared" si="379"/>
        <v>1.0001836769134791</v>
      </c>
      <c r="AG74" s="46">
        <v>319236</v>
      </c>
      <c r="AH74" s="46">
        <v>320569.69</v>
      </c>
      <c r="AI74" s="75">
        <v>834478.03</v>
      </c>
      <c r="AJ74" s="29">
        <f t="shared" si="380"/>
        <v>1.0041777556415943</v>
      </c>
      <c r="AK74" s="29">
        <f t="shared" si="381"/>
        <v>0.38415593757453387</v>
      </c>
      <c r="AL74" s="30"/>
      <c r="AM74" s="30"/>
      <c r="AN74" s="30"/>
      <c r="AO74" s="29" t="str">
        <f t="shared" si="288"/>
        <v xml:space="preserve"> </v>
      </c>
      <c r="AP74" s="29" t="str">
        <f t="shared" si="382"/>
        <v xml:space="preserve"> </v>
      </c>
      <c r="AQ74" s="9">
        <f t="shared" si="422"/>
        <v>85756</v>
      </c>
      <c r="AR74" s="9">
        <f t="shared" si="423"/>
        <v>85755.6</v>
      </c>
      <c r="AS74" s="9">
        <f t="shared" si="424"/>
        <v>70777.81</v>
      </c>
      <c r="AT74" s="29">
        <f t="shared" si="384"/>
        <v>0.99999533560333975</v>
      </c>
      <c r="AU74" s="29">
        <f t="shared" si="385"/>
        <v>1.2116170308179923</v>
      </c>
      <c r="AV74" s="9"/>
      <c r="AW74" s="30"/>
      <c r="AX74" s="30"/>
      <c r="AY74" s="29" t="str">
        <f t="shared" si="386"/>
        <v xml:space="preserve"> </v>
      </c>
      <c r="AZ74" s="29" t="str">
        <f t="shared" si="387"/>
        <v xml:space="preserve"> </v>
      </c>
      <c r="BA74" s="30"/>
      <c r="BB74" s="30"/>
      <c r="BC74" s="36"/>
      <c r="BD74" s="29" t="str">
        <f t="shared" si="389"/>
        <v xml:space="preserve"> </v>
      </c>
      <c r="BE74" s="29" t="str">
        <f t="shared" si="390"/>
        <v xml:space="preserve"> </v>
      </c>
      <c r="BF74" s="46">
        <v>85756</v>
      </c>
      <c r="BG74" s="46">
        <v>85755.6</v>
      </c>
      <c r="BH74" s="75">
        <v>70777.81</v>
      </c>
      <c r="BI74" s="29">
        <f t="shared" si="392"/>
        <v>0.99999533560333975</v>
      </c>
      <c r="BJ74" s="29">
        <f t="shared" si="393"/>
        <v>1.2116170308179923</v>
      </c>
      <c r="BK74" s="30"/>
      <c r="BL74" s="30"/>
      <c r="BM74" s="30"/>
      <c r="BN74" s="29" t="str">
        <f t="shared" si="394"/>
        <v xml:space="preserve"> </v>
      </c>
      <c r="BO74" s="29" t="str">
        <f t="shared" si="395"/>
        <v xml:space="preserve"> </v>
      </c>
      <c r="BP74" s="30"/>
      <c r="BQ74" s="30"/>
      <c r="BR74" s="30"/>
      <c r="BS74" s="29" t="str">
        <f t="shared" si="396"/>
        <v xml:space="preserve"> </v>
      </c>
      <c r="BT74" s="29" t="str">
        <f t="shared" si="397"/>
        <v xml:space="preserve"> </v>
      </c>
      <c r="BU74" s="30"/>
      <c r="BV74" s="30"/>
      <c r="BW74" s="30"/>
      <c r="BX74" s="29" t="str">
        <f t="shared" si="398"/>
        <v xml:space="preserve"> </v>
      </c>
      <c r="BY74" s="29" t="str">
        <f t="shared" si="399"/>
        <v xml:space="preserve"> </v>
      </c>
      <c r="BZ74" s="30"/>
      <c r="CA74" s="30"/>
      <c r="CB74" s="30"/>
      <c r="CC74" s="29" t="str">
        <f t="shared" si="286"/>
        <v xml:space="preserve"> </v>
      </c>
      <c r="CD74" s="29" t="str">
        <f t="shared" si="400"/>
        <v xml:space="preserve"> </v>
      </c>
      <c r="CE74" s="30"/>
      <c r="CF74" s="30"/>
      <c r="CG74" s="30"/>
      <c r="CH74" s="29" t="str">
        <f t="shared" si="402"/>
        <v xml:space="preserve"> </v>
      </c>
      <c r="CI74" s="29" t="str">
        <f t="shared" si="425"/>
        <v xml:space="preserve"> </v>
      </c>
      <c r="CJ74" s="30"/>
      <c r="CK74" s="30"/>
      <c r="CL74" s="30"/>
      <c r="CM74" s="29" t="str">
        <f t="shared" si="403"/>
        <v xml:space="preserve"> </v>
      </c>
      <c r="CN74" s="29" t="str">
        <f t="shared" si="426"/>
        <v xml:space="preserve"> </v>
      </c>
      <c r="CO74" s="30"/>
      <c r="CP74" s="30"/>
      <c r="CQ74" s="30"/>
      <c r="CR74" s="29" t="str">
        <f t="shared" si="405"/>
        <v xml:space="preserve"> </v>
      </c>
      <c r="CS74" s="29" t="str">
        <f t="shared" si="406"/>
        <v xml:space="preserve"> </v>
      </c>
      <c r="CT74" s="30"/>
      <c r="CU74" s="30"/>
      <c r="CV74" s="30"/>
      <c r="CW74" s="29" t="str">
        <f t="shared" si="427"/>
        <v xml:space="preserve"> </v>
      </c>
      <c r="CX74" s="29" t="str">
        <f t="shared" si="428"/>
        <v xml:space="preserve"> </v>
      </c>
      <c r="CY74" s="30"/>
      <c r="CZ74" s="30"/>
      <c r="DA74" s="30"/>
      <c r="DB74" s="29" t="str">
        <f t="shared" si="408"/>
        <v xml:space="preserve"> </v>
      </c>
      <c r="DC74" s="29" t="str">
        <f t="shared" si="409"/>
        <v xml:space="preserve"> </v>
      </c>
      <c r="DD74" s="30"/>
      <c r="DE74" s="37"/>
      <c r="DF74" s="30"/>
      <c r="DG74" s="29" t="str">
        <f t="shared" si="410"/>
        <v xml:space="preserve"> </v>
      </c>
      <c r="DH74" s="29" t="str">
        <f t="shared" si="411"/>
        <v xml:space="preserve"> </v>
      </c>
      <c r="DI74" s="30"/>
      <c r="DJ74" s="30"/>
      <c r="DK74" s="29" t="str">
        <f t="shared" si="412"/>
        <v xml:space="preserve"> </v>
      </c>
      <c r="DL74" s="30"/>
      <c r="DM74" s="30"/>
      <c r="DN74" s="30"/>
      <c r="DO74" s="29" t="str">
        <f t="shared" si="413"/>
        <v xml:space="preserve"> </v>
      </c>
      <c r="DP74" s="29" t="str">
        <f t="shared" si="414"/>
        <v xml:space="preserve"> </v>
      </c>
    </row>
    <row r="75" spans="1:120" s="21" customFormat="1" ht="32.1" customHeight="1" collapsed="1" x14ac:dyDescent="0.25">
      <c r="A75" s="20"/>
      <c r="B75" s="134" t="s">
        <v>146</v>
      </c>
      <c r="C75" s="35">
        <f>SUM(C76:C79)</f>
        <v>31546462.069999997</v>
      </c>
      <c r="D75" s="35">
        <f>SUM(D76:D79)</f>
        <v>32208484.600000001</v>
      </c>
      <c r="E75" s="35">
        <f>SUM(E76:E79)</f>
        <v>29440397.239999998</v>
      </c>
      <c r="F75" s="26">
        <f t="shared" si="364"/>
        <v>1.0209856347292134</v>
      </c>
      <c r="G75" s="26">
        <f t="shared" si="365"/>
        <v>1.0940234378440745</v>
      </c>
      <c r="H75" s="131">
        <f>SUM(H76:H79)</f>
        <v>29499011.07</v>
      </c>
      <c r="I75" s="25">
        <f>SUM(I76:I79)</f>
        <v>30263761.43</v>
      </c>
      <c r="J75" s="25">
        <f>SUM(J76:J79)</f>
        <v>27174384.43</v>
      </c>
      <c r="K75" s="26">
        <f t="shared" si="368"/>
        <v>1.0259246100889714</v>
      </c>
      <c r="L75" s="26">
        <f t="shared" si="369"/>
        <v>1.1136871014671224</v>
      </c>
      <c r="M75" s="25">
        <f>SUM(M76:M79)</f>
        <v>22539228.640000001</v>
      </c>
      <c r="N75" s="25">
        <f>SUM(N76:N79)</f>
        <v>23509467.389999997</v>
      </c>
      <c r="O75" s="25">
        <f>SUM(O76:O79)</f>
        <v>21621780.800000001</v>
      </c>
      <c r="P75" s="26">
        <f t="shared" si="370"/>
        <v>1.0430466705625467</v>
      </c>
      <c r="Q75" s="26">
        <f t="shared" si="371"/>
        <v>1.0873048620491055</v>
      </c>
      <c r="R75" s="25">
        <f>SUM(R76:R79)</f>
        <v>1175068.6100000001</v>
      </c>
      <c r="S75" s="25">
        <f>SUM(S76:S79)</f>
        <v>1171065.9099999999</v>
      </c>
      <c r="T75" s="25">
        <f>SUM(T76:T79)</f>
        <v>1016587.9</v>
      </c>
      <c r="U75" s="26">
        <f t="shared" si="373"/>
        <v>0.99659364571061071</v>
      </c>
      <c r="V75" s="26">
        <f t="shared" si="374"/>
        <v>1.1519573565650347</v>
      </c>
      <c r="W75" s="25">
        <f>SUM(W76:W79)</f>
        <v>6500</v>
      </c>
      <c r="X75" s="25">
        <f>SUM(X76:X79)</f>
        <v>6500</v>
      </c>
      <c r="Y75" s="25">
        <f>SUM(Y76:Y79)</f>
        <v>7500</v>
      </c>
      <c r="Z75" s="26">
        <f t="shared" si="376"/>
        <v>1</v>
      </c>
      <c r="AA75" s="26">
        <f t="shared" si="377"/>
        <v>0.8666666666666667</v>
      </c>
      <c r="AB75" s="25">
        <f>SUM(AB76:AB79)</f>
        <v>1067106.3400000001</v>
      </c>
      <c r="AC75" s="25">
        <f>SUM(AC76:AC79)</f>
        <v>1045907.82</v>
      </c>
      <c r="AD75" s="25">
        <f>SUM(AD76:AD79)</f>
        <v>644127.34</v>
      </c>
      <c r="AE75" s="26">
        <f t="shared" si="378"/>
        <v>0.98013457590365349</v>
      </c>
      <c r="AF75" s="26">
        <f t="shared" si="379"/>
        <v>1.6237593951531386</v>
      </c>
      <c r="AG75" s="25">
        <f>SUM(AG76:AG79)</f>
        <v>4711021.7300000004</v>
      </c>
      <c r="AH75" s="25">
        <f>SUM(AH76:AH79)</f>
        <v>4530734.5600000005</v>
      </c>
      <c r="AI75" s="25">
        <f>SUM(AI76:AI79)</f>
        <v>3884368.5999999996</v>
      </c>
      <c r="AJ75" s="26">
        <f t="shared" si="380"/>
        <v>0.961730770874623</v>
      </c>
      <c r="AK75" s="26">
        <f t="shared" si="381"/>
        <v>1.1664018085204377</v>
      </c>
      <c r="AL75" s="25">
        <f>SUM(AL76:AL79)</f>
        <v>0</v>
      </c>
      <c r="AM75" s="25">
        <f>SUM(AM76:AM79)</f>
        <v>0</v>
      </c>
      <c r="AN75" s="25">
        <f>SUM(AN76:AN79)</f>
        <v>0</v>
      </c>
      <c r="AO75" s="26" t="str">
        <f t="shared" si="288"/>
        <v xml:space="preserve"> </v>
      </c>
      <c r="AP75" s="26" t="str">
        <f t="shared" si="382"/>
        <v xml:space="preserve"> </v>
      </c>
      <c r="AQ75" s="25">
        <f>SUM(AQ76:AQ79)</f>
        <v>2047451</v>
      </c>
      <c r="AR75" s="25">
        <f>SUM(AR76:AR79)</f>
        <v>1944723.1700000002</v>
      </c>
      <c r="AS75" s="25">
        <f>SUM(AS76:AS79)</f>
        <v>2266012.81</v>
      </c>
      <c r="AT75" s="26">
        <f t="shared" si="384"/>
        <v>0.94982647692179212</v>
      </c>
      <c r="AU75" s="26">
        <f t="shared" si="385"/>
        <v>0.85821367002775251</v>
      </c>
      <c r="AV75" s="25">
        <f>SUM(AV76:AV79)</f>
        <v>500000</v>
      </c>
      <c r="AW75" s="25">
        <f>SUM(AW76:AW79)</f>
        <v>538293.93999999994</v>
      </c>
      <c r="AX75" s="25">
        <f>SUM(AX76:AX79)</f>
        <v>587379.34</v>
      </c>
      <c r="AY75" s="26">
        <f t="shared" si="386"/>
        <v>1.0765878799999999</v>
      </c>
      <c r="AZ75" s="26">
        <f t="shared" si="387"/>
        <v>0.91643322014015671</v>
      </c>
      <c r="BA75" s="27">
        <f>SUM(BA76:BA79)</f>
        <v>0</v>
      </c>
      <c r="BB75" s="27">
        <f>SUM(BB76:BB79)</f>
        <v>0</v>
      </c>
      <c r="BC75" s="27">
        <f>SUM(BC76:BC79)</f>
        <v>0</v>
      </c>
      <c r="BD75" s="26" t="str">
        <f t="shared" si="389"/>
        <v xml:space="preserve"> </v>
      </c>
      <c r="BE75" s="26" t="str">
        <f t="shared" si="390"/>
        <v xml:space="preserve"> </v>
      </c>
      <c r="BF75" s="27">
        <f>SUM(BF76:BF79)</f>
        <v>420354.5</v>
      </c>
      <c r="BG75" s="27">
        <f>SUM(BG76:BG79)</f>
        <v>346238.6</v>
      </c>
      <c r="BH75" s="27">
        <f>SUM(BH76:BH79)</f>
        <v>288091.37</v>
      </c>
      <c r="BI75" s="26">
        <f t="shared" si="392"/>
        <v>0.8236823918858962</v>
      </c>
      <c r="BJ75" s="26">
        <f t="shared" si="393"/>
        <v>1.2018360702717334</v>
      </c>
      <c r="BK75" s="25">
        <f>SUM(BK76:BK79)</f>
        <v>0</v>
      </c>
      <c r="BL75" s="25">
        <f>SUM(BL76:BL79)</f>
        <v>0</v>
      </c>
      <c r="BM75" s="25">
        <f>SUM(BM76:BM79)</f>
        <v>0</v>
      </c>
      <c r="BN75" s="26" t="str">
        <f t="shared" si="394"/>
        <v xml:space="preserve"> </v>
      </c>
      <c r="BO75" s="26" t="str">
        <f t="shared" si="395"/>
        <v xml:space="preserve"> </v>
      </c>
      <c r="BP75" s="25">
        <f>SUM(BP76:BP79)</f>
        <v>120000</v>
      </c>
      <c r="BQ75" s="25">
        <f>SUM(BQ76:BQ79)</f>
        <v>88481.11</v>
      </c>
      <c r="BR75" s="25">
        <f>SUM(BR76:BR79)</f>
        <v>102537.96</v>
      </c>
      <c r="BS75" s="26">
        <f t="shared" si="396"/>
        <v>0.73734258333333336</v>
      </c>
      <c r="BT75" s="26">
        <f t="shared" si="397"/>
        <v>0.86291076982612092</v>
      </c>
      <c r="BU75" s="25">
        <f>SUM(BU76:BU79)</f>
        <v>621440.50000000012</v>
      </c>
      <c r="BV75" s="25">
        <f>SUM(BV76:BV79)</f>
        <v>575751.98</v>
      </c>
      <c r="BW75" s="25">
        <f>SUM(BW76:BW79)</f>
        <v>618588.65</v>
      </c>
      <c r="BX75" s="26">
        <f t="shared" si="398"/>
        <v>0.92647965493076145</v>
      </c>
      <c r="BY75" s="26">
        <f t="shared" si="399"/>
        <v>0.93075096027060944</v>
      </c>
      <c r="BZ75" s="25">
        <f>SUM(BZ76:BZ79)</f>
        <v>0</v>
      </c>
      <c r="CA75" s="25">
        <f>SUM(CA76:CA79)</f>
        <v>0</v>
      </c>
      <c r="CB75" s="25">
        <f>SUM(CB76:CB79)</f>
        <v>97790</v>
      </c>
      <c r="CC75" s="26" t="str">
        <f t="shared" si="286"/>
        <v xml:space="preserve"> </v>
      </c>
      <c r="CD75" s="26">
        <f t="shared" si="400"/>
        <v>0</v>
      </c>
      <c r="CE75" s="52">
        <f>SUM(CE76:CE79)</f>
        <v>380556</v>
      </c>
      <c r="CF75" s="52">
        <f>SUM(CF76:CF79)</f>
        <v>390862.79000000004</v>
      </c>
      <c r="CG75" s="52">
        <f>SUM(CG76:CG79)</f>
        <v>571625.49</v>
      </c>
      <c r="CH75" s="26">
        <f t="shared" si="402"/>
        <v>1.0270835041360538</v>
      </c>
      <c r="CI75" s="26">
        <f t="shared" si="425"/>
        <v>0.68377424876556858</v>
      </c>
      <c r="CJ75" s="27">
        <f>SUM(CJ76:CJ79)</f>
        <v>147500</v>
      </c>
      <c r="CK75" s="27">
        <f>SUM(CK76:CK79)</f>
        <v>157806.79</v>
      </c>
      <c r="CL75" s="27">
        <f>SUM(CL76:CL79)</f>
        <v>571625.49</v>
      </c>
      <c r="CM75" s="26">
        <f t="shared" si="403"/>
        <v>1.0698765423728813</v>
      </c>
      <c r="CN75" s="26">
        <f t="shared" si="426"/>
        <v>0.27606674782819779</v>
      </c>
      <c r="CO75" s="27">
        <f>SUM(CO76:CO79)</f>
        <v>233056</v>
      </c>
      <c r="CP75" s="27">
        <f>SUM(CP76:CP79)</f>
        <v>233056</v>
      </c>
      <c r="CQ75" s="27">
        <f>SUM(CQ76:CQ79)</f>
        <v>0</v>
      </c>
      <c r="CR75" s="26">
        <f t="shared" si="405"/>
        <v>1</v>
      </c>
      <c r="CS75" s="26" t="str">
        <f t="shared" si="406"/>
        <v xml:space="preserve"> </v>
      </c>
      <c r="CT75" s="27">
        <f>SUM(CT76:CT79)</f>
        <v>0</v>
      </c>
      <c r="CU75" s="27">
        <f t="shared" ref="CU75:CV75" si="430">SUM(CU76:CU79)</f>
        <v>0</v>
      </c>
      <c r="CV75" s="27">
        <f t="shared" si="430"/>
        <v>0</v>
      </c>
      <c r="CW75" s="69" t="str">
        <f t="shared" si="427"/>
        <v xml:space="preserve"> </v>
      </c>
      <c r="CX75" s="69" t="str">
        <f t="shared" si="428"/>
        <v xml:space="preserve"> </v>
      </c>
      <c r="CY75" s="25">
        <f>SUM(CY76:CY79)</f>
        <v>0</v>
      </c>
      <c r="CZ75" s="25">
        <f>SUM(CZ76:CZ79)</f>
        <v>0</v>
      </c>
      <c r="DA75" s="25">
        <f>SUM(DA76:DA79)</f>
        <v>0</v>
      </c>
      <c r="DB75" s="26" t="str">
        <f t="shared" si="408"/>
        <v xml:space="preserve"> </v>
      </c>
      <c r="DC75" s="26" t="str">
        <f t="shared" si="409"/>
        <v xml:space="preserve"> </v>
      </c>
      <c r="DD75" s="25">
        <f>SUM(DD76:DD79)</f>
        <v>5100</v>
      </c>
      <c r="DE75" s="25">
        <f>SUM(DE76:DE79)</f>
        <v>5094.75</v>
      </c>
      <c r="DF75" s="25">
        <f>SUM(DF76:DF79)</f>
        <v>0</v>
      </c>
      <c r="DG75" s="26">
        <f t="shared" si="410"/>
        <v>0.99897058823529417</v>
      </c>
      <c r="DH75" s="26" t="str">
        <f t="shared" si="411"/>
        <v xml:space="preserve"> </v>
      </c>
      <c r="DI75" s="25">
        <f>SUM(DI76:DI79)</f>
        <v>0</v>
      </c>
      <c r="DJ75" s="25">
        <f>SUM(DJ76:DJ79)</f>
        <v>0</v>
      </c>
      <c r="DK75" s="26" t="str">
        <f t="shared" si="412"/>
        <v xml:space="preserve"> </v>
      </c>
      <c r="DL75" s="25">
        <f>SUM(DL76:DL79)</f>
        <v>0</v>
      </c>
      <c r="DM75" s="25">
        <f>SUM(DM76:DM79)</f>
        <v>0</v>
      </c>
      <c r="DN75" s="25">
        <f>SUM(DN76:DN79)</f>
        <v>0</v>
      </c>
      <c r="DO75" s="26" t="str">
        <f t="shared" si="413"/>
        <v xml:space="preserve"> </v>
      </c>
      <c r="DP75" s="26" t="str">
        <f t="shared" si="414"/>
        <v xml:space="preserve"> </v>
      </c>
    </row>
    <row r="76" spans="1:120" s="19" customFormat="1" ht="15.75" hidden="1" customHeight="1" outlineLevel="1" x14ac:dyDescent="0.25">
      <c r="A76" s="18">
        <v>60</v>
      </c>
      <c r="B76" s="8" t="s">
        <v>80</v>
      </c>
      <c r="C76" s="28">
        <f t="shared" ref="C76:D79" si="431">H76+AQ76</f>
        <v>27448654.349999998</v>
      </c>
      <c r="D76" s="28">
        <f t="shared" si="431"/>
        <v>28523874.039999999</v>
      </c>
      <c r="E76" s="28">
        <f t="shared" ref="E76:E79" si="432">J76+AS76</f>
        <v>25522763.449999999</v>
      </c>
      <c r="F76" s="29">
        <f t="shared" si="364"/>
        <v>1.0391720364973012</v>
      </c>
      <c r="G76" s="29">
        <f t="shared" si="365"/>
        <v>1.1175856445121737</v>
      </c>
      <c r="H76" s="17">
        <f>W76++AG76+M76+AB76+AL76+R76</f>
        <v>25910068.609999999</v>
      </c>
      <c r="I76" s="24">
        <f t="shared" ref="H76:I77" si="433">X76++AH76+N76+AC76+AM76+S76</f>
        <v>27040103.489999998</v>
      </c>
      <c r="J76" s="17">
        <f t="shared" ref="J76:J77" si="434">Y76++AI76+O76+AD76+AN76+T76</f>
        <v>23591211.809999999</v>
      </c>
      <c r="K76" s="29">
        <f t="shared" si="368"/>
        <v>1.0436137355330608</v>
      </c>
      <c r="L76" s="29">
        <f t="shared" si="369"/>
        <v>1.1461939177934921</v>
      </c>
      <c r="M76" s="46">
        <v>21650000</v>
      </c>
      <c r="N76" s="46">
        <v>22640741.989999998</v>
      </c>
      <c r="O76" s="75">
        <v>20636886.390000001</v>
      </c>
      <c r="P76" s="29">
        <f t="shared" si="370"/>
        <v>1.0457617547344109</v>
      </c>
      <c r="Q76" s="29">
        <f t="shared" si="371"/>
        <v>1.0971006750791148</v>
      </c>
      <c r="R76" s="46">
        <v>1175068.6100000001</v>
      </c>
      <c r="S76" s="46">
        <v>1171065.9099999999</v>
      </c>
      <c r="T76" s="75">
        <v>1016587.9</v>
      </c>
      <c r="U76" s="29">
        <f t="shared" si="373"/>
        <v>0.99659364571061071</v>
      </c>
      <c r="V76" s="29">
        <f t="shared" si="374"/>
        <v>1.1519573565650347</v>
      </c>
      <c r="W76" s="9">
        <v>5000</v>
      </c>
      <c r="X76" s="9">
        <v>5000</v>
      </c>
      <c r="Y76" s="9"/>
      <c r="Z76" s="29">
        <f t="shared" si="376"/>
        <v>1</v>
      </c>
      <c r="AA76" s="29" t="str">
        <f t="shared" si="377"/>
        <v xml:space="preserve"> </v>
      </c>
      <c r="AB76" s="46">
        <v>800000</v>
      </c>
      <c r="AC76" s="46">
        <v>850496.92</v>
      </c>
      <c r="AD76" s="75">
        <v>487970.61</v>
      </c>
      <c r="AE76" s="29">
        <f t="shared" si="378"/>
        <v>1.06312115</v>
      </c>
      <c r="AF76" s="29">
        <f t="shared" si="379"/>
        <v>1.7429265258413822</v>
      </c>
      <c r="AG76" s="46">
        <v>2280000</v>
      </c>
      <c r="AH76" s="46">
        <v>2372798.67</v>
      </c>
      <c r="AI76" s="75">
        <v>1449766.91</v>
      </c>
      <c r="AJ76" s="29">
        <f t="shared" si="380"/>
        <v>1.0407011710526315</v>
      </c>
      <c r="AK76" s="29">
        <f t="shared" si="381"/>
        <v>1.6366759743468005</v>
      </c>
      <c r="AL76" s="46"/>
      <c r="AM76" s="30"/>
      <c r="AN76" s="30"/>
      <c r="AO76" s="29" t="str">
        <f t="shared" si="288"/>
        <v xml:space="preserve"> </v>
      </c>
      <c r="AP76" s="29" t="str">
        <f t="shared" si="382"/>
        <v xml:space="preserve"> </v>
      </c>
      <c r="AQ76" s="9">
        <f>AV76+BA76+BF76+BK76+BP76+BU76+BZ76+CE76+CY76+DD76+DL76+CT76</f>
        <v>1538585.74</v>
      </c>
      <c r="AR76" s="9">
        <f t="shared" ref="AR76" si="435">AW76+BB76+BG76+BL76+BQ76+BV76+CA76+CF76+CZ76+DE76+DM76+CU76+DI76</f>
        <v>1483770.55</v>
      </c>
      <c r="AS76" s="9">
        <f t="shared" ref="AS76" si="436">AX76+BC76+BH76+BM76+BR76+BW76+CB76+CG76+DA76+DF76+DN76+CV76+DJ76</f>
        <v>1931551.64</v>
      </c>
      <c r="AT76" s="29">
        <f t="shared" si="384"/>
        <v>0.96437300270311876</v>
      </c>
      <c r="AU76" s="29">
        <f t="shared" si="385"/>
        <v>0.76817544986785868</v>
      </c>
      <c r="AV76" s="46">
        <v>500000</v>
      </c>
      <c r="AW76" s="46">
        <v>538293.93999999994</v>
      </c>
      <c r="AX76" s="75">
        <v>587379.34</v>
      </c>
      <c r="AY76" s="29">
        <f t="shared" si="386"/>
        <v>1.0765878799999999</v>
      </c>
      <c r="AZ76" s="29">
        <f t="shared" si="387"/>
        <v>0.91643322014015671</v>
      </c>
      <c r="BA76" s="30"/>
      <c r="BB76" s="30"/>
      <c r="BC76" s="36"/>
      <c r="BD76" s="29" t="str">
        <f t="shared" si="389"/>
        <v xml:space="preserve"> </v>
      </c>
      <c r="BE76" s="29" t="str">
        <f t="shared" si="390"/>
        <v xml:space="preserve"> </v>
      </c>
      <c r="BF76" s="46">
        <v>339271.16</v>
      </c>
      <c r="BG76" s="46">
        <v>265155.26</v>
      </c>
      <c r="BH76" s="75">
        <v>200160.2</v>
      </c>
      <c r="BI76" s="29">
        <f t="shared" si="392"/>
        <v>0.78154376575951823</v>
      </c>
      <c r="BJ76" s="29">
        <f t="shared" si="393"/>
        <v>1.3247152031222991</v>
      </c>
      <c r="BK76" s="46"/>
      <c r="BL76" s="30"/>
      <c r="BM76" s="30"/>
      <c r="BN76" s="29" t="str">
        <f t="shared" si="394"/>
        <v xml:space="preserve"> </v>
      </c>
      <c r="BO76" s="29" t="str">
        <f t="shared" si="395"/>
        <v xml:space="preserve"> </v>
      </c>
      <c r="BP76" s="46">
        <v>120000</v>
      </c>
      <c r="BQ76" s="46">
        <v>88481.11</v>
      </c>
      <c r="BR76" s="75">
        <v>102537.96</v>
      </c>
      <c r="BS76" s="29">
        <f t="shared" si="396"/>
        <v>0.73734258333333336</v>
      </c>
      <c r="BT76" s="29">
        <f>IF(BR76=0," ",IF(BQ76/BR76*100&gt;200,"св.200",BQ76/BR76))</f>
        <v>0.86291076982612092</v>
      </c>
      <c r="BU76" s="46">
        <v>426714.58</v>
      </c>
      <c r="BV76" s="46">
        <v>428938.7</v>
      </c>
      <c r="BW76" s="75">
        <v>469848.65</v>
      </c>
      <c r="BX76" s="29">
        <f>IF(BV76&lt;=0," ",IF(BU76&lt;=0," ",IF(BV76/BU76*100&gt;200,"СВ.200",BV76/BU76)))</f>
        <v>1.0052121959366844</v>
      </c>
      <c r="BY76" s="29">
        <f>IF(BW76=0," ",IF(BV76/BW76*100&gt;200,"св.200",BV76/BW76))</f>
        <v>0.91292951464264072</v>
      </c>
      <c r="BZ76" s="9"/>
      <c r="CA76" s="9"/>
      <c r="CB76" s="30"/>
      <c r="CC76" s="29" t="str">
        <f t="shared" si="286"/>
        <v xml:space="preserve"> </v>
      </c>
      <c r="CD76" s="29" t="str">
        <f t="shared" si="400"/>
        <v xml:space="preserve"> </v>
      </c>
      <c r="CE76" s="46">
        <v>147500</v>
      </c>
      <c r="CF76" s="46">
        <v>157806.79</v>
      </c>
      <c r="CG76" s="75">
        <v>571625.49</v>
      </c>
      <c r="CH76" s="29">
        <f t="shared" si="402"/>
        <v>1.0698765423728813</v>
      </c>
      <c r="CI76" s="29">
        <f t="shared" si="425"/>
        <v>0.27606674782819779</v>
      </c>
      <c r="CJ76" s="46">
        <v>147500</v>
      </c>
      <c r="CK76" s="46">
        <v>157806.79</v>
      </c>
      <c r="CL76" s="75">
        <v>571625.49</v>
      </c>
      <c r="CM76" s="29">
        <f t="shared" si="403"/>
        <v>1.0698765423728813</v>
      </c>
      <c r="CN76" s="29">
        <f t="shared" si="426"/>
        <v>0.27606674782819779</v>
      </c>
      <c r="CO76" s="30"/>
      <c r="CP76" s="30"/>
      <c r="CQ76" s="30"/>
      <c r="CR76" s="29" t="str">
        <f t="shared" si="405"/>
        <v xml:space="preserve"> </v>
      </c>
      <c r="CS76" s="29" t="str">
        <f t="shared" si="406"/>
        <v xml:space="preserve"> </v>
      </c>
      <c r="CT76" s="30"/>
      <c r="CU76" s="30"/>
      <c r="CV76" s="30"/>
      <c r="CW76" s="29" t="str">
        <f t="shared" si="427"/>
        <v xml:space="preserve"> </v>
      </c>
      <c r="CX76" s="29" t="str">
        <f t="shared" si="428"/>
        <v xml:space="preserve"> </v>
      </c>
      <c r="CY76" s="30"/>
      <c r="CZ76" s="30"/>
      <c r="DA76" s="30"/>
      <c r="DB76" s="29" t="str">
        <f t="shared" si="408"/>
        <v xml:space="preserve"> </v>
      </c>
      <c r="DC76" s="29" t="str">
        <f t="shared" si="409"/>
        <v xml:space="preserve"> </v>
      </c>
      <c r="DD76" s="30">
        <v>5100</v>
      </c>
      <c r="DE76" s="37">
        <v>5094.75</v>
      </c>
      <c r="DF76" s="30"/>
      <c r="DG76" s="29">
        <f t="shared" si="410"/>
        <v>0.99897058823529417</v>
      </c>
      <c r="DH76" s="29" t="str">
        <f t="shared" si="411"/>
        <v xml:space="preserve"> </v>
      </c>
      <c r="DI76" s="30"/>
      <c r="DJ76" s="30"/>
      <c r="DK76" s="29" t="str">
        <f t="shared" si="412"/>
        <v xml:space="preserve"> </v>
      </c>
      <c r="DL76" s="30"/>
      <c r="DM76" s="30"/>
      <c r="DN76" s="30"/>
      <c r="DO76" s="29" t="str">
        <f t="shared" si="413"/>
        <v xml:space="preserve"> </v>
      </c>
      <c r="DP76" s="29" t="str">
        <f t="shared" si="414"/>
        <v xml:space="preserve"> </v>
      </c>
    </row>
    <row r="77" spans="1:120" s="19" customFormat="1" ht="15.75" hidden="1" customHeight="1" outlineLevel="1" x14ac:dyDescent="0.25">
      <c r="A77" s="18">
        <v>61</v>
      </c>
      <c r="B77" s="8" t="s">
        <v>59</v>
      </c>
      <c r="C77" s="28">
        <f t="shared" si="431"/>
        <v>1584043.4</v>
      </c>
      <c r="D77" s="28">
        <f t="shared" si="431"/>
        <v>1281135.3699999999</v>
      </c>
      <c r="E77" s="28">
        <f t="shared" si="432"/>
        <v>1472416.9300000002</v>
      </c>
      <c r="F77" s="29">
        <f t="shared" ref="F77:F79" si="437">IF(D77&lt;=0," ",IF(D77/C77*100&gt;200,"СВ.200",D77/C77))</f>
        <v>0.80877542244107703</v>
      </c>
      <c r="G77" s="29">
        <f t="shared" ref="G77:G79" si="438">IF(E77=0," ",IF(D77/E77*100&gt;200,"св.200",D77/E77))</f>
        <v>0.87009008379168784</v>
      </c>
      <c r="H77" s="17">
        <f>W77++AG77+M77+AB77+AL77+R77</f>
        <v>1345444.1199999999</v>
      </c>
      <c r="I77" s="24">
        <f>X77++AH77+N77+AC77+AM77+S77</f>
        <v>1042536.09</v>
      </c>
      <c r="J77" s="17">
        <f t="shared" si="434"/>
        <v>1374626.9300000002</v>
      </c>
      <c r="K77" s="29">
        <f t="shared" ref="K77:K79" si="439">IF(I77&lt;=0," ",IF(I77/H77*100&gt;200,"СВ.200",I77/H77))</f>
        <v>0.77486390887791023</v>
      </c>
      <c r="L77" s="29">
        <f t="shared" ref="L77:L79" si="440">IF(J77=0," ",IF(I77/J77*100&gt;200,"св.200",I77/J77))</f>
        <v>0.75841384105576914</v>
      </c>
      <c r="M77" s="46">
        <v>83887.14</v>
      </c>
      <c r="N77" s="46">
        <v>83887.14</v>
      </c>
      <c r="O77" s="75">
        <v>100368.09</v>
      </c>
      <c r="P77" s="29">
        <f t="shared" ref="P77:P79" si="441">IF(N77&lt;=0," ",IF(M77&lt;=0," ",IF(N77/M77*100&gt;200,"СВ.200",N77/M77)))</f>
        <v>1</v>
      </c>
      <c r="Q77" s="29">
        <f t="shared" ref="Q77:Q79" si="442">IF(O77=0," ",IF(N77/O77*100&gt;200,"св.200",N77/O77))</f>
        <v>0.83579492246988063</v>
      </c>
      <c r="R77" s="30"/>
      <c r="S77" s="30"/>
      <c r="T77" s="30"/>
      <c r="U77" s="29" t="str">
        <f t="shared" ref="U77:U79" si="443">IF(S77&lt;=0," ",IF(R77&lt;=0," ",IF(S77/R77*100&gt;200,"СВ.200",S77/R77)))</f>
        <v xml:space="preserve"> </v>
      </c>
      <c r="V77" s="29" t="str">
        <f t="shared" ref="V77:V79" si="444">IF(S77=0," ",IF(S77/T77*100&gt;200,"св.200",S77/T77))</f>
        <v xml:space="preserve"> </v>
      </c>
      <c r="W77" s="9"/>
      <c r="X77" s="9"/>
      <c r="Y77" s="9"/>
      <c r="Z77" s="29" t="str">
        <f t="shared" ref="Z77:Z79" si="445">IF(X77&lt;=0," ",IF(W77&lt;=0," ",IF(X77/W77*100&gt;200,"СВ.200",X77/W77)))</f>
        <v xml:space="preserve"> </v>
      </c>
      <c r="AA77" s="29" t="str">
        <f>IF(X77=0," ",IF(X77/Y77*100&gt;200,"св.200",X77/Y77))</f>
        <v xml:space="preserve"> </v>
      </c>
      <c r="AB77" s="46">
        <v>110500</v>
      </c>
      <c r="AC77" s="46">
        <v>43282.37</v>
      </c>
      <c r="AD77" s="75">
        <v>31151.79</v>
      </c>
      <c r="AE77" s="29">
        <f t="shared" ref="AE77:AE79" si="446">IF(AC77&lt;=0," ",IF(AB77&lt;=0," ",IF(AC77/AB77*100&gt;200,"СВ.200",AC77/AB77)))</f>
        <v>0.3916956561085973</v>
      </c>
      <c r="AF77" s="29">
        <f t="shared" ref="AF77:AF79" si="447">IF(AD77=0," ",IF(AC77/AD77*100&gt;200,"св.200",AC77/AD77))</f>
        <v>1.3894023425299156</v>
      </c>
      <c r="AG77" s="46">
        <v>1151056.98</v>
      </c>
      <c r="AH77" s="46">
        <v>915366.58</v>
      </c>
      <c r="AI77" s="75">
        <v>1243107.05</v>
      </c>
      <c r="AJ77" s="29">
        <f t="shared" ref="AJ77:AJ79" si="448">IF(AH77&lt;=0," ",IF(AG77&lt;=0," ",IF(AH77/AG77*100&gt;200,"СВ.200",AH77/AG77)))</f>
        <v>0.79524002365200019</v>
      </c>
      <c r="AK77" s="29">
        <f t="shared" ref="AK77:AK79" si="449">IF(AI77=0," ",IF(AH77/AI77*100&gt;200,"св.200",AH77/AI77))</f>
        <v>0.73635378385151939</v>
      </c>
      <c r="AL77" s="46"/>
      <c r="AM77" s="30"/>
      <c r="AN77" s="30"/>
      <c r="AO77" s="29" t="str">
        <f t="shared" ref="AO77:AO79" si="450">IF(AM77&lt;=0," ",IF(AL77&lt;=0," ",IF(AM77/AL77*100&gt;200,"СВ.200",AM77/AL77)))</f>
        <v xml:space="preserve"> </v>
      </c>
      <c r="AP77" s="29" t="str">
        <f t="shared" ref="AP77:AP79" si="451">IF(AN77=0," ",IF(AM77/AN77*100&gt;200,"св.200",AM77/AN77))</f>
        <v xml:space="preserve"> </v>
      </c>
      <c r="AQ77" s="9">
        <f t="shared" ref="AQ77:AQ79" si="452">AV77+BA77+BF77+BK77+BP77+BU77+BZ77+CE77+CY77+DD77+DL77+CT77</f>
        <v>238599.28</v>
      </c>
      <c r="AR77" s="9">
        <f t="shared" ref="AR77:AR79" si="453">AW77+BB77+BG77+BL77+BQ77+BV77+CA77+CF77+CZ77+DE77+DM77+CU77+DI77</f>
        <v>238599.28</v>
      </c>
      <c r="AS77" s="9">
        <f t="shared" ref="AS77:AS79" si="454">AX77+BC77+BH77+BM77+BR77+BW77+CB77+CG77+DA77+DF77+DN77+CV77+DJ77</f>
        <v>97790</v>
      </c>
      <c r="AT77" s="29">
        <f>IF(AR77&lt;=0," ",IF(AQ77&lt;=0," ",IF(AR77/AQ77*100&gt;200,"СВ.200",AR77/AQ77)))</f>
        <v>1</v>
      </c>
      <c r="AU77" s="29" t="str">
        <f>IF(AS77=0," ",IF(AR77/AS77*100&gt;200,"св.200",AR77/AS77))</f>
        <v>св.200</v>
      </c>
      <c r="AV77" s="9"/>
      <c r="AW77" s="9"/>
      <c r="AX77" s="9"/>
      <c r="AY77" s="29" t="str">
        <f t="shared" ref="AY77:AY79" si="455">IF(AW77&lt;=0," ",IF(AV77&lt;=0," ",IF(AW77/AV77*100&gt;200,"СВ.200",AW77/AV77)))</f>
        <v xml:space="preserve"> </v>
      </c>
      <c r="AZ77" s="29" t="str">
        <f t="shared" ref="AZ77:AZ79" si="456">IF(AX77=0," ",IF(AW77/AX77*100&gt;200,"св.200",AW77/AX77))</f>
        <v xml:space="preserve"> </v>
      </c>
      <c r="BA77" s="30"/>
      <c r="BB77" s="30"/>
      <c r="BC77" s="36"/>
      <c r="BD77" s="29" t="str">
        <f t="shared" ref="BD77:BD79" si="457">IF(BB77&lt;=0," ",IF(BA77&lt;=0," ",IF(BB77/BA77*100&gt;200,"СВ.200",BB77/BA77)))</f>
        <v xml:space="preserve"> </v>
      </c>
      <c r="BE77" s="29" t="str">
        <f t="shared" ref="BE77:BE79" si="458">IF(BC77=0," ",IF(BB77/BC77*100&gt;200,"св.200",BB77/BC77))</f>
        <v xml:space="preserve"> </v>
      </c>
      <c r="BF77" s="9"/>
      <c r="BG77" s="9"/>
      <c r="BH77" s="9"/>
      <c r="BI77" s="29" t="str">
        <f t="shared" ref="BI77:BI79" si="459">IF(BG77&lt;=0," ",IF(BF77&lt;=0," ",IF(BG77/BF77*100&gt;200,"СВ.200",BG77/BF77)))</f>
        <v xml:space="preserve"> </v>
      </c>
      <c r="BJ77" s="29" t="str">
        <f>IF(BG77=0," ",IF(BG77/BH77*100&gt;200,"св.200",BG77/BH77))</f>
        <v xml:space="preserve"> </v>
      </c>
      <c r="BK77" s="46"/>
      <c r="BL77" s="30"/>
      <c r="BM77" s="30"/>
      <c r="BN77" s="29" t="str">
        <f t="shared" ref="BN77:BN79" si="460">IF(BL77&lt;=0," ",IF(BK77&lt;=0," ",IF(BL77/BK77*100&gt;200,"СВ.200",BL77/BK77)))</f>
        <v xml:space="preserve"> </v>
      </c>
      <c r="BO77" s="29" t="str">
        <f t="shared" ref="BO77:BO79" si="461">IF(BM77=0," ",IF(BL77/BM77*100&gt;200,"св.200",BL77/BM77))</f>
        <v xml:space="preserve"> </v>
      </c>
      <c r="BP77" s="30"/>
      <c r="BQ77" s="30"/>
      <c r="BR77" s="30"/>
      <c r="BS77" s="29" t="str">
        <f t="shared" ref="BS77:BS79" si="462">IF(BQ77&lt;=0," ",IF(BP77&lt;=0," ",IF(BQ77/BP77*100&gt;200,"СВ.200",BQ77/BP77)))</f>
        <v xml:space="preserve"> </v>
      </c>
      <c r="BT77" s="29" t="str">
        <f t="shared" ref="BT77:BT79" si="463">IF(BR77=0," ",IF(BQ77/BR77*100&gt;200,"св.200",BQ77/BR77))</f>
        <v xml:space="preserve"> </v>
      </c>
      <c r="BU77" s="30">
        <v>5543.28</v>
      </c>
      <c r="BV77" s="30">
        <v>5543.28</v>
      </c>
      <c r="BW77" s="30"/>
      <c r="BX77" s="29">
        <f t="shared" ref="BX77:BX79" si="464">IF(BV77&lt;=0," ",IF(BU77&lt;=0," ",IF(BV77/BU77*100&gt;200,"СВ.200",BV77/BU77)))</f>
        <v>1</v>
      </c>
      <c r="BY77" s="29" t="str">
        <f t="shared" ref="BY77:BY79" si="465">IF(BW77=0," ",IF(BV77/BW77*100&gt;200,"св.200",BV77/BW77))</f>
        <v xml:space="preserve"> </v>
      </c>
      <c r="BZ77" s="9"/>
      <c r="CA77" s="9"/>
      <c r="CB77" s="75">
        <v>97790</v>
      </c>
      <c r="CC77" s="29" t="str">
        <f t="shared" ref="CC77:CC79" si="466">IF(CA77&lt;=0," ",IF(BZ77&lt;=0," ",IF(CA77/BZ77*100&gt;200,"СВ.200",CA77/BZ77)))</f>
        <v xml:space="preserve"> </v>
      </c>
      <c r="CD77" s="29">
        <f t="shared" ref="CD77:CD79" si="467">IF(CB77=0," ",IF(CA77/CB77*100&gt;200,"св.200",CA77/CB77))</f>
        <v>0</v>
      </c>
      <c r="CE77" s="30">
        <v>233056</v>
      </c>
      <c r="CF77" s="46">
        <v>233056</v>
      </c>
      <c r="CG77" s="30"/>
      <c r="CH77" s="29">
        <f t="shared" ref="CH77:CH79" si="468">IF(CF77&lt;=0," ",IF(CE77&lt;=0," ",IF(CF77/CE77*100&gt;200,"СВ.200",CF77/CE77)))</f>
        <v>1</v>
      </c>
      <c r="CI77" s="29" t="str">
        <f t="shared" ref="CI77:CI79" si="469">IF(CG77=0," ",IF(CF77/CG77*100&gt;200,"св.200",CF77/CG77))</f>
        <v xml:space="preserve"> </v>
      </c>
      <c r="CJ77" s="30"/>
      <c r="CK77" s="30"/>
      <c r="CL77" s="30"/>
      <c r="CM77" s="29" t="str">
        <f t="shared" ref="CM77:CM79" si="470">IF(CK77&lt;=0," ",IF(CJ77&lt;=0," ",IF(CK77/CJ77*100&gt;200,"СВ.200",CK77/CJ77)))</f>
        <v xml:space="preserve"> </v>
      </c>
      <c r="CN77" s="29" t="str">
        <f t="shared" ref="CN77:CN79" si="471">IF(CL77=0," ",IF(CK77/CL77*100&gt;200,"св.200",CK77/CL77))</f>
        <v xml:space="preserve"> </v>
      </c>
      <c r="CO77" s="30">
        <v>233056</v>
      </c>
      <c r="CP77" s="30">
        <v>233056</v>
      </c>
      <c r="CQ77" s="30"/>
      <c r="CR77" s="29">
        <f t="shared" ref="CR77:CR79" si="472">IF(CP77&lt;=0," ",IF(CO77&lt;=0," ",IF(CP77/CO77*100&gt;200,"СВ.200",CP77/CO77)))</f>
        <v>1</v>
      </c>
      <c r="CS77" s="29" t="str">
        <f t="shared" ref="CS77:CS79" si="473">IF(CQ77=0," ",IF(CP77/CQ77*100&gt;200,"св.200",CP77/CQ77))</f>
        <v xml:space="preserve"> </v>
      </c>
      <c r="CT77" s="30"/>
      <c r="CU77" s="30"/>
      <c r="CV77" s="30"/>
      <c r="CW77" s="29" t="str">
        <f t="shared" si="427"/>
        <v xml:space="preserve"> </v>
      </c>
      <c r="CX77" s="29" t="str">
        <f t="shared" si="428"/>
        <v xml:space="preserve"> </v>
      </c>
      <c r="CY77" s="30"/>
      <c r="CZ77" s="30"/>
      <c r="DA77" s="30"/>
      <c r="DB77" s="29" t="str">
        <f t="shared" ref="DB77:DB79" si="474">IF(CZ77&lt;=0," ",IF(CY77&lt;=0," ",IF(CZ77/CY77*100&gt;200,"СВ.200",CZ77/CY77)))</f>
        <v xml:space="preserve"> </v>
      </c>
      <c r="DC77" s="29" t="str">
        <f t="shared" ref="DC77:DC79" si="475">IF(DA77=0," ",IF(CZ77/DA77*100&gt;200,"св.200",CZ77/DA77))</f>
        <v xml:space="preserve"> </v>
      </c>
      <c r="DD77" s="30"/>
      <c r="DE77" s="37"/>
      <c r="DF77" s="30"/>
      <c r="DG77" s="29" t="str">
        <f t="shared" ref="DG77:DG79" si="476">IF(DE77&lt;=0," ",IF(DD77&lt;=0," ",IF(DE77/DD77*100&gt;200,"СВ.200",DE77/DD77)))</f>
        <v xml:space="preserve"> </v>
      </c>
      <c r="DH77" s="29" t="str">
        <f t="shared" ref="DH77:DH79" si="477">IF(DF77=0," ",IF(DE77/DF77*100&gt;200,"св.200",DE77/DF77))</f>
        <v xml:space="preserve"> </v>
      </c>
      <c r="DI77" s="30"/>
      <c r="DJ77" s="30"/>
      <c r="DK77" s="29" t="str">
        <f t="shared" si="412"/>
        <v xml:space="preserve"> </v>
      </c>
      <c r="DL77" s="30"/>
      <c r="DM77" s="30"/>
      <c r="DN77" s="30"/>
      <c r="DO77" s="29" t="str">
        <f t="shared" ref="DO77:DO79" si="478">IF(DM77&lt;=0," ",IF(DL77&lt;=0," ",IF(DM77/DL77*100&gt;200,"СВ.200",DM77/DL77)))</f>
        <v xml:space="preserve"> </v>
      </c>
      <c r="DP77" s="29" t="str">
        <f t="shared" ref="DP77:DP79" si="479">IF(DN77=0," ",IF(DM77/DN77*100&gt;200,"св.200",DM77/DN77))</f>
        <v xml:space="preserve"> </v>
      </c>
    </row>
    <row r="78" spans="1:120" s="19" customFormat="1" ht="15.75" hidden="1" customHeight="1" outlineLevel="1" x14ac:dyDescent="0.25">
      <c r="A78" s="18">
        <v>62</v>
      </c>
      <c r="B78" s="8" t="s">
        <v>93</v>
      </c>
      <c r="C78" s="28">
        <f t="shared" si="431"/>
        <v>1733490.07</v>
      </c>
      <c r="D78" s="28">
        <f t="shared" si="431"/>
        <v>1709485.2500000002</v>
      </c>
      <c r="E78" s="28">
        <f t="shared" si="432"/>
        <v>1754989.2099999997</v>
      </c>
      <c r="F78" s="29">
        <f t="shared" si="437"/>
        <v>0.98615231756129995</v>
      </c>
      <c r="G78" s="29">
        <f t="shared" si="438"/>
        <v>0.97407165825253161</v>
      </c>
      <c r="H78" s="17">
        <f>W78++AG78+M78+AB78+AL78+R78+85.75</f>
        <v>1529340.73</v>
      </c>
      <c r="I78" s="24">
        <f>X78++AH78+N78+AC78+AM78+S78+85.75</f>
        <v>1505335.9100000001</v>
      </c>
      <c r="J78" s="17">
        <f>Y78++AI78+O78+AD78+AN78+T78+16.14</f>
        <v>1543106.8899999997</v>
      </c>
      <c r="K78" s="29">
        <f t="shared" si="439"/>
        <v>0.98430381174769355</v>
      </c>
      <c r="L78" s="29">
        <f t="shared" si="440"/>
        <v>0.97552277146530042</v>
      </c>
      <c r="M78" s="46">
        <v>603262</v>
      </c>
      <c r="N78" s="46">
        <v>596103.56000000006</v>
      </c>
      <c r="O78" s="75">
        <v>673428.44</v>
      </c>
      <c r="P78" s="29">
        <f t="shared" si="441"/>
        <v>0.98813377935291802</v>
      </c>
      <c r="Q78" s="29">
        <f t="shared" si="442"/>
        <v>0.88517728773082427</v>
      </c>
      <c r="R78" s="30"/>
      <c r="S78" s="30"/>
      <c r="T78" s="30"/>
      <c r="U78" s="29" t="str">
        <f t="shared" si="443"/>
        <v xml:space="preserve"> </v>
      </c>
      <c r="V78" s="29" t="str">
        <f t="shared" si="444"/>
        <v xml:space="preserve"> </v>
      </c>
      <c r="W78" s="9"/>
      <c r="X78" s="9"/>
      <c r="Y78" s="9"/>
      <c r="Z78" s="29" t="str">
        <f t="shared" si="445"/>
        <v xml:space="preserve"> </v>
      </c>
      <c r="AA78" s="29" t="str">
        <f t="shared" ref="AA78:AA79" si="480">IF(Y78=0," ",IF(X78/Y78*100&gt;200,"св.200",X78/Y78))</f>
        <v xml:space="preserve"> </v>
      </c>
      <c r="AB78" s="46">
        <v>103000</v>
      </c>
      <c r="AC78" s="46">
        <v>98522.19</v>
      </c>
      <c r="AD78" s="75">
        <v>73059.179999999993</v>
      </c>
      <c r="AE78" s="29">
        <f t="shared" si="446"/>
        <v>0.95652611650485442</v>
      </c>
      <c r="AF78" s="29">
        <f t="shared" si="447"/>
        <v>1.3485258115407264</v>
      </c>
      <c r="AG78" s="46">
        <v>822992.98</v>
      </c>
      <c r="AH78" s="46">
        <v>810624.41</v>
      </c>
      <c r="AI78" s="75">
        <v>796603.13</v>
      </c>
      <c r="AJ78" s="29">
        <f t="shared" si="448"/>
        <v>0.98497123268293252</v>
      </c>
      <c r="AK78" s="29">
        <f t="shared" si="449"/>
        <v>1.0176013368162387</v>
      </c>
      <c r="AL78" s="46"/>
      <c r="AM78" s="30"/>
      <c r="AN78" s="30"/>
      <c r="AO78" s="29" t="str">
        <f t="shared" si="450"/>
        <v xml:space="preserve"> </v>
      </c>
      <c r="AP78" s="29" t="str">
        <f t="shared" si="451"/>
        <v xml:space="preserve"> </v>
      </c>
      <c r="AQ78" s="9">
        <f t="shared" si="452"/>
        <v>204149.34</v>
      </c>
      <c r="AR78" s="9">
        <f t="shared" si="453"/>
        <v>204149.34</v>
      </c>
      <c r="AS78" s="9">
        <f t="shared" si="454"/>
        <v>211882.32</v>
      </c>
      <c r="AT78" s="29">
        <f t="shared" si="384"/>
        <v>1</v>
      </c>
      <c r="AU78" s="29">
        <f t="shared" si="385"/>
        <v>0.96350342020042068</v>
      </c>
      <c r="AV78" s="9"/>
      <c r="AW78" s="9"/>
      <c r="AX78" s="9"/>
      <c r="AY78" s="29" t="str">
        <f t="shared" si="455"/>
        <v xml:space="preserve"> </v>
      </c>
      <c r="AZ78" s="29" t="str">
        <f t="shared" si="456"/>
        <v xml:space="preserve"> </v>
      </c>
      <c r="BA78" s="30"/>
      <c r="BB78" s="30"/>
      <c r="BC78" s="36"/>
      <c r="BD78" s="29" t="str">
        <f t="shared" si="457"/>
        <v xml:space="preserve"> </v>
      </c>
      <c r="BE78" s="29" t="str">
        <f t="shared" si="458"/>
        <v xml:space="preserve"> </v>
      </c>
      <c r="BF78" s="46">
        <v>62879.34</v>
      </c>
      <c r="BG78" s="46">
        <v>62879.34</v>
      </c>
      <c r="BH78" s="75">
        <v>63142.32</v>
      </c>
      <c r="BI78" s="29">
        <f t="shared" si="459"/>
        <v>1</v>
      </c>
      <c r="BJ78" s="29">
        <f t="shared" ref="BJ78:BJ79" si="481">IF(BH78=0," ",IF(BG78/BH78*100&gt;200,"св.200",BG78/BH78))</f>
        <v>0.99583512294131726</v>
      </c>
      <c r="BK78" s="46"/>
      <c r="BL78" s="30"/>
      <c r="BM78" s="30"/>
      <c r="BN78" s="29" t="str">
        <f t="shared" si="460"/>
        <v xml:space="preserve"> </v>
      </c>
      <c r="BO78" s="29" t="str">
        <f t="shared" si="461"/>
        <v xml:space="preserve"> </v>
      </c>
      <c r="BP78" s="30"/>
      <c r="BQ78" s="30"/>
      <c r="BR78" s="30"/>
      <c r="BS78" s="29" t="str">
        <f t="shared" si="462"/>
        <v xml:space="preserve"> </v>
      </c>
      <c r="BT78" s="29" t="str">
        <f t="shared" si="463"/>
        <v xml:space="preserve"> </v>
      </c>
      <c r="BU78" s="46">
        <v>141270</v>
      </c>
      <c r="BV78" s="46">
        <v>141270</v>
      </c>
      <c r="BW78" s="75">
        <v>148740</v>
      </c>
      <c r="BX78" s="29">
        <f t="shared" si="464"/>
        <v>1</v>
      </c>
      <c r="BY78" s="29">
        <f t="shared" si="465"/>
        <v>0.94977813634530051</v>
      </c>
      <c r="BZ78" s="9"/>
      <c r="CA78" s="9"/>
      <c r="CB78" s="9"/>
      <c r="CC78" s="29" t="str">
        <f t="shared" si="466"/>
        <v xml:space="preserve"> </v>
      </c>
      <c r="CD78" s="29" t="str">
        <f>IF(CA78=0," ",IF(CA78/CB78*100&gt;200,"св.200",CA78/CB78))</f>
        <v xml:space="preserve"> </v>
      </c>
      <c r="CE78" s="30"/>
      <c r="CF78" s="46"/>
      <c r="CG78" s="30"/>
      <c r="CH78" s="29" t="str">
        <f t="shared" si="468"/>
        <v xml:space="preserve"> </v>
      </c>
      <c r="CI78" s="29" t="str">
        <f t="shared" si="469"/>
        <v xml:space="preserve"> </v>
      </c>
      <c r="CJ78" s="30"/>
      <c r="CK78" s="30"/>
      <c r="CL78" s="30"/>
      <c r="CM78" s="29" t="str">
        <f t="shared" si="470"/>
        <v xml:space="preserve"> </v>
      </c>
      <c r="CN78" s="29" t="str">
        <f t="shared" si="471"/>
        <v xml:space="preserve"> </v>
      </c>
      <c r="CO78" s="30"/>
      <c r="CP78" s="30"/>
      <c r="CQ78" s="30"/>
      <c r="CR78" s="29" t="str">
        <f t="shared" si="472"/>
        <v xml:space="preserve"> </v>
      </c>
      <c r="CS78" s="29" t="str">
        <f t="shared" si="473"/>
        <v xml:space="preserve"> </v>
      </c>
      <c r="CT78" s="30"/>
      <c r="CU78" s="30"/>
      <c r="CV78" s="30"/>
      <c r="CW78" s="29" t="str">
        <f t="shared" si="427"/>
        <v xml:space="preserve"> </v>
      </c>
      <c r="CX78" s="29" t="str">
        <f t="shared" si="428"/>
        <v xml:space="preserve"> </v>
      </c>
      <c r="CY78" s="30"/>
      <c r="CZ78" s="30"/>
      <c r="DA78" s="30"/>
      <c r="DB78" s="29" t="str">
        <f t="shared" si="474"/>
        <v xml:space="preserve"> </v>
      </c>
      <c r="DC78" s="29" t="str">
        <f t="shared" si="475"/>
        <v xml:space="preserve"> </v>
      </c>
      <c r="DD78" s="30"/>
      <c r="DE78" s="37"/>
      <c r="DF78" s="30"/>
      <c r="DG78" s="29" t="str">
        <f t="shared" si="476"/>
        <v xml:space="preserve"> </v>
      </c>
      <c r="DH78" s="29" t="str">
        <f t="shared" si="477"/>
        <v xml:space="preserve"> </v>
      </c>
      <c r="DI78" s="30"/>
      <c r="DJ78" s="30"/>
      <c r="DK78" s="29" t="str">
        <f>IF(DI78=0," ",IF(DI78/DJ78*100&gt;200,"св.200",DI78/DJ78))</f>
        <v xml:space="preserve"> </v>
      </c>
      <c r="DL78" s="30"/>
      <c r="DM78" s="30"/>
      <c r="DN78" s="30"/>
      <c r="DO78" s="29" t="str">
        <f t="shared" si="478"/>
        <v xml:space="preserve"> </v>
      </c>
      <c r="DP78" s="29" t="str">
        <f t="shared" si="479"/>
        <v xml:space="preserve"> </v>
      </c>
    </row>
    <row r="79" spans="1:120" s="19" customFormat="1" ht="15.75" hidden="1" customHeight="1" outlineLevel="1" x14ac:dyDescent="0.25">
      <c r="A79" s="18">
        <v>63</v>
      </c>
      <c r="B79" s="8" t="s">
        <v>18</v>
      </c>
      <c r="C79" s="28">
        <f t="shared" si="431"/>
        <v>780274.25</v>
      </c>
      <c r="D79" s="28">
        <f t="shared" si="431"/>
        <v>693989.94000000006</v>
      </c>
      <c r="E79" s="28">
        <f t="shared" si="432"/>
        <v>690227.65</v>
      </c>
      <c r="F79" s="29">
        <f t="shared" si="437"/>
        <v>0.88941797066864636</v>
      </c>
      <c r="G79" s="29">
        <f t="shared" si="438"/>
        <v>1.0054507958352581</v>
      </c>
      <c r="H79" s="17">
        <f>W79++AG79+M79+AB79+AL79+R79</f>
        <v>714157.61</v>
      </c>
      <c r="I79" s="24">
        <f>X79++AH79+N79+AC79+AM79+S79</f>
        <v>675785.94000000006</v>
      </c>
      <c r="J79" s="17">
        <f>O79+T79+Y79+AD79+AI79+3.65</f>
        <v>665438.80000000005</v>
      </c>
      <c r="K79" s="29">
        <f t="shared" si="439"/>
        <v>0.94627002574403718</v>
      </c>
      <c r="L79" s="29">
        <f t="shared" si="440"/>
        <v>1.0155493487906027</v>
      </c>
      <c r="M79" s="46">
        <v>202079.5</v>
      </c>
      <c r="N79" s="46">
        <v>188734.7</v>
      </c>
      <c r="O79" s="75">
        <v>211097.88</v>
      </c>
      <c r="P79" s="29">
        <f t="shared" si="441"/>
        <v>0.93396262362090177</v>
      </c>
      <c r="Q79" s="29">
        <f t="shared" si="442"/>
        <v>0.89406250787549357</v>
      </c>
      <c r="R79" s="28"/>
      <c r="S79" s="28"/>
      <c r="T79" s="28"/>
      <c r="U79" s="29" t="str">
        <f t="shared" si="443"/>
        <v xml:space="preserve"> </v>
      </c>
      <c r="V79" s="29" t="str">
        <f t="shared" si="444"/>
        <v xml:space="preserve"> </v>
      </c>
      <c r="W79" s="46">
        <v>1500</v>
      </c>
      <c r="X79" s="28">
        <v>1500</v>
      </c>
      <c r="Y79" s="75">
        <v>7500</v>
      </c>
      <c r="Z79" s="29">
        <f t="shared" si="445"/>
        <v>1</v>
      </c>
      <c r="AA79" s="29">
        <f t="shared" si="480"/>
        <v>0.2</v>
      </c>
      <c r="AB79" s="46">
        <v>53606.34</v>
      </c>
      <c r="AC79" s="46">
        <v>53606.34</v>
      </c>
      <c r="AD79" s="75">
        <v>51945.760000000002</v>
      </c>
      <c r="AE79" s="29">
        <f t="shared" si="446"/>
        <v>1</v>
      </c>
      <c r="AF79" s="29">
        <f t="shared" si="447"/>
        <v>1.0319675754094269</v>
      </c>
      <c r="AG79" s="46">
        <v>456971.77</v>
      </c>
      <c r="AH79" s="46">
        <v>431944.9</v>
      </c>
      <c r="AI79" s="75">
        <v>394891.51</v>
      </c>
      <c r="AJ79" s="29">
        <f t="shared" si="448"/>
        <v>0.94523322523839937</v>
      </c>
      <c r="AK79" s="29">
        <f t="shared" si="449"/>
        <v>1.0938318223149441</v>
      </c>
      <c r="AL79" s="28"/>
      <c r="AM79" s="28"/>
      <c r="AN79" s="28"/>
      <c r="AO79" s="29" t="str">
        <f t="shared" si="450"/>
        <v xml:space="preserve"> </v>
      </c>
      <c r="AP79" s="29" t="str">
        <f t="shared" si="451"/>
        <v xml:space="preserve"> </v>
      </c>
      <c r="AQ79" s="9">
        <f t="shared" si="452"/>
        <v>66116.639999999999</v>
      </c>
      <c r="AR79" s="9">
        <f t="shared" si="453"/>
        <v>18204</v>
      </c>
      <c r="AS79" s="9">
        <f t="shared" si="454"/>
        <v>24788.85</v>
      </c>
      <c r="AT79" s="29">
        <f t="shared" ref="AT79" si="482">IF(AR79&lt;=0," ",IF(AQ79&lt;=0," ",IF(AR79/AQ79*100&gt;200,"СВ.200",AR79/AQ79)))</f>
        <v>0.27533159579797156</v>
      </c>
      <c r="AU79" s="29">
        <f t="shared" ref="AU79" si="483">IF(AS79=0," ",IF(AR79/AS79*100&gt;200,"св.200",AR79/AS79))</f>
        <v>0.73436242504190397</v>
      </c>
      <c r="AV79" s="28"/>
      <c r="AW79" s="28"/>
      <c r="AX79" s="28"/>
      <c r="AY79" s="29" t="str">
        <f t="shared" si="455"/>
        <v xml:space="preserve"> </v>
      </c>
      <c r="AZ79" s="29" t="str">
        <f t="shared" si="456"/>
        <v xml:space="preserve"> </v>
      </c>
      <c r="BA79" s="28"/>
      <c r="BB79" s="28"/>
      <c r="BC79" s="28"/>
      <c r="BD79" s="29" t="str">
        <f t="shared" si="457"/>
        <v xml:space="preserve"> </v>
      </c>
      <c r="BE79" s="29" t="str">
        <f t="shared" si="458"/>
        <v xml:space="preserve"> </v>
      </c>
      <c r="BF79" s="46">
        <v>18204</v>
      </c>
      <c r="BG79" s="46">
        <v>18204</v>
      </c>
      <c r="BH79" s="75">
        <v>24788.85</v>
      </c>
      <c r="BI79" s="29">
        <f t="shared" si="459"/>
        <v>1</v>
      </c>
      <c r="BJ79" s="29">
        <f t="shared" si="481"/>
        <v>0.73436242504190397</v>
      </c>
      <c r="BK79" s="28"/>
      <c r="BL79" s="28"/>
      <c r="BM79" s="28"/>
      <c r="BN79" s="29" t="str">
        <f t="shared" si="460"/>
        <v xml:space="preserve"> </v>
      </c>
      <c r="BO79" s="29" t="str">
        <f t="shared" si="461"/>
        <v xml:space="preserve"> </v>
      </c>
      <c r="BP79" s="28"/>
      <c r="BQ79" s="28"/>
      <c r="BR79" s="28"/>
      <c r="BS79" s="29" t="str">
        <f t="shared" si="462"/>
        <v xml:space="preserve"> </v>
      </c>
      <c r="BT79" s="29" t="str">
        <f t="shared" si="463"/>
        <v xml:space="preserve"> </v>
      </c>
      <c r="BU79" s="28">
        <v>47912.639999999999</v>
      </c>
      <c r="BV79" s="28">
        <v>0</v>
      </c>
      <c r="BW79" s="28"/>
      <c r="BX79" s="29" t="str">
        <f t="shared" si="464"/>
        <v xml:space="preserve"> </v>
      </c>
      <c r="BY79" s="29" t="str">
        <f t="shared" si="465"/>
        <v xml:space="preserve"> </v>
      </c>
      <c r="BZ79" s="28"/>
      <c r="CA79" s="28"/>
      <c r="CB79" s="28"/>
      <c r="CC79" s="29" t="str">
        <f t="shared" si="466"/>
        <v xml:space="preserve"> </v>
      </c>
      <c r="CD79" s="29" t="str">
        <f t="shared" si="467"/>
        <v xml:space="preserve"> </v>
      </c>
      <c r="CE79" s="28"/>
      <c r="CF79" s="28"/>
      <c r="CG79" s="28"/>
      <c r="CH79" s="29" t="str">
        <f t="shared" si="468"/>
        <v xml:space="preserve"> </v>
      </c>
      <c r="CI79" s="29" t="str">
        <f t="shared" si="469"/>
        <v xml:space="preserve"> </v>
      </c>
      <c r="CJ79" s="28"/>
      <c r="CK79" s="28"/>
      <c r="CL79" s="28"/>
      <c r="CM79" s="29" t="str">
        <f t="shared" si="470"/>
        <v xml:space="preserve"> </v>
      </c>
      <c r="CN79" s="29" t="str">
        <f t="shared" si="471"/>
        <v xml:space="preserve"> </v>
      </c>
      <c r="CO79" s="28"/>
      <c r="CP79" s="28"/>
      <c r="CQ79" s="28"/>
      <c r="CR79" s="29" t="str">
        <f t="shared" si="472"/>
        <v xml:space="preserve"> </v>
      </c>
      <c r="CS79" s="29" t="str">
        <f t="shared" si="473"/>
        <v xml:space="preserve"> </v>
      </c>
      <c r="CT79" s="58"/>
      <c r="CU79" s="58"/>
      <c r="CV79" s="58"/>
      <c r="CW79" s="29" t="str">
        <f t="shared" si="427"/>
        <v xml:space="preserve"> </v>
      </c>
      <c r="CX79" s="29" t="str">
        <f t="shared" si="428"/>
        <v xml:space="preserve"> </v>
      </c>
      <c r="CY79" s="28"/>
      <c r="CZ79" s="28"/>
      <c r="DA79" s="28"/>
      <c r="DB79" s="29" t="str">
        <f t="shared" si="474"/>
        <v xml:space="preserve"> </v>
      </c>
      <c r="DC79" s="29" t="str">
        <f t="shared" si="475"/>
        <v xml:space="preserve"> </v>
      </c>
      <c r="DD79" s="28"/>
      <c r="DE79" s="28"/>
      <c r="DF79" s="28"/>
      <c r="DG79" s="29" t="str">
        <f t="shared" si="476"/>
        <v xml:space="preserve"> </v>
      </c>
      <c r="DH79" s="29" t="str">
        <f t="shared" si="477"/>
        <v xml:space="preserve"> </v>
      </c>
      <c r="DI79" s="28"/>
      <c r="DJ79" s="28"/>
      <c r="DK79" s="29" t="str">
        <f t="shared" si="412"/>
        <v xml:space="preserve"> </v>
      </c>
      <c r="DL79" s="71"/>
      <c r="DM79" s="71"/>
      <c r="DN79" s="71"/>
      <c r="DO79" s="29" t="str">
        <f t="shared" si="478"/>
        <v xml:space="preserve"> </v>
      </c>
      <c r="DP79" s="29" t="str">
        <f t="shared" si="479"/>
        <v xml:space="preserve"> </v>
      </c>
    </row>
    <row r="80" spans="1:120" s="21" customFormat="1" ht="32.1" customHeight="1" collapsed="1" x14ac:dyDescent="0.25">
      <c r="A80" s="20"/>
      <c r="B80" s="7" t="s">
        <v>147</v>
      </c>
      <c r="C80" s="35">
        <f>SUM(C81:C83)</f>
        <v>17588101.560000002</v>
      </c>
      <c r="D80" s="35">
        <f>SUM(D81:D83)</f>
        <v>17604425.359999999</v>
      </c>
      <c r="E80" s="35">
        <f>SUM(E81:E83)</f>
        <v>16275240.67</v>
      </c>
      <c r="F80" s="26">
        <f t="shared" si="364"/>
        <v>1.0009281160871348</v>
      </c>
      <c r="G80" s="26">
        <f t="shared" si="365"/>
        <v>1.0816691265555338</v>
      </c>
      <c r="H80" s="25">
        <f>SUM(H81:H83)</f>
        <v>15955110.690000001</v>
      </c>
      <c r="I80" s="25">
        <f>SUM(I81:I83)</f>
        <v>16324281.309999999</v>
      </c>
      <c r="J80" s="25">
        <f>SUM(J81:J83)</f>
        <v>15133846.669999998</v>
      </c>
      <c r="K80" s="26">
        <f t="shared" si="368"/>
        <v>1.0231380795265419</v>
      </c>
      <c r="L80" s="26">
        <f t="shared" si="369"/>
        <v>1.0786604137043236</v>
      </c>
      <c r="M80" s="25">
        <f>SUM(M81:M83)</f>
        <v>11834611.520000001</v>
      </c>
      <c r="N80" s="25">
        <f>SUM(N81:N83)</f>
        <v>12487509.15</v>
      </c>
      <c r="O80" s="25">
        <f>SUM(O81:O83)</f>
        <v>11743809.359999999</v>
      </c>
      <c r="P80" s="26">
        <f t="shared" si="370"/>
        <v>1.0551684885386081</v>
      </c>
      <c r="Q80" s="26">
        <f t="shared" si="371"/>
        <v>1.0633269637817078</v>
      </c>
      <c r="R80" s="25">
        <f>SUM(R81:R83)</f>
        <v>824609.55</v>
      </c>
      <c r="S80" s="25">
        <f>SUM(S81:S83)</f>
        <v>821800.66</v>
      </c>
      <c r="T80" s="25">
        <f>SUM(T81:T83)</f>
        <v>713395.02</v>
      </c>
      <c r="U80" s="26">
        <f t="shared" si="373"/>
        <v>0.9965936727266862</v>
      </c>
      <c r="V80" s="26">
        <f t="shared" si="374"/>
        <v>1.1519573826012972</v>
      </c>
      <c r="W80" s="25">
        <f>SUM(W81:W83)</f>
        <v>1238.3500000000001</v>
      </c>
      <c r="X80" s="25">
        <f>SUM(X81:X83)</f>
        <v>1238.3500000000001</v>
      </c>
      <c r="Y80" s="25">
        <f>SUM(Y81:Y83)</f>
        <v>3.56</v>
      </c>
      <c r="Z80" s="26">
        <f t="shared" si="376"/>
        <v>1</v>
      </c>
      <c r="AA80" s="26" t="str">
        <f t="shared" si="377"/>
        <v>св.200</v>
      </c>
      <c r="AB80" s="25">
        <f>SUM(AB81:AB83)</f>
        <v>718000</v>
      </c>
      <c r="AC80" s="25">
        <f>SUM(AC81:AC83)</f>
        <v>695435.71</v>
      </c>
      <c r="AD80" s="25">
        <f>SUM(AD81:AD83)</f>
        <v>374682.06000000006</v>
      </c>
      <c r="AE80" s="26">
        <f t="shared" si="378"/>
        <v>0.96857341225626736</v>
      </c>
      <c r="AF80" s="26">
        <f t="shared" si="379"/>
        <v>1.8560688761025812</v>
      </c>
      <c r="AG80" s="25">
        <f>SUM(AG81:AG83)</f>
        <v>2576651.27</v>
      </c>
      <c r="AH80" s="25">
        <f>SUM(AH81:AH83)</f>
        <v>2318297.4400000004</v>
      </c>
      <c r="AI80" s="25">
        <f>SUM(AI81:AI83)</f>
        <v>2301556.67</v>
      </c>
      <c r="AJ80" s="26">
        <f t="shared" si="380"/>
        <v>0.89973271392678622</v>
      </c>
      <c r="AK80" s="26">
        <f t="shared" si="381"/>
        <v>1.0072736727355927</v>
      </c>
      <c r="AL80" s="25">
        <f>SUM(AL81:AL83)</f>
        <v>0</v>
      </c>
      <c r="AM80" s="25">
        <f>SUM(AM81:AM83)</f>
        <v>0</v>
      </c>
      <c r="AN80" s="25">
        <f>SUM(AN81:AN83)</f>
        <v>400</v>
      </c>
      <c r="AO80" s="26" t="str">
        <f t="shared" ref="AO80:AO84" si="484">IF(AM80&lt;=0," ",IF(AL80&lt;=0," ",IF(AM80/AL80*100&gt;200,"СВ.200",AM80/AL80)))</f>
        <v xml:space="preserve"> </v>
      </c>
      <c r="AP80" s="26">
        <f t="shared" si="382"/>
        <v>0</v>
      </c>
      <c r="AQ80" s="25">
        <f>SUM(AQ81:AQ83)</f>
        <v>1632990.87</v>
      </c>
      <c r="AR80" s="25">
        <f>SUM(AR81:AR83)</f>
        <v>1280144.05</v>
      </c>
      <c r="AS80" s="25">
        <f>SUM(AS81:AS83)</f>
        <v>1141394</v>
      </c>
      <c r="AT80" s="26">
        <f t="shared" si="384"/>
        <v>0.7839260301559432</v>
      </c>
      <c r="AU80" s="26">
        <f t="shared" si="385"/>
        <v>1.1215619234024361</v>
      </c>
      <c r="AV80" s="25">
        <f>SUM(AV81:AV83)</f>
        <v>107584.21</v>
      </c>
      <c r="AW80" s="25">
        <f>SUM(AW81:AW83)</f>
        <v>108884.1</v>
      </c>
      <c r="AX80" s="25">
        <f>SUM(AX81:AX83)</f>
        <v>145711.64000000001</v>
      </c>
      <c r="AY80" s="26">
        <f t="shared" si="386"/>
        <v>1.0120825351601317</v>
      </c>
      <c r="AZ80" s="26">
        <f t="shared" si="387"/>
        <v>0.74725739137930225</v>
      </c>
      <c r="BA80" s="27">
        <f>SUM(BA81:BA83)</f>
        <v>2003</v>
      </c>
      <c r="BB80" s="27">
        <f>SUM(BB81:BB83)</f>
        <v>0</v>
      </c>
      <c r="BC80" s="27">
        <f>SUM(BC81:BC83)</f>
        <v>0</v>
      </c>
      <c r="BD80" s="26" t="str">
        <f t="shared" si="389"/>
        <v xml:space="preserve"> </v>
      </c>
      <c r="BE80" s="26" t="str">
        <f t="shared" si="390"/>
        <v xml:space="preserve"> </v>
      </c>
      <c r="BF80" s="27">
        <f>SUM(BF81:BF83)</f>
        <v>454998.83</v>
      </c>
      <c r="BG80" s="27">
        <f>SUM(BG81:BG83)</f>
        <v>454998.83</v>
      </c>
      <c r="BH80" s="27">
        <f>SUM(BH81:BH83)</f>
        <v>290583.95</v>
      </c>
      <c r="BI80" s="26">
        <f t="shared" si="392"/>
        <v>1</v>
      </c>
      <c r="BJ80" s="26">
        <f t="shared" si="393"/>
        <v>1.5658085382898814</v>
      </c>
      <c r="BK80" s="27">
        <f>SUM(BK81:BK83)</f>
        <v>0</v>
      </c>
      <c r="BL80" s="27">
        <f>SUM(BL81:BL83)</f>
        <v>0</v>
      </c>
      <c r="BM80" s="27">
        <f>SUM(BM81:BM83)</f>
        <v>0</v>
      </c>
      <c r="BN80" s="26" t="str">
        <f t="shared" si="394"/>
        <v xml:space="preserve"> </v>
      </c>
      <c r="BO80" s="26" t="str">
        <f t="shared" si="395"/>
        <v xml:space="preserve"> </v>
      </c>
      <c r="BP80" s="25">
        <f>SUM(BP81:BP83)</f>
        <v>0</v>
      </c>
      <c r="BQ80" s="25">
        <f>SUM(BQ81:BQ83)</f>
        <v>0</v>
      </c>
      <c r="BR80" s="25">
        <f>SUM(BR81:BR83)</f>
        <v>0</v>
      </c>
      <c r="BS80" s="26" t="str">
        <f t="shared" si="396"/>
        <v xml:space="preserve"> </v>
      </c>
      <c r="BT80" s="26" t="str">
        <f t="shared" si="397"/>
        <v xml:space="preserve"> </v>
      </c>
      <c r="BU80" s="25">
        <f>SUM(BU81:BU83)</f>
        <v>572007</v>
      </c>
      <c r="BV80" s="25">
        <f>SUM(BV81:BV83)</f>
        <v>214015</v>
      </c>
      <c r="BW80" s="25">
        <f>SUM(BW81:BW83)</f>
        <v>422730</v>
      </c>
      <c r="BX80" s="26">
        <f t="shared" si="398"/>
        <v>0.37414751917371641</v>
      </c>
      <c r="BY80" s="26">
        <f t="shared" si="399"/>
        <v>0.50626877676058002</v>
      </c>
      <c r="BZ80" s="25">
        <f>SUM(BZ81:BZ83)</f>
        <v>0</v>
      </c>
      <c r="CA80" s="25">
        <f>SUM(CA81:CA83)</f>
        <v>0</v>
      </c>
      <c r="CB80" s="25">
        <f>SUM(CB81:CB83)</f>
        <v>0</v>
      </c>
      <c r="CC80" s="26" t="str">
        <f t="shared" ref="CC80:CC106" si="485">IF(CA80&lt;=0," ",IF(BZ80&lt;=0," ",IF(CA80/BZ80*100&gt;200,"СВ.200",CA80/BZ80)))</f>
        <v xml:space="preserve"> </v>
      </c>
      <c r="CD80" s="26" t="str">
        <f t="shared" si="400"/>
        <v xml:space="preserve"> </v>
      </c>
      <c r="CE80" s="52">
        <f>SUM(CE81:CE83)</f>
        <v>153420.01</v>
      </c>
      <c r="CF80" s="52">
        <f>SUM(CF81:CF83)</f>
        <v>155294.45000000001</v>
      </c>
      <c r="CG80" s="52">
        <f>SUM(CG81:CG83)</f>
        <v>66790.740000000005</v>
      </c>
      <c r="CH80" s="26">
        <f t="shared" si="402"/>
        <v>1.012217702241057</v>
      </c>
      <c r="CI80" s="26" t="str">
        <f t="shared" si="425"/>
        <v>св.200</v>
      </c>
      <c r="CJ80" s="27">
        <f>SUM(CJ81:CJ83)</f>
        <v>153420.01</v>
      </c>
      <c r="CK80" s="27">
        <f>SUM(CK81:CK83)</f>
        <v>155294.45000000001</v>
      </c>
      <c r="CL80" s="27">
        <f>SUM(CL81:CL83)</f>
        <v>66790.740000000005</v>
      </c>
      <c r="CM80" s="26">
        <f t="shared" si="403"/>
        <v>1.012217702241057</v>
      </c>
      <c r="CN80" s="26" t="str">
        <f t="shared" si="426"/>
        <v>св.200</v>
      </c>
      <c r="CO80" s="27">
        <f>SUM(CO81:CO83)</f>
        <v>0</v>
      </c>
      <c r="CP80" s="27">
        <f>SUM(CP81:CP83)</f>
        <v>0</v>
      </c>
      <c r="CQ80" s="27">
        <f>SUM(CQ81:CQ83)</f>
        <v>0</v>
      </c>
      <c r="CR80" s="26" t="str">
        <f t="shared" si="405"/>
        <v xml:space="preserve"> </v>
      </c>
      <c r="CS80" s="26" t="str">
        <f t="shared" si="406"/>
        <v xml:space="preserve"> </v>
      </c>
      <c r="CT80" s="27">
        <f>SUM(CT81:CT83)</f>
        <v>0</v>
      </c>
      <c r="CU80" s="27">
        <f t="shared" ref="CU80:CV80" si="486">SUM(CU81:CU83)</f>
        <v>0</v>
      </c>
      <c r="CV80" s="27">
        <f t="shared" si="486"/>
        <v>0</v>
      </c>
      <c r="CW80" s="69" t="str">
        <f t="shared" si="427"/>
        <v xml:space="preserve"> </v>
      </c>
      <c r="CX80" s="69" t="str">
        <f t="shared" si="428"/>
        <v xml:space="preserve"> </v>
      </c>
      <c r="CY80" s="25">
        <f>SUM(CY81:CY83)</f>
        <v>0</v>
      </c>
      <c r="CZ80" s="25">
        <f>SUM(CZ81:CZ83)</f>
        <v>0</v>
      </c>
      <c r="DA80" s="25">
        <f>SUM(DA81:DA83)</f>
        <v>0</v>
      </c>
      <c r="DB80" s="26" t="str">
        <f t="shared" si="408"/>
        <v xml:space="preserve"> </v>
      </c>
      <c r="DC80" s="26" t="str">
        <f t="shared" si="409"/>
        <v xml:space="preserve"> </v>
      </c>
      <c r="DD80" s="25">
        <f>SUM(DD81:DD83)</f>
        <v>0</v>
      </c>
      <c r="DE80" s="25">
        <f>SUM(DE81:DE83)</f>
        <v>0</v>
      </c>
      <c r="DF80" s="25">
        <f>SUM(DF81:DF83)</f>
        <v>0</v>
      </c>
      <c r="DG80" s="26" t="str">
        <f t="shared" si="410"/>
        <v xml:space="preserve"> </v>
      </c>
      <c r="DH80" s="26" t="str">
        <f t="shared" si="411"/>
        <v xml:space="preserve"> </v>
      </c>
      <c r="DI80" s="25">
        <f>SUM(DI81:DI83)</f>
        <v>0</v>
      </c>
      <c r="DJ80" s="25">
        <f>SUM(DJ81:DJ83)</f>
        <v>0</v>
      </c>
      <c r="DK80" s="26" t="str">
        <f t="shared" ref="DK80:DK82" si="487">IF(DI80=0," ",IF(DI80/DJ80*100&gt;200,"св.200",DI80/DJ80))</f>
        <v xml:space="preserve"> </v>
      </c>
      <c r="DL80" s="25">
        <f>SUM(DL81:DL83)</f>
        <v>342977.82</v>
      </c>
      <c r="DM80" s="25">
        <f>SUM(DM81:DM83)</f>
        <v>346951.67000000004</v>
      </c>
      <c r="DN80" s="25">
        <f>SUM(DN81:DN83)</f>
        <v>215577.67</v>
      </c>
      <c r="DO80" s="26">
        <f t="shared" si="413"/>
        <v>1.0115863177391471</v>
      </c>
      <c r="DP80" s="26">
        <f t="shared" si="414"/>
        <v>1.6094044898063886</v>
      </c>
    </row>
    <row r="81" spans="1:120" s="19" customFormat="1" ht="15.75" hidden="1" customHeight="1" outlineLevel="1" x14ac:dyDescent="0.25">
      <c r="A81" s="18">
        <v>64</v>
      </c>
      <c r="B81" s="8" t="s">
        <v>52</v>
      </c>
      <c r="C81" s="28">
        <f t="shared" ref="C81:D83" si="488">H81+AQ81</f>
        <v>15207591.560000002</v>
      </c>
      <c r="D81" s="28">
        <f t="shared" si="488"/>
        <v>15593717.220000001</v>
      </c>
      <c r="E81" s="28">
        <f t="shared" ref="E81:E83" si="489">J81+AS81</f>
        <v>14382097.939999999</v>
      </c>
      <c r="F81" s="29">
        <f t="shared" si="364"/>
        <v>1.0253903228842371</v>
      </c>
      <c r="G81" s="29">
        <f t="shared" si="365"/>
        <v>1.0842449609962816</v>
      </c>
      <c r="H81" s="17">
        <f t="shared" ref="H81:I83" si="490">W81++AG81+M81+AB81+AL81+R81</f>
        <v>14228580.340000002</v>
      </c>
      <c r="I81" s="24">
        <f t="shared" si="490"/>
        <v>14965649.82</v>
      </c>
      <c r="J81" s="17">
        <f t="shared" ref="J81:J83" si="491">Y81++AI81+O81+AD81+AN81+T81</f>
        <v>13631114.389999999</v>
      </c>
      <c r="K81" s="29">
        <f t="shared" si="368"/>
        <v>1.0518020394436622</v>
      </c>
      <c r="L81" s="29">
        <f t="shared" si="369"/>
        <v>1.097903619015848</v>
      </c>
      <c r="M81" s="46">
        <v>11637820.640000001</v>
      </c>
      <c r="N81" s="9">
        <v>12322042.050000001</v>
      </c>
      <c r="O81" s="75">
        <v>11575992.1</v>
      </c>
      <c r="P81" s="29">
        <f t="shared" si="370"/>
        <v>1.0587929158873857</v>
      </c>
      <c r="Q81" s="29">
        <f t="shared" si="371"/>
        <v>1.0644480355165413</v>
      </c>
      <c r="R81" s="46">
        <v>824609.55</v>
      </c>
      <c r="S81" s="46">
        <v>821800.66</v>
      </c>
      <c r="T81" s="75">
        <v>713395.02</v>
      </c>
      <c r="U81" s="29">
        <f t="shared" si="373"/>
        <v>0.9965936727266862</v>
      </c>
      <c r="V81" s="29">
        <f t="shared" si="374"/>
        <v>1.1519573826012972</v>
      </c>
      <c r="W81" s="9">
        <v>1150.1500000000001</v>
      </c>
      <c r="X81" s="9">
        <v>1150.1500000000001</v>
      </c>
      <c r="Y81" s="9"/>
      <c r="Z81" s="29">
        <f t="shared" si="376"/>
        <v>1</v>
      </c>
      <c r="AA81" s="29" t="str">
        <f t="shared" si="377"/>
        <v xml:space="preserve"> </v>
      </c>
      <c r="AB81" s="46">
        <v>562000</v>
      </c>
      <c r="AC81" s="46">
        <v>601678.86</v>
      </c>
      <c r="AD81" s="75">
        <v>309457.90000000002</v>
      </c>
      <c r="AE81" s="29">
        <f t="shared" si="378"/>
        <v>1.0706029537366548</v>
      </c>
      <c r="AF81" s="29">
        <f t="shared" si="379"/>
        <v>1.9442995638502036</v>
      </c>
      <c r="AG81" s="46">
        <v>1203000</v>
      </c>
      <c r="AH81" s="46">
        <v>1218978.1000000001</v>
      </c>
      <c r="AI81" s="75">
        <v>1032269.37</v>
      </c>
      <c r="AJ81" s="29">
        <f t="shared" si="380"/>
        <v>1.0132818786367415</v>
      </c>
      <c r="AK81" s="29">
        <f t="shared" si="381"/>
        <v>1.1808721012423338</v>
      </c>
      <c r="AL81" s="9"/>
      <c r="AM81" s="9"/>
      <c r="AN81" s="9"/>
      <c r="AO81" s="29" t="str">
        <f t="shared" si="484"/>
        <v xml:space="preserve"> </v>
      </c>
      <c r="AP81" s="29" t="str">
        <f t="shared" si="382"/>
        <v xml:space="preserve"> </v>
      </c>
      <c r="AQ81" s="9">
        <f>AV81+BA81+BF81+BK81+BP81+BU81+BZ81+CE81+CY81+DD81+DL81+CT81</f>
        <v>979011.22</v>
      </c>
      <c r="AR81" s="9">
        <f t="shared" ref="AR81" si="492">AW81+BB81+BG81+BL81+BQ81+BV81+CA81+CF81+CZ81+DE81+DM81+CU81+DI81</f>
        <v>628067.4</v>
      </c>
      <c r="AS81" s="9">
        <f t="shared" ref="AS81" si="493">AX81+BC81+BH81+BM81+BR81+BW81+CB81+CG81+DA81+DF81+DN81+CV81+DJ81</f>
        <v>750983.55</v>
      </c>
      <c r="AT81" s="29">
        <f t="shared" si="384"/>
        <v>0.64153238202928875</v>
      </c>
      <c r="AU81" s="29">
        <f t="shared" si="385"/>
        <v>0.83632644150461088</v>
      </c>
      <c r="AV81" s="46">
        <v>107584.21</v>
      </c>
      <c r="AW81" s="46">
        <v>108884.1</v>
      </c>
      <c r="AX81" s="75">
        <v>145711.64000000001</v>
      </c>
      <c r="AY81" s="29">
        <f t="shared" si="386"/>
        <v>1.0120825351601317</v>
      </c>
      <c r="AZ81" s="29">
        <f t="shared" si="387"/>
        <v>0.74725739137930225</v>
      </c>
      <c r="BA81" s="30"/>
      <c r="BB81" s="30"/>
      <c r="BC81" s="36"/>
      <c r="BD81" s="29" t="str">
        <f t="shared" si="389"/>
        <v xml:space="preserve"> </v>
      </c>
      <c r="BE81" s="29" t="str">
        <f t="shared" si="390"/>
        <v xml:space="preserve"> </v>
      </c>
      <c r="BF81" s="30"/>
      <c r="BG81" s="30"/>
      <c r="BH81" s="30"/>
      <c r="BI81" s="29" t="str">
        <f t="shared" si="392"/>
        <v xml:space="preserve"> </v>
      </c>
      <c r="BJ81" s="29" t="str">
        <f t="shared" si="393"/>
        <v xml:space="preserve"> </v>
      </c>
      <c r="BK81" s="46"/>
      <c r="BL81" s="46"/>
      <c r="BM81" s="30"/>
      <c r="BN81" s="29"/>
      <c r="BO81" s="29" t="str">
        <f t="shared" si="395"/>
        <v xml:space="preserve"> </v>
      </c>
      <c r="BP81" s="30"/>
      <c r="BQ81" s="30"/>
      <c r="BR81" s="30"/>
      <c r="BS81" s="29" t="str">
        <f t="shared" si="396"/>
        <v xml:space="preserve"> </v>
      </c>
      <c r="BT81" s="29" t="str">
        <f t="shared" si="397"/>
        <v xml:space="preserve"> </v>
      </c>
      <c r="BU81" s="46">
        <v>568007</v>
      </c>
      <c r="BV81" s="46">
        <v>209915</v>
      </c>
      <c r="BW81" s="75">
        <v>385730</v>
      </c>
      <c r="BX81" s="29">
        <f t="shared" si="398"/>
        <v>0.36956410748459084</v>
      </c>
      <c r="BY81" s="29">
        <f t="shared" si="399"/>
        <v>0.54420190288543802</v>
      </c>
      <c r="BZ81" s="30"/>
      <c r="CA81" s="30"/>
      <c r="CB81" s="30"/>
      <c r="CC81" s="29" t="str">
        <f t="shared" si="485"/>
        <v xml:space="preserve"> </v>
      </c>
      <c r="CD81" s="29" t="str">
        <f t="shared" si="400"/>
        <v xml:space="preserve"> </v>
      </c>
      <c r="CE81" s="46">
        <v>153420.01</v>
      </c>
      <c r="CF81" s="9">
        <v>155294.45000000001</v>
      </c>
      <c r="CG81" s="75">
        <v>66790.740000000005</v>
      </c>
      <c r="CH81" s="29">
        <f t="shared" si="402"/>
        <v>1.012217702241057</v>
      </c>
      <c r="CI81" s="29" t="str">
        <f t="shared" si="425"/>
        <v>св.200</v>
      </c>
      <c r="CJ81" s="46">
        <v>153420.01</v>
      </c>
      <c r="CK81" s="30">
        <v>155294.45000000001</v>
      </c>
      <c r="CL81" s="75">
        <v>66790.740000000005</v>
      </c>
      <c r="CM81" s="29">
        <f t="shared" si="403"/>
        <v>1.012217702241057</v>
      </c>
      <c r="CN81" s="29" t="str">
        <f t="shared" si="426"/>
        <v>св.200</v>
      </c>
      <c r="CO81" s="30"/>
      <c r="CP81" s="30"/>
      <c r="CQ81" s="30"/>
      <c r="CR81" s="29" t="str">
        <f t="shared" si="405"/>
        <v xml:space="preserve"> </v>
      </c>
      <c r="CS81" s="29" t="str">
        <f t="shared" si="406"/>
        <v xml:space="preserve"> </v>
      </c>
      <c r="CT81" s="30"/>
      <c r="CU81" s="30"/>
      <c r="CV81" s="30"/>
      <c r="CW81" s="29" t="str">
        <f t="shared" si="427"/>
        <v xml:space="preserve"> </v>
      </c>
      <c r="CX81" s="29" t="str">
        <f t="shared" si="428"/>
        <v xml:space="preserve"> </v>
      </c>
      <c r="CY81" s="30"/>
      <c r="CZ81" s="30"/>
      <c r="DA81" s="30"/>
      <c r="DB81" s="29" t="str">
        <f t="shared" si="408"/>
        <v xml:space="preserve"> </v>
      </c>
      <c r="DC81" s="29" t="str">
        <f t="shared" si="409"/>
        <v xml:space="preserve"> </v>
      </c>
      <c r="DD81" s="30"/>
      <c r="DE81" s="37"/>
      <c r="DF81" s="30"/>
      <c r="DG81" s="29" t="str">
        <f t="shared" si="410"/>
        <v xml:space="preserve"> </v>
      </c>
      <c r="DH81" s="29" t="str">
        <f t="shared" si="411"/>
        <v xml:space="preserve"> </v>
      </c>
      <c r="DI81" s="30"/>
      <c r="DJ81" s="30"/>
      <c r="DK81" s="29" t="str">
        <f t="shared" si="487"/>
        <v xml:space="preserve"> </v>
      </c>
      <c r="DL81" s="46">
        <v>150000</v>
      </c>
      <c r="DM81" s="9">
        <v>153973.85</v>
      </c>
      <c r="DN81" s="75">
        <v>152751.17000000001</v>
      </c>
      <c r="DO81" s="29">
        <f t="shared" si="413"/>
        <v>1.0264923333333333</v>
      </c>
      <c r="DP81" s="29">
        <f t="shared" si="414"/>
        <v>1.0080043904082698</v>
      </c>
    </row>
    <row r="82" spans="1:120" s="19" customFormat="1" ht="17.25" hidden="1" customHeight="1" outlineLevel="1" x14ac:dyDescent="0.25">
      <c r="A82" s="18">
        <v>65</v>
      </c>
      <c r="B82" s="8" t="s">
        <v>42</v>
      </c>
      <c r="C82" s="28">
        <f t="shared" si="488"/>
        <v>271196.27</v>
      </c>
      <c r="D82" s="28">
        <f t="shared" si="488"/>
        <v>196090.12</v>
      </c>
      <c r="E82" s="28">
        <f t="shared" si="489"/>
        <v>294622.57999999996</v>
      </c>
      <c r="F82" s="29">
        <f>IF(D82&lt;=0," ",IF(D82/C82*100&gt;200,"СВ.200",D82/C82))</f>
        <v>0.72305610987938729</v>
      </c>
      <c r="G82" s="29">
        <f>IF(E82=0," ",IF(D82/E82*100&gt;200,"св.200",D82/E82))</f>
        <v>0.66556378672673366</v>
      </c>
      <c r="H82" s="17">
        <f t="shared" si="490"/>
        <v>267196.27</v>
      </c>
      <c r="I82" s="24">
        <f t="shared" si="490"/>
        <v>191990.12</v>
      </c>
      <c r="J82" s="17">
        <f t="shared" si="491"/>
        <v>284722.57999999996</v>
      </c>
      <c r="K82" s="29">
        <f>IF(I82&lt;=0," ",IF(I82/H82*100&gt;200,"СВ.200",I82/H82))</f>
        <v>0.7185359286639742</v>
      </c>
      <c r="L82" s="29">
        <f>IF(J82=0," ",IF(I82/J82*100&gt;200,"св.200",I82/J82))</f>
        <v>0.67430591560388364</v>
      </c>
      <c r="M82" s="46">
        <v>52545</v>
      </c>
      <c r="N82" s="46">
        <v>32654.5</v>
      </c>
      <c r="O82" s="75">
        <v>42910.78</v>
      </c>
      <c r="P82" s="29">
        <f>IF(N82&lt;=0," ",IF(M82&lt;=0," ",IF(N82/M82*100&gt;200,"СВ.200",N82/M82)))</f>
        <v>0.62145779807783808</v>
      </c>
      <c r="Q82" s="29">
        <f>IF(O82=0," ",IF(N82/O82*100&gt;200,"св.200",N82/O82))</f>
        <v>0.76098593407064619</v>
      </c>
      <c r="R82" s="46"/>
      <c r="S82" s="30"/>
      <c r="T82" s="30"/>
      <c r="U82" s="29" t="str">
        <f>IF(S82&lt;=0," ",IF(R82&lt;=0," ",IF(S82/R82*100&gt;200,"СВ.200",S82/R82)))</f>
        <v xml:space="preserve"> </v>
      </c>
      <c r="V82" s="29" t="str">
        <f t="shared" ref="V82:V83" si="494">IF(S82=0," ",IF(S82/T82*100&gt;200,"св.200",S82/T82))</f>
        <v xml:space="preserve"> </v>
      </c>
      <c r="W82" s="9"/>
      <c r="X82" s="9"/>
      <c r="Y82" s="9"/>
      <c r="Z82" s="29" t="str">
        <f>IF(X82&lt;=0," ",IF(W82&lt;=0," ",IF(X82/W82*100&gt;200,"СВ.200",X82/W82)))</f>
        <v xml:space="preserve"> </v>
      </c>
      <c r="AA82" s="29" t="str">
        <f>IF(X82=0," ",IF(X82/Y82*100&gt;200,"св.200",X82/Y82))</f>
        <v xml:space="preserve"> </v>
      </c>
      <c r="AB82" s="46">
        <v>51000</v>
      </c>
      <c r="AC82" s="46">
        <v>50814.76</v>
      </c>
      <c r="AD82" s="75">
        <v>23248.03</v>
      </c>
      <c r="AE82" s="29">
        <f>IF(AC82&lt;=0," ",IF(AB82&lt;=0," ",IF(AC82/AB82*100&gt;200,"СВ.200",AC82/AB82)))</f>
        <v>0.9963678431372549</v>
      </c>
      <c r="AF82" s="29" t="str">
        <f>IF(AD82=0," ",IF(AC82/AD82*100&gt;200,"св.200",AC82/AD82))</f>
        <v>св.200</v>
      </c>
      <c r="AG82" s="46">
        <v>163651.26999999999</v>
      </c>
      <c r="AH82" s="46">
        <v>108520.86</v>
      </c>
      <c r="AI82" s="75">
        <v>218163.77</v>
      </c>
      <c r="AJ82" s="29">
        <f>IF(AH82&lt;=0," ",IF(AG82&lt;=0," ",IF(AH82/AG82*100&gt;200,"СВ.200",AH82/AG82)))</f>
        <v>0.66312262654606957</v>
      </c>
      <c r="AK82" s="29">
        <f>IF(AI82=0," ",IF(AH82/AI82*100&gt;200,"св.200",AH82/AI82))</f>
        <v>0.49742842269364895</v>
      </c>
      <c r="AL82" s="46"/>
      <c r="AM82" s="46"/>
      <c r="AN82" s="75">
        <v>400</v>
      </c>
      <c r="AO82" s="29" t="str">
        <f>IF(AM82&lt;=0," ",IF(AL82&lt;=0," ",IF(AM82/AL82*100&gt;200,"СВ.200",AM82/AL82)))</f>
        <v xml:space="preserve"> </v>
      </c>
      <c r="AP82" s="29">
        <f>IF(AN82=0," ",IF(AM82/AN82*100&gt;200,"св.200",AM82/AN82))</f>
        <v>0</v>
      </c>
      <c r="AQ82" s="9">
        <f t="shared" ref="AQ82:AQ83" si="495">AV82+BA82+BF82+BK82+BP82+BU82+BZ82+CE82+CY82+DD82+DL82+CT82</f>
        <v>4000</v>
      </c>
      <c r="AR82" s="9">
        <f t="shared" ref="AR82:AR83" si="496">AW82+BB82+BG82+BL82+BQ82+BV82+CA82+CF82+CZ82+DE82+DM82+CU82+DI82</f>
        <v>4100</v>
      </c>
      <c r="AS82" s="9">
        <f t="shared" ref="AS82:AS83" si="497">AX82+BC82+BH82+BM82+BR82+BW82+CB82+CG82+DA82+DF82+DN82+CV82+DJ82</f>
        <v>9900</v>
      </c>
      <c r="AT82" s="29">
        <f>IF(AR82&lt;=0," ",IF(AQ82&lt;=0," ",IF(AR82/AQ82*100&gt;200,"СВ.200",AR82/AQ82)))</f>
        <v>1.0249999999999999</v>
      </c>
      <c r="AU82" s="29">
        <f>IF(AS82=0," ",IF(AR82/AS82*100&gt;200,"св.200",AR82/AS82))</f>
        <v>0.41414141414141414</v>
      </c>
      <c r="AV82" s="9"/>
      <c r="AW82" s="9"/>
      <c r="AX82" s="9"/>
      <c r="AY82" s="29" t="str">
        <f>IF(AW82&lt;=0," ",IF(AV82&lt;=0," ",IF(AW82/AV82*100&gt;200,"СВ.200",AW82/AV82)))</f>
        <v xml:space="preserve"> </v>
      </c>
      <c r="AZ82" s="29" t="str">
        <f>IF(AX82=0," ",IF(AW82/AX82*100&gt;200,"св.200",AW82/AX82))</f>
        <v xml:space="preserve"> </v>
      </c>
      <c r="BA82" s="30"/>
      <c r="BB82" s="30"/>
      <c r="BC82" s="36"/>
      <c r="BD82" s="29" t="str">
        <f>IF(BB82&lt;=0," ",IF(BA82&lt;=0," ",IF(BB82/BA82*100&gt;200,"СВ.200",BB82/BA82)))</f>
        <v xml:space="preserve"> </v>
      </c>
      <c r="BE82" s="29" t="str">
        <f>IF(BC82=0," ",IF(BB82/BC82*100&gt;200,"св.200",BB82/BC82))</f>
        <v xml:space="preserve"> </v>
      </c>
      <c r="BF82" s="30"/>
      <c r="BG82" s="30"/>
      <c r="BH82" s="30"/>
      <c r="BI82" s="29" t="str">
        <f>IF(BG82&lt;=0," ",IF(BF82&lt;=0," ",IF(BG82/BF82*100&gt;200,"СВ.200",BG82/BF82)))</f>
        <v xml:space="preserve"> </v>
      </c>
      <c r="BJ82" s="29" t="str">
        <f>IF(BH82=0," ",IF(BG82/BH82*100&gt;200,"св.200",BG82/BH82))</f>
        <v xml:space="preserve"> </v>
      </c>
      <c r="BK82" s="46"/>
      <c r="BL82" s="46"/>
      <c r="BM82" s="30"/>
      <c r="BN82" s="29"/>
      <c r="BO82" s="29" t="str">
        <f>IF(BM82=0," ",IF(BL82/BM82*100&gt;200,"св.200",BL82/BM82))</f>
        <v xml:space="preserve"> </v>
      </c>
      <c r="BP82" s="30"/>
      <c r="BQ82" s="30"/>
      <c r="BR82" s="30"/>
      <c r="BS82" s="29" t="str">
        <f>IF(BQ82&lt;=0," ",IF(BP82&lt;=0," ",IF(BQ82/BP82*100&gt;200,"СВ.200",BQ82/BP82)))</f>
        <v xml:space="preserve"> </v>
      </c>
      <c r="BT82" s="29" t="str">
        <f>IF(BR82=0," ",IF(BQ82/BR82*100&gt;200,"св.200",BQ82/BR82))</f>
        <v xml:space="preserve"> </v>
      </c>
      <c r="BU82" s="46">
        <v>4000</v>
      </c>
      <c r="BV82" s="46">
        <v>4100</v>
      </c>
      <c r="BW82" s="75">
        <v>9900</v>
      </c>
      <c r="BX82" s="29">
        <f>IF(BV82&lt;=0," ",IF(BU82&lt;=0," ",IF(BV82/BU82*100&gt;200,"СВ.200",BV82/BU82)))</f>
        <v>1.0249999999999999</v>
      </c>
      <c r="BY82" s="29">
        <f>IF(BW82=0," ",IF(BV82/BW82*100&gt;200,"св.200",BV82/BW82))</f>
        <v>0.41414141414141414</v>
      </c>
      <c r="BZ82" s="30"/>
      <c r="CA82" s="30"/>
      <c r="CB82" s="30"/>
      <c r="CC82" s="29" t="str">
        <f>IF(CA82&lt;=0," ",IF(BZ82&lt;=0," ",IF(CA82/BZ82*100&gt;200,"СВ.200",CA82/BZ82)))</f>
        <v xml:space="preserve"> </v>
      </c>
      <c r="CD82" s="29" t="str">
        <f>IF(CB82=0," ",IF(CA82/CB82*100&gt;200,"св.200",CA82/CB82))</f>
        <v xml:space="preserve"> </v>
      </c>
      <c r="CE82" s="34"/>
      <c r="CF82" s="9"/>
      <c r="CG82" s="30"/>
      <c r="CH82" s="29" t="str">
        <f>IF(CF82&lt;=0," ",IF(CE82&lt;=0," ",IF(CF82/CE82*100&gt;200,"СВ.200",CF82/CE82)))</f>
        <v xml:space="preserve"> </v>
      </c>
      <c r="CI82" s="29" t="str">
        <f>IF(CG82=0," ",IF(CF82/CG82*100&gt;200,"св.200",CF82/CG82))</f>
        <v xml:space="preserve"> </v>
      </c>
      <c r="CJ82" s="30"/>
      <c r="CK82" s="30"/>
      <c r="CL82" s="30"/>
      <c r="CM82" s="29" t="str">
        <f>IF(CK82&lt;=0," ",IF(CJ82&lt;=0," ",IF(CK82/CJ82*100&gt;200,"СВ.200",CK82/CJ82)))</f>
        <v xml:space="preserve"> </v>
      </c>
      <c r="CN82" s="29" t="str">
        <f>IF(CL82=0," ",IF(CK82/CL82*100&gt;200,"св.200",CK82/CL82))</f>
        <v xml:space="preserve"> </v>
      </c>
      <c r="CO82" s="30"/>
      <c r="CP82" s="30"/>
      <c r="CQ82" s="30"/>
      <c r="CR82" s="29" t="str">
        <f>IF(CP82&lt;=0," ",IF(CO82&lt;=0," ",IF(CP82/CO82*100&gt;200,"СВ.200",CP82/CO82)))</f>
        <v xml:space="preserve"> </v>
      </c>
      <c r="CS82" s="29" t="str">
        <f>IF(CQ82=0," ",IF(CP82/CQ82*100&gt;200,"св.200",CP82/CQ82))</f>
        <v xml:space="preserve"> </v>
      </c>
      <c r="CT82" s="30"/>
      <c r="CU82" s="30"/>
      <c r="CV82" s="30"/>
      <c r="CW82" s="29" t="str">
        <f t="shared" si="427"/>
        <v xml:space="preserve"> </v>
      </c>
      <c r="CX82" s="29" t="str">
        <f t="shared" si="428"/>
        <v xml:space="preserve"> </v>
      </c>
      <c r="CY82" s="30"/>
      <c r="CZ82" s="30"/>
      <c r="DA82" s="30"/>
      <c r="DB82" s="29" t="str">
        <f>IF(CZ82&lt;=0," ",IF(CY82&lt;=0," ",IF(CZ82/CY82*100&gt;200,"СВ.200",CZ82/CY82)))</f>
        <v xml:space="preserve"> </v>
      </c>
      <c r="DC82" s="29" t="str">
        <f>IF(DA82=0," ",IF(CZ82/DA82*100&gt;200,"св.200",CZ82/DA82))</f>
        <v xml:space="preserve"> </v>
      </c>
      <c r="DD82" s="30"/>
      <c r="DE82" s="37"/>
      <c r="DF82" s="30"/>
      <c r="DG82" s="29" t="str">
        <f>IF(DE82&lt;=0," ",IF(DD82&lt;=0," ",IF(DE82/DD82*100&gt;200,"СВ.200",DE82/DD82)))</f>
        <v xml:space="preserve"> </v>
      </c>
      <c r="DH82" s="29" t="str">
        <f>IF(DF82=0," ",IF(DE82/DF82*100&gt;200,"св.200",DE82/DF82))</f>
        <v xml:space="preserve"> </v>
      </c>
      <c r="DI82" s="30"/>
      <c r="DJ82" s="30"/>
      <c r="DK82" s="29" t="str">
        <f t="shared" si="487"/>
        <v xml:space="preserve"> </v>
      </c>
      <c r="DL82" s="9"/>
      <c r="DM82" s="9"/>
      <c r="DN82" s="9"/>
      <c r="DO82" s="29" t="str">
        <f>IF(DM82&lt;=0," ",IF(DL82&lt;=0," ",IF(DM82/DL82*100&gt;200,"СВ.200",DM82/DL82)))</f>
        <v xml:space="preserve"> </v>
      </c>
      <c r="DP82" s="29" t="str">
        <f>IF(DN82=0," ",IF(DM82/DN82*100&gt;200,"св.200",DM82/DN82))</f>
        <v xml:space="preserve"> </v>
      </c>
    </row>
    <row r="83" spans="1:120" s="19" customFormat="1" ht="15.75" hidden="1" customHeight="1" outlineLevel="1" x14ac:dyDescent="0.25">
      <c r="A83" s="18">
        <v>66</v>
      </c>
      <c r="B83" s="8" t="s">
        <v>49</v>
      </c>
      <c r="C83" s="28">
        <f t="shared" si="488"/>
        <v>2109313.73</v>
      </c>
      <c r="D83" s="28">
        <f t="shared" si="488"/>
        <v>1814618.02</v>
      </c>
      <c r="E83" s="28">
        <f t="shared" si="489"/>
        <v>1598520.15</v>
      </c>
      <c r="F83" s="29">
        <f t="shared" ref="F83" si="498">IF(D83&lt;=0," ",IF(D83/C83*100&gt;200,"СВ.200",D83/C83))</f>
        <v>0.86028834601100335</v>
      </c>
      <c r="G83" s="29">
        <f t="shared" ref="G83" si="499">IF(E83=0," ",IF(D83/E83*100&gt;200,"св.200",D83/E83))</f>
        <v>1.1351862033143594</v>
      </c>
      <c r="H83" s="17">
        <f t="shared" si="490"/>
        <v>1459334.08</v>
      </c>
      <c r="I83" s="24">
        <f t="shared" si="490"/>
        <v>1166641.3700000001</v>
      </c>
      <c r="J83" s="17">
        <f t="shared" si="491"/>
        <v>1218009.7</v>
      </c>
      <c r="K83" s="29">
        <f t="shared" ref="K83" si="500">IF(I83&lt;=0," ",IF(I83/H83*100&gt;200,"СВ.200",I83/H83))</f>
        <v>0.79943406104789938</v>
      </c>
      <c r="L83" s="29">
        <f t="shared" ref="L83" si="501">IF(J83=0," ",IF(I83/J83*100&gt;200,"св.200",I83/J83))</f>
        <v>0.9578260091032117</v>
      </c>
      <c r="M83" s="46">
        <v>144245.88</v>
      </c>
      <c r="N83" s="46">
        <v>132812.6</v>
      </c>
      <c r="O83" s="75">
        <v>124906.48</v>
      </c>
      <c r="P83" s="29">
        <f t="shared" ref="P83" si="502">IF(N83&lt;=0," ",IF(M83&lt;=0," ",IF(N83/M83*100&gt;200,"СВ.200",N83/M83)))</f>
        <v>0.92073756283368369</v>
      </c>
      <c r="Q83" s="29">
        <f t="shared" ref="Q83" si="503">IF(O83=0," ",IF(N83/O83*100&gt;200,"св.200",N83/O83))</f>
        <v>1.0632963157716078</v>
      </c>
      <c r="R83" s="28"/>
      <c r="S83" s="28"/>
      <c r="T83" s="28"/>
      <c r="U83" s="29" t="str">
        <f t="shared" ref="U83" si="504">IF(S83&lt;=0," ",IF(R83&lt;=0," ",IF(S83/R83*100&gt;200,"СВ.200",S83/R83)))</f>
        <v xml:space="preserve"> </v>
      </c>
      <c r="V83" s="29" t="str">
        <f t="shared" si="494"/>
        <v xml:space="preserve"> </v>
      </c>
      <c r="W83" s="28">
        <v>88.2</v>
      </c>
      <c r="X83" s="28">
        <v>88.2</v>
      </c>
      <c r="Y83" s="75">
        <v>3.56</v>
      </c>
      <c r="Z83" s="29">
        <f t="shared" ref="Z83" si="505">IF(X83&lt;=0," ",IF(W83&lt;=0," ",IF(X83/W83*100&gt;200,"СВ.200",X83/W83)))</f>
        <v>1</v>
      </c>
      <c r="AA83" s="29" t="str">
        <f t="shared" ref="AA83" si="506">IF(Y83=0," ",IF(X83/Y83*100&gt;200,"св.200",X83/Y83))</f>
        <v>св.200</v>
      </c>
      <c r="AB83" s="46">
        <v>105000</v>
      </c>
      <c r="AC83" s="46">
        <v>42942.09</v>
      </c>
      <c r="AD83" s="75">
        <v>41976.13</v>
      </c>
      <c r="AE83" s="29">
        <f t="shared" ref="AE83" si="507">IF(AC83&lt;=0," ",IF(AB83&lt;=0," ",IF(AC83/AB83*100&gt;200,"СВ.200",AC83/AB83)))</f>
        <v>0.40897228571428568</v>
      </c>
      <c r="AF83" s="29">
        <f t="shared" ref="AF83" si="508">IF(AD83=0," ",IF(AC83/AD83*100&gt;200,"св.200",AC83/AD83))</f>
        <v>1.0230121261774252</v>
      </c>
      <c r="AG83" s="46">
        <v>1210000</v>
      </c>
      <c r="AH83" s="46">
        <v>990798.48</v>
      </c>
      <c r="AI83" s="75">
        <v>1051123.53</v>
      </c>
      <c r="AJ83" s="29">
        <f t="shared" ref="AJ83" si="509">IF(AH83&lt;=0," ",IF(AG83&lt;=0," ",IF(AH83/AG83*100&gt;200,"СВ.200",AH83/AG83)))</f>
        <v>0.81884171900826441</v>
      </c>
      <c r="AK83" s="29">
        <f t="shared" ref="AK83" si="510">IF(AI83=0," ",IF(AH83/AI83*100&gt;200,"св.200",AH83/AI83))</f>
        <v>0.94260898145815453</v>
      </c>
      <c r="AL83" s="28"/>
      <c r="AM83" s="28"/>
      <c r="AN83" s="28"/>
      <c r="AO83" s="29" t="str">
        <f t="shared" ref="AO83" si="511">IF(AM83&lt;=0," ",IF(AL83&lt;=0," ",IF(AM83/AL83*100&gt;200,"СВ.200",AM83/AL83)))</f>
        <v xml:space="preserve"> </v>
      </c>
      <c r="AP83" s="29" t="str">
        <f t="shared" ref="AP83" si="512">IF(AN83=0," ",IF(AM83/AN83*100&gt;200,"св.200",AM83/AN83))</f>
        <v xml:space="preserve"> </v>
      </c>
      <c r="AQ83" s="9">
        <f t="shared" si="495"/>
        <v>649979.65</v>
      </c>
      <c r="AR83" s="9">
        <f t="shared" si="496"/>
        <v>647976.65</v>
      </c>
      <c r="AS83" s="9">
        <f t="shared" si="497"/>
        <v>380510.45</v>
      </c>
      <c r="AT83" s="29">
        <f t="shared" ref="AT83" si="513">IF(AR83&lt;=0," ",IF(AQ83&lt;=0," ",IF(AR83/AQ83*100&gt;200,"СВ.200",AR83/AQ83)))</f>
        <v>0.99691836505958298</v>
      </c>
      <c r="AU83" s="29">
        <f t="shared" ref="AU83" si="514">IF(AS83=0," ",IF(AR83/AS83*100&gt;200,"св.200",AR83/AS83))</f>
        <v>1.7029142038017615</v>
      </c>
      <c r="AV83" s="28"/>
      <c r="AW83" s="28"/>
      <c r="AX83" s="28"/>
      <c r="AY83" s="29" t="str">
        <f t="shared" ref="AY83" si="515">IF(AW83&lt;=0," ",IF(AV83&lt;=0," ",IF(AW83/AV83*100&gt;200,"СВ.200",AW83/AV83)))</f>
        <v xml:space="preserve"> </v>
      </c>
      <c r="AZ83" s="29" t="str">
        <f t="shared" ref="AZ83" si="516">IF(AX83=0," ",IF(AW83/AX83*100&gt;200,"св.200",AW83/AX83))</f>
        <v xml:space="preserve"> </v>
      </c>
      <c r="BA83" s="28">
        <v>2003</v>
      </c>
      <c r="BB83" s="28"/>
      <c r="BC83" s="28"/>
      <c r="BD83" s="29" t="str">
        <f t="shared" ref="BD83" si="517">IF(BB83&lt;=0," ",IF(BA83&lt;=0," ",IF(BB83/BA83*100&gt;200,"СВ.200",BB83/BA83)))</f>
        <v xml:space="preserve"> </v>
      </c>
      <c r="BE83" s="29" t="str">
        <f t="shared" ref="BE83" si="518">IF(BC83=0," ",IF(BB83/BC83*100&gt;200,"св.200",BB83/BC83))</f>
        <v xml:space="preserve"> </v>
      </c>
      <c r="BF83" s="46">
        <v>454998.83</v>
      </c>
      <c r="BG83" s="46">
        <v>454998.83</v>
      </c>
      <c r="BH83" s="75">
        <v>290583.95</v>
      </c>
      <c r="BI83" s="29">
        <f t="shared" ref="BI83" si="519">IF(BG83&lt;=0," ",IF(BF83&lt;=0," ",IF(BG83/BF83*100&gt;200,"СВ.200",BG83/BF83)))</f>
        <v>1</v>
      </c>
      <c r="BJ83" s="29">
        <f t="shared" ref="BJ83" si="520">IF(BH83=0," ",IF(BG83/BH83*100&gt;200,"св.200",BG83/BH83))</f>
        <v>1.5658085382898814</v>
      </c>
      <c r="BK83" s="28"/>
      <c r="BL83" s="28"/>
      <c r="BM83" s="28"/>
      <c r="BN83" s="29"/>
      <c r="BO83" s="29" t="str">
        <f t="shared" ref="BO83" si="521">IF(BM83=0," ",IF(BL83/BM83*100&gt;200,"св.200",BL83/BM83))</f>
        <v xml:space="preserve"> </v>
      </c>
      <c r="BP83" s="28"/>
      <c r="BQ83" s="28"/>
      <c r="BR83" s="28"/>
      <c r="BS83" s="29" t="str">
        <f t="shared" ref="BS83" si="522">IF(BQ83&lt;=0," ",IF(BP83&lt;=0," ",IF(BQ83/BP83*100&gt;200,"СВ.200",BQ83/BP83)))</f>
        <v xml:space="preserve"> </v>
      </c>
      <c r="BT83" s="29" t="str">
        <f t="shared" ref="BT83" si="523">IF(BR83=0," ",IF(BQ83/BR83*100&gt;200,"св.200",BQ83/BR83))</f>
        <v xml:space="preserve"> </v>
      </c>
      <c r="BU83" s="46"/>
      <c r="BV83" s="46"/>
      <c r="BW83" s="75">
        <v>27100</v>
      </c>
      <c r="BX83" s="29" t="str">
        <f t="shared" ref="BX83" si="524">IF(BV83&lt;=0," ",IF(BU83&lt;=0," ",IF(BV83/BU83*100&gt;200,"СВ.200",BV83/BU83)))</f>
        <v xml:space="preserve"> </v>
      </c>
      <c r="BY83" s="29">
        <f t="shared" ref="BY83" si="525">IF(BW83=0," ",IF(BV83/BW83*100&gt;200,"св.200",BV83/BW83))</f>
        <v>0</v>
      </c>
      <c r="BZ83" s="28"/>
      <c r="CA83" s="28"/>
      <c r="CB83" s="28"/>
      <c r="CC83" s="29" t="str">
        <f t="shared" ref="CC83" si="526">IF(CA83&lt;=0," ",IF(BZ83&lt;=0," ",IF(CA83/BZ83*100&gt;200,"СВ.200",CA83/BZ83)))</f>
        <v xml:space="preserve"> </v>
      </c>
      <c r="CD83" s="29" t="str">
        <f t="shared" ref="CD83" si="527">IF(CB83=0," ",IF(CA83/CB83*100&gt;200,"св.200",CA83/CB83))</f>
        <v xml:space="preserve"> </v>
      </c>
      <c r="CE83" s="28"/>
      <c r="CF83" s="28"/>
      <c r="CG83" s="28"/>
      <c r="CH83" s="29" t="str">
        <f t="shared" ref="CH83" si="528">IF(CF83&lt;=0," ",IF(CE83&lt;=0," ",IF(CF83/CE83*100&gt;200,"СВ.200",CF83/CE83)))</f>
        <v xml:space="preserve"> </v>
      </c>
      <c r="CI83" s="29" t="str">
        <f t="shared" ref="CI83" si="529">IF(CG83=0," ",IF(CF83/CG83*100&gt;200,"св.200",CF83/CG83))</f>
        <v xml:space="preserve"> </v>
      </c>
      <c r="CJ83" s="28"/>
      <c r="CK83" s="28"/>
      <c r="CL83" s="28"/>
      <c r="CM83" s="29" t="str">
        <f t="shared" ref="CM83" si="530">IF(CK83&lt;=0," ",IF(CJ83&lt;=0," ",IF(CK83/CJ83*100&gt;200,"СВ.200",CK83/CJ83)))</f>
        <v xml:space="preserve"> </v>
      </c>
      <c r="CN83" s="29" t="str">
        <f t="shared" ref="CN83" si="531">IF(CL83=0," ",IF(CK83/CL83*100&gt;200,"св.200",CK83/CL83))</f>
        <v xml:space="preserve"> </v>
      </c>
      <c r="CO83" s="28"/>
      <c r="CP83" s="28"/>
      <c r="CQ83" s="28"/>
      <c r="CR83" s="29" t="str">
        <f t="shared" ref="CR83" si="532">IF(CP83&lt;=0," ",IF(CO83&lt;=0," ",IF(CP83/CO83*100&gt;200,"СВ.200",CP83/CO83)))</f>
        <v xml:space="preserve"> </v>
      </c>
      <c r="CS83" s="29" t="str">
        <f t="shared" ref="CS83" si="533">IF(CQ83=0," ",IF(CP83/CQ83*100&gt;200,"св.200",CP83/CQ83))</f>
        <v xml:space="preserve"> </v>
      </c>
      <c r="CT83" s="58"/>
      <c r="CU83" s="58"/>
      <c r="CV83" s="58"/>
      <c r="CW83" s="29" t="str">
        <f t="shared" si="427"/>
        <v xml:space="preserve"> </v>
      </c>
      <c r="CX83" s="29" t="str">
        <f t="shared" si="428"/>
        <v xml:space="preserve"> </v>
      </c>
      <c r="CY83" s="28"/>
      <c r="CZ83" s="28"/>
      <c r="DA83" s="28"/>
      <c r="DB83" s="29" t="str">
        <f t="shared" ref="DB83" si="534">IF(CZ83&lt;=0," ",IF(CY83&lt;=0," ",IF(CZ83/CY83*100&gt;200,"СВ.200",CZ83/CY83)))</f>
        <v xml:space="preserve"> </v>
      </c>
      <c r="DC83" s="29" t="str">
        <f t="shared" ref="DC83" si="535">IF(DA83=0," ",IF(CZ83/DA83*100&gt;200,"св.200",CZ83/DA83))</f>
        <v xml:space="preserve"> </v>
      </c>
      <c r="DD83" s="28"/>
      <c r="DE83" s="28"/>
      <c r="DF83" s="28"/>
      <c r="DG83" s="29" t="str">
        <f t="shared" ref="DG83" si="536">IF(DE83&lt;=0," ",IF(DD83&lt;=0," ",IF(DE83/DD83*100&gt;200,"СВ.200",DE83/DD83)))</f>
        <v xml:space="preserve"> </v>
      </c>
      <c r="DH83" s="29" t="str">
        <f t="shared" ref="DH83" si="537">IF(DF83=0," ",IF(DE83/DF83*100&gt;200,"св.200",DE83/DF83))</f>
        <v xml:space="preserve"> </v>
      </c>
      <c r="DI83" s="28"/>
      <c r="DJ83" s="28"/>
      <c r="DK83" s="29" t="str">
        <f t="shared" si="412"/>
        <v xml:space="preserve"> </v>
      </c>
      <c r="DL83" s="46">
        <v>192977.82</v>
      </c>
      <c r="DM83" s="46">
        <v>192977.82</v>
      </c>
      <c r="DN83" s="75">
        <v>62826.5</v>
      </c>
      <c r="DO83" s="29">
        <f t="shared" ref="DO83" si="538">IF(DM83&lt;=0," ",IF(DL83&lt;=0," ",IF(DM83/DL83*100&gt;200,"СВ.200",DM83/DL83)))</f>
        <v>1</v>
      </c>
      <c r="DP83" s="29" t="str">
        <f t="shared" ref="DP83" si="539">IF(DN83=0," ",IF(DM83/DN83*100&gt;200,"св.200",DM83/DN83))</f>
        <v>св.200</v>
      </c>
    </row>
    <row r="84" spans="1:120" s="21" customFormat="1" ht="32.1" customHeight="1" collapsed="1" x14ac:dyDescent="0.25">
      <c r="A84" s="20"/>
      <c r="B84" s="7" t="s">
        <v>148</v>
      </c>
      <c r="C84" s="35">
        <f>SUM(C85:C89)</f>
        <v>132169221.48999999</v>
      </c>
      <c r="D84" s="35">
        <f t="shared" ref="D84" si="540">SUM(D85:D89)</f>
        <v>132658040.72</v>
      </c>
      <c r="E84" s="35">
        <f t="shared" ref="E84" si="541">SUM(E85:E89)</f>
        <v>124290545.54999998</v>
      </c>
      <c r="F84" s="26">
        <f>IF(D84&lt;=0," ",IF(D84/C84*100&gt;200,"СВ.200",D84/C84))</f>
        <v>1.0036984346619382</v>
      </c>
      <c r="G84" s="26">
        <f t="shared" si="365"/>
        <v>1.0673220568223665</v>
      </c>
      <c r="H84" s="132">
        <f t="shared" ref="H84" si="542">SUM(H85:H89)</f>
        <v>119854384.56</v>
      </c>
      <c r="I84" s="65">
        <f>SUM(I85:I89)</f>
        <v>119716225.00999999</v>
      </c>
      <c r="J84" s="25">
        <f t="shared" ref="J84" si="543">SUM(J85:J89)</f>
        <v>115524813.74999999</v>
      </c>
      <c r="K84" s="26">
        <f t="shared" si="368"/>
        <v>0.99884727162458664</v>
      </c>
      <c r="L84" s="26">
        <f t="shared" si="369"/>
        <v>1.0362814803499305</v>
      </c>
      <c r="M84" s="25">
        <f>SUM(M85:M89)</f>
        <v>98740831.810000002</v>
      </c>
      <c r="N84" s="25">
        <f>SUM(N85:N89)</f>
        <v>100648913.01000001</v>
      </c>
      <c r="O84" s="25">
        <f>SUM(O85:O89)</f>
        <v>98830517.930000007</v>
      </c>
      <c r="P84" s="26">
        <f t="shared" si="370"/>
        <v>1.0193241353655151</v>
      </c>
      <c r="Q84" s="26">
        <f t="shared" si="371"/>
        <v>1.0183991252710822</v>
      </c>
      <c r="R84" s="25">
        <f t="shared" ref="R84" si="544">SUM(R85:R89)</f>
        <v>1754455.7000000002</v>
      </c>
      <c r="S84" s="25">
        <f>SUM(S85:S89)</f>
        <v>1935797.12</v>
      </c>
      <c r="T84" s="25">
        <f>SUM(T85:T89)</f>
        <v>1676478.3</v>
      </c>
      <c r="U84" s="26">
        <f t="shared" si="373"/>
        <v>1.1033605009234488</v>
      </c>
      <c r="V84" s="26">
        <f t="shared" si="374"/>
        <v>1.1546806898723354</v>
      </c>
      <c r="W84" s="25">
        <f>SUM(W85:W89)</f>
        <v>0</v>
      </c>
      <c r="X84" s="25">
        <f>SUM(X85:X89)</f>
        <v>0</v>
      </c>
      <c r="Y84" s="25">
        <f>SUM(Y85:Y89)</f>
        <v>5694.11</v>
      </c>
      <c r="Z84" s="26" t="str">
        <f t="shared" si="376"/>
        <v xml:space="preserve"> </v>
      </c>
      <c r="AA84" s="26">
        <f t="shared" si="377"/>
        <v>0</v>
      </c>
      <c r="AB84" s="25">
        <f>SUM(AB85:AB89)</f>
        <v>4115060</v>
      </c>
      <c r="AC84" s="25">
        <f>SUM(AC85:AC89)</f>
        <v>3809105.8600000008</v>
      </c>
      <c r="AD84" s="25">
        <f>SUM(AD85:AD89)</f>
        <v>3174675.76</v>
      </c>
      <c r="AE84" s="26">
        <f t="shared" si="378"/>
        <v>0.9256501387586088</v>
      </c>
      <c r="AF84" s="26">
        <f t="shared" si="379"/>
        <v>1.199840912257446</v>
      </c>
      <c r="AG84" s="25">
        <f>SUM(AG85:AG89)</f>
        <v>15233937.050000001</v>
      </c>
      <c r="AH84" s="25">
        <f>SUM(AH85:AH89)</f>
        <v>13318508.439999998</v>
      </c>
      <c r="AI84" s="25">
        <f>SUM(AI85:AI89)</f>
        <v>11829147.65</v>
      </c>
      <c r="AJ84" s="26">
        <f t="shared" si="380"/>
        <v>0.87426568695188334</v>
      </c>
      <c r="AK84" s="26">
        <f t="shared" si="381"/>
        <v>1.1259060106498879</v>
      </c>
      <c r="AL84" s="25">
        <f>SUM(AL85:AL89)</f>
        <v>10100</v>
      </c>
      <c r="AM84" s="25">
        <f>SUM(AM85:AM89)</f>
        <v>3900</v>
      </c>
      <c r="AN84" s="25">
        <f>SUM(AN85:AN89)</f>
        <v>8300</v>
      </c>
      <c r="AO84" s="26">
        <f t="shared" si="484"/>
        <v>0.38613861386138615</v>
      </c>
      <c r="AP84" s="26">
        <f t="shared" si="382"/>
        <v>0.46987951807228917</v>
      </c>
      <c r="AQ84" s="25">
        <f>SUM(AQ85:AQ89)</f>
        <v>12314836.93</v>
      </c>
      <c r="AR84" s="25">
        <f t="shared" ref="AR84:AS84" si="545">SUM(AR85:AR89)</f>
        <v>12941815.710000003</v>
      </c>
      <c r="AS84" s="25">
        <f t="shared" si="545"/>
        <v>8765731.8000000007</v>
      </c>
      <c r="AT84" s="26">
        <f t="shared" si="384"/>
        <v>1.0509124711568554</v>
      </c>
      <c r="AU84" s="26">
        <f t="shared" si="385"/>
        <v>1.4764101851713056</v>
      </c>
      <c r="AV84" s="25">
        <f>SUM(AV85:AV89)</f>
        <v>1609138.73</v>
      </c>
      <c r="AW84" s="25">
        <f>SUM(AW85:AW89)</f>
        <v>1080509.25</v>
      </c>
      <c r="AX84" s="25">
        <f>SUM(AX85:AX89)</f>
        <v>1965662.21</v>
      </c>
      <c r="AY84" s="26">
        <f t="shared" si="386"/>
        <v>0.67148296778612748</v>
      </c>
      <c r="AZ84" s="26">
        <f t="shared" si="387"/>
        <v>0.54969223323472249</v>
      </c>
      <c r="BA84" s="27">
        <f>SUM(BA85:BA89)</f>
        <v>420275</v>
      </c>
      <c r="BB84" s="27">
        <f t="shared" ref="BB84:BC84" si="546">SUM(BB85:BB89)</f>
        <v>432439.01999999996</v>
      </c>
      <c r="BC84" s="32">
        <f t="shared" si="546"/>
        <v>303805.78000000003</v>
      </c>
      <c r="BD84" s="26">
        <f t="shared" si="389"/>
        <v>1.0289430016060912</v>
      </c>
      <c r="BE84" s="26">
        <f t="shared" si="390"/>
        <v>1.4234061642935165</v>
      </c>
      <c r="BF84" s="27">
        <f t="shared" ref="BF84:BH84" si="547">SUM(BF85:BF89)</f>
        <v>645671.46</v>
      </c>
      <c r="BG84" s="27">
        <f>SUM(BG85:BG89)</f>
        <v>1154985.1499999999</v>
      </c>
      <c r="BH84" s="27">
        <f t="shared" si="547"/>
        <v>655405.58000000007</v>
      </c>
      <c r="BI84" s="26">
        <f t="shared" si="392"/>
        <v>1.7888124557960174</v>
      </c>
      <c r="BJ84" s="26">
        <f t="shared" si="393"/>
        <v>1.7622449140576433</v>
      </c>
      <c r="BK84" s="25">
        <f>SUM(BK85:BK89)</f>
        <v>0</v>
      </c>
      <c r="BL84" s="25">
        <f>SUM(BL85:BL89)</f>
        <v>0</v>
      </c>
      <c r="BM84" s="25">
        <f>SUM(BM85:BM89)</f>
        <v>0</v>
      </c>
      <c r="BN84" s="26" t="str">
        <f t="shared" ref="BN84:BN108" si="548">IF(BL84&lt;=0," ",IF(BK84&lt;=0," ",IF(BL84/BK84*100&gt;200,"СВ.200",BL84/BK84)))</f>
        <v xml:space="preserve"> </v>
      </c>
      <c r="BO84" s="26" t="str">
        <f t="shared" si="395"/>
        <v xml:space="preserve"> </v>
      </c>
      <c r="BP84" s="25">
        <f>SUM(BP85:BP89)</f>
        <v>1007531</v>
      </c>
      <c r="BQ84" s="25">
        <f>SUM(BQ85:BQ89)</f>
        <v>1011426.12</v>
      </c>
      <c r="BR84" s="25">
        <f>SUM(BR85:BR89)</f>
        <v>101188.47</v>
      </c>
      <c r="BS84" s="26">
        <f t="shared" si="396"/>
        <v>1.0038660051154753</v>
      </c>
      <c r="BT84" s="26" t="str">
        <f t="shared" si="397"/>
        <v>св.200</v>
      </c>
      <c r="BU84" s="25">
        <f>SUM(BU85:BU89)</f>
        <v>2639123.2599999998</v>
      </c>
      <c r="BV84" s="25">
        <f>SUM(BV85:BV89)</f>
        <v>2429394.87</v>
      </c>
      <c r="BW84" s="25">
        <f>SUM(BW85:BW89)</f>
        <v>4370107.01</v>
      </c>
      <c r="BX84" s="26">
        <f t="shared" si="398"/>
        <v>0.920531036507935</v>
      </c>
      <c r="BY84" s="26">
        <f t="shared" si="399"/>
        <v>0.55591198669526409</v>
      </c>
      <c r="BZ84" s="25">
        <f>SUM(BZ85:BZ89)</f>
        <v>2314018.25</v>
      </c>
      <c r="CA84" s="25">
        <f>SUM(CA85:CA89)</f>
        <v>27144</v>
      </c>
      <c r="CB84" s="25">
        <f>SUM(CB85:CB89)</f>
        <v>742958</v>
      </c>
      <c r="CC84" s="26">
        <f t="shared" si="485"/>
        <v>1.1730244564838675E-2</v>
      </c>
      <c r="CD84" s="26">
        <f t="shared" si="400"/>
        <v>3.6535039665768453E-2</v>
      </c>
      <c r="CE84" s="52">
        <f>SUM(CE85:CE89)</f>
        <v>530000</v>
      </c>
      <c r="CF84" s="52">
        <f>SUM(CF85:CF89)</f>
        <v>635331.08000000007</v>
      </c>
      <c r="CG84" s="25">
        <f>SUM(CG85:CG89)</f>
        <v>265213.58</v>
      </c>
      <c r="CH84" s="26">
        <f t="shared" si="402"/>
        <v>1.198737886792453</v>
      </c>
      <c r="CI84" s="26" t="str">
        <f t="shared" si="425"/>
        <v>св.200</v>
      </c>
      <c r="CJ84" s="27">
        <f>SUM(CJ85:CJ89)</f>
        <v>530000</v>
      </c>
      <c r="CK84" s="27">
        <f>SUM(CK85:CK89)</f>
        <v>635331.08000000007</v>
      </c>
      <c r="CL84" s="27">
        <f>SUM(CL85:CL89)</f>
        <v>265213.58</v>
      </c>
      <c r="CM84" s="26">
        <f t="shared" si="403"/>
        <v>1.198737886792453</v>
      </c>
      <c r="CN84" s="26" t="str">
        <f t="shared" si="426"/>
        <v>св.200</v>
      </c>
      <c r="CO84" s="27">
        <f>SUM(CO85:CO89)</f>
        <v>0</v>
      </c>
      <c r="CP84" s="27">
        <f t="shared" ref="CP84:CQ84" si="549">SUM(CP85:CP89)</f>
        <v>0</v>
      </c>
      <c r="CQ84" s="27">
        <f t="shared" si="549"/>
        <v>0</v>
      </c>
      <c r="CR84" s="26" t="str">
        <f t="shared" si="405"/>
        <v xml:space="preserve"> </v>
      </c>
      <c r="CS84" s="26" t="str">
        <f t="shared" si="406"/>
        <v xml:space="preserve"> </v>
      </c>
      <c r="CT84" s="27">
        <f>SUM(CT85:CT89)</f>
        <v>0</v>
      </c>
      <c r="CU84" s="27">
        <f t="shared" ref="CU84:CV84" si="550">SUM(CU85:CU89)</f>
        <v>0</v>
      </c>
      <c r="CV84" s="27">
        <f t="shared" si="550"/>
        <v>0</v>
      </c>
      <c r="CW84" s="69" t="str">
        <f t="shared" si="427"/>
        <v xml:space="preserve"> </v>
      </c>
      <c r="CX84" s="69" t="str">
        <f t="shared" si="428"/>
        <v xml:space="preserve"> </v>
      </c>
      <c r="CY84" s="25">
        <f>SUM(CY85:CY89)</f>
        <v>0</v>
      </c>
      <c r="CZ84" s="25">
        <f>SUM(CZ85:CZ89)</f>
        <v>0</v>
      </c>
      <c r="DA84" s="25">
        <f>SUM(DA85:DA89)</f>
        <v>0</v>
      </c>
      <c r="DB84" s="26" t="str">
        <f t="shared" si="408"/>
        <v xml:space="preserve"> </v>
      </c>
      <c r="DC84" s="26" t="str">
        <f t="shared" si="409"/>
        <v xml:space="preserve"> </v>
      </c>
      <c r="DD84" s="25">
        <f>SUM(DD85:DD89)</f>
        <v>236379.22999999998</v>
      </c>
      <c r="DE84" s="38">
        <f>SUM(DE85:DE89)</f>
        <v>373246.67</v>
      </c>
      <c r="DF84" s="25">
        <f>SUM(DF85:DF89)</f>
        <v>67822.720000000001</v>
      </c>
      <c r="DG84" s="26">
        <f t="shared" si="410"/>
        <v>1.5790163543556683</v>
      </c>
      <c r="DH84" s="26" t="str">
        <f t="shared" si="411"/>
        <v>св.200</v>
      </c>
      <c r="DI84" s="25">
        <f>SUM(DI85:DI89)</f>
        <v>2495.4699999999998</v>
      </c>
      <c r="DJ84" s="25">
        <f>SUM(DJ85:DJ89)</f>
        <v>0</v>
      </c>
      <c r="DK84" s="26" t="str">
        <f t="shared" si="412"/>
        <v xml:space="preserve"> </v>
      </c>
      <c r="DL84" s="25">
        <f>SUM(DL85:DL89)</f>
        <v>2912700</v>
      </c>
      <c r="DM84" s="25">
        <f>SUM(DM85:DM89)</f>
        <v>5794844.0800000001</v>
      </c>
      <c r="DN84" s="25">
        <f>SUM(DN85:DN89)</f>
        <v>293568.45</v>
      </c>
      <c r="DO84" s="26">
        <f t="shared" si="413"/>
        <v>1.9895094173790642</v>
      </c>
      <c r="DP84" s="26" t="str">
        <f t="shared" si="414"/>
        <v>св.200</v>
      </c>
    </row>
    <row r="85" spans="1:120" s="19" customFormat="1" ht="14.25" hidden="1" customHeight="1" outlineLevel="1" x14ac:dyDescent="0.25">
      <c r="A85" s="18">
        <v>67</v>
      </c>
      <c r="B85" s="8" t="s">
        <v>37</v>
      </c>
      <c r="C85" s="28">
        <f t="shared" ref="C85:D89" si="551">H85+AQ85</f>
        <v>46584107.609999999</v>
      </c>
      <c r="D85" s="28">
        <f t="shared" si="551"/>
        <v>46212518.689999998</v>
      </c>
      <c r="E85" s="28">
        <f t="shared" ref="E85:E89" si="552">J85+AS85</f>
        <v>40305191.409999996</v>
      </c>
      <c r="F85" s="29">
        <f t="shared" si="364"/>
        <v>0.99202326846934741</v>
      </c>
      <c r="G85" s="29">
        <f t="shared" si="365"/>
        <v>1.1465649231114767</v>
      </c>
      <c r="H85" s="17">
        <f t="shared" ref="H85:I89" si="553">W85++AG85+M85+AB85+AL85+R85</f>
        <v>39710950.630000003</v>
      </c>
      <c r="I85" s="24">
        <f t="shared" si="553"/>
        <v>39085972.640000001</v>
      </c>
      <c r="J85" s="17">
        <f t="shared" ref="J85:J89" si="554">Y85++AI85+O85+AD85+AN85+T85</f>
        <v>38297428.409999996</v>
      </c>
      <c r="K85" s="29">
        <f t="shared" si="368"/>
        <v>0.98426182249266381</v>
      </c>
      <c r="L85" s="29">
        <f t="shared" si="369"/>
        <v>1.0205900046749381</v>
      </c>
      <c r="M85" s="46">
        <v>27842382.940000001</v>
      </c>
      <c r="N85" s="46">
        <v>29471909.890000001</v>
      </c>
      <c r="O85" s="75">
        <v>29546107.84</v>
      </c>
      <c r="P85" s="29">
        <f t="shared" si="370"/>
        <v>1.0585268492826785</v>
      </c>
      <c r="Q85" s="29">
        <f t="shared" si="371"/>
        <v>0.99748874029696899</v>
      </c>
      <c r="R85" s="46">
        <v>909130.64</v>
      </c>
      <c r="S85" s="46">
        <v>1015836.93</v>
      </c>
      <c r="T85" s="75">
        <v>796624.42</v>
      </c>
      <c r="U85" s="29">
        <f t="shared" si="373"/>
        <v>1.1173717893833168</v>
      </c>
      <c r="V85" s="29">
        <f t="shared" si="374"/>
        <v>1.2751767388702446</v>
      </c>
      <c r="W85" s="9"/>
      <c r="X85" s="9"/>
      <c r="Y85" s="30"/>
      <c r="Z85" s="29" t="str">
        <f t="shared" si="376"/>
        <v xml:space="preserve"> </v>
      </c>
      <c r="AA85" s="29" t="str">
        <f t="shared" si="377"/>
        <v xml:space="preserve"> </v>
      </c>
      <c r="AB85" s="46">
        <v>1206400</v>
      </c>
      <c r="AC85" s="46">
        <v>675812.26</v>
      </c>
      <c r="AD85" s="75">
        <v>843014.33</v>
      </c>
      <c r="AE85" s="29">
        <f t="shared" si="378"/>
        <v>0.56018920755968171</v>
      </c>
      <c r="AF85" s="29">
        <f t="shared" si="379"/>
        <v>0.80166165146919866</v>
      </c>
      <c r="AG85" s="46">
        <v>9752937.0500000007</v>
      </c>
      <c r="AH85" s="46">
        <v>7922413.5599999996</v>
      </c>
      <c r="AI85" s="75">
        <v>7111681.8200000003</v>
      </c>
      <c r="AJ85" s="29">
        <f t="shared" si="380"/>
        <v>0.8123105398286149</v>
      </c>
      <c r="AK85" s="29">
        <f t="shared" si="381"/>
        <v>1.1140000017604836</v>
      </c>
      <c r="AL85" s="9">
        <v>100</v>
      </c>
      <c r="AM85" s="9"/>
      <c r="AN85" s="9"/>
      <c r="AO85" s="29" t="str">
        <f t="shared" ref="AO85:AO118" si="555">IF(AM85&lt;=0," ",IF(AL85&lt;=0," ",IF(AM85/AL85*100&gt;200,"СВ.200",AM85/AL85)))</f>
        <v xml:space="preserve"> </v>
      </c>
      <c r="AP85" s="29" t="str">
        <f t="shared" si="382"/>
        <v xml:space="preserve"> </v>
      </c>
      <c r="AQ85" s="9">
        <f>AV85+BA85+BF85+BK85+BP85+BU85+BZ85+CE85+CY85+DD85+DL85+CT85</f>
        <v>6873156.9800000004</v>
      </c>
      <c r="AR85" s="9">
        <f t="shared" ref="AR85" si="556">AW85+BB85+BG85+BL85+BQ85+BV85+CA85+CF85+CZ85+DE85+DM85+CU85+DI85</f>
        <v>7126546.0500000007</v>
      </c>
      <c r="AS85" s="9">
        <f t="shared" ref="AS85" si="557">AX85+BC85+BH85+BM85+BR85+BW85+CB85+CG85+DA85+DF85+DN85+CV85+DJ85</f>
        <v>2007763</v>
      </c>
      <c r="AT85" s="29">
        <f t="shared" si="384"/>
        <v>1.0368664750037471</v>
      </c>
      <c r="AU85" s="29" t="str">
        <f t="shared" si="385"/>
        <v>св.200</v>
      </c>
      <c r="AV85" s="46">
        <v>809138.73</v>
      </c>
      <c r="AW85" s="46">
        <v>249043.17</v>
      </c>
      <c r="AX85" s="75">
        <v>1048659.97</v>
      </c>
      <c r="AY85" s="29">
        <f t="shared" si="386"/>
        <v>0.3077879735159878</v>
      </c>
      <c r="AZ85" s="29">
        <f>IF(AW85&lt;=0," ",IF(AW85/AX85*100&gt;200,"св.200",AW85/AX85))</f>
        <v>0.23748705693419386</v>
      </c>
      <c r="BA85" s="30"/>
      <c r="BB85" s="30"/>
      <c r="BC85" s="36"/>
      <c r="BD85" s="29" t="str">
        <f t="shared" si="389"/>
        <v xml:space="preserve"> </v>
      </c>
      <c r="BE85" s="29" t="str">
        <f t="shared" si="390"/>
        <v xml:space="preserve"> </v>
      </c>
      <c r="BF85" s="46">
        <v>22500</v>
      </c>
      <c r="BG85" s="46">
        <v>554312.69999999995</v>
      </c>
      <c r="BH85" s="75">
        <v>88447.13</v>
      </c>
      <c r="BI85" s="29" t="str">
        <f t="shared" si="392"/>
        <v>СВ.200</v>
      </c>
      <c r="BJ85" s="29" t="str">
        <f t="shared" si="393"/>
        <v>св.200</v>
      </c>
      <c r="BK85" s="30"/>
      <c r="BL85" s="30"/>
      <c r="BM85" s="30"/>
      <c r="BN85" s="29" t="str">
        <f t="shared" si="548"/>
        <v xml:space="preserve"> </v>
      </c>
      <c r="BO85" s="29" t="str">
        <f t="shared" si="395"/>
        <v xml:space="preserve"> </v>
      </c>
      <c r="BP85" s="30"/>
      <c r="BQ85" s="30"/>
      <c r="BR85" s="30"/>
      <c r="BS85" s="29" t="str">
        <f t="shared" si="396"/>
        <v xml:space="preserve"> </v>
      </c>
      <c r="BT85" s="29" t="str">
        <f t="shared" si="397"/>
        <v xml:space="preserve"> </v>
      </c>
      <c r="BU85" s="46">
        <v>850000</v>
      </c>
      <c r="BV85" s="46">
        <v>393874</v>
      </c>
      <c r="BW85" s="75">
        <v>810984.51</v>
      </c>
      <c r="BX85" s="29">
        <f t="shared" si="398"/>
        <v>0.46338117647058824</v>
      </c>
      <c r="BY85" s="29">
        <f t="shared" si="399"/>
        <v>0.48567388790200194</v>
      </c>
      <c r="BZ85" s="46">
        <v>2226018.25</v>
      </c>
      <c r="CA85" s="9"/>
      <c r="CB85" s="9"/>
      <c r="CC85" s="29" t="str">
        <f t="shared" si="485"/>
        <v xml:space="preserve"> </v>
      </c>
      <c r="CD85" s="29" t="str">
        <f t="shared" si="400"/>
        <v xml:space="preserve"> </v>
      </c>
      <c r="CE85" s="46">
        <v>60000</v>
      </c>
      <c r="CF85" s="46">
        <v>107709.03</v>
      </c>
      <c r="CG85" s="75">
        <v>17453.89</v>
      </c>
      <c r="CH85" s="29">
        <f t="shared" si="402"/>
        <v>1.7951504999999999</v>
      </c>
      <c r="CI85" s="29" t="str">
        <f t="shared" si="425"/>
        <v>св.200</v>
      </c>
      <c r="CJ85" s="46">
        <v>60000</v>
      </c>
      <c r="CK85" s="46">
        <v>107709.03</v>
      </c>
      <c r="CL85" s="75">
        <v>17453.89</v>
      </c>
      <c r="CM85" s="29">
        <f t="shared" si="403"/>
        <v>1.7951504999999999</v>
      </c>
      <c r="CN85" s="29" t="str">
        <f t="shared" si="426"/>
        <v>св.200</v>
      </c>
      <c r="CO85" s="30"/>
      <c r="CP85" s="30"/>
      <c r="CQ85" s="30"/>
      <c r="CR85" s="29" t="str">
        <f t="shared" si="405"/>
        <v xml:space="preserve"> </v>
      </c>
      <c r="CS85" s="29" t="str">
        <f t="shared" si="406"/>
        <v xml:space="preserve"> </v>
      </c>
      <c r="CT85" s="30"/>
      <c r="CU85" s="30"/>
      <c r="CV85" s="30"/>
      <c r="CW85" s="29" t="str">
        <f t="shared" si="427"/>
        <v xml:space="preserve"> </v>
      </c>
      <c r="CX85" s="29" t="str">
        <f t="shared" si="428"/>
        <v xml:space="preserve"> </v>
      </c>
      <c r="CY85" s="30"/>
      <c r="CZ85" s="30"/>
      <c r="DA85" s="30"/>
      <c r="DB85" s="29" t="str">
        <f t="shared" si="408"/>
        <v xml:space="preserve"> </v>
      </c>
      <c r="DC85" s="29" t="str">
        <f t="shared" si="409"/>
        <v xml:space="preserve"> </v>
      </c>
      <c r="DD85" s="46">
        <v>500</v>
      </c>
      <c r="DE85" s="46">
        <v>34463.07</v>
      </c>
      <c r="DF85" s="75">
        <v>27000</v>
      </c>
      <c r="DG85" s="29">
        <f>IF(DE85&lt;=0," ",IF(DF85&lt;=0," ",IF(DE85/DF85*100&gt;200,"СВ.200",DE85/DF85)))</f>
        <v>1.27641</v>
      </c>
      <c r="DH85" s="29">
        <f t="shared" si="411"/>
        <v>1.27641</v>
      </c>
      <c r="DI85" s="9"/>
      <c r="DJ85" s="30"/>
      <c r="DK85" s="29" t="str">
        <f t="shared" si="412"/>
        <v xml:space="preserve"> </v>
      </c>
      <c r="DL85" s="46">
        <v>2905000</v>
      </c>
      <c r="DM85" s="46">
        <v>5787144.0800000001</v>
      </c>
      <c r="DN85" s="75">
        <v>15217.5</v>
      </c>
      <c r="DO85" s="29">
        <f t="shared" si="413"/>
        <v>1.9921322134251291</v>
      </c>
      <c r="DP85" s="29" t="str">
        <f t="shared" si="414"/>
        <v>св.200</v>
      </c>
    </row>
    <row r="86" spans="1:120" s="19" customFormat="1" ht="15.75" hidden="1" customHeight="1" outlineLevel="1" x14ac:dyDescent="0.25">
      <c r="A86" s="18">
        <f>A85+1</f>
        <v>68</v>
      </c>
      <c r="B86" s="8" t="s">
        <v>74</v>
      </c>
      <c r="C86" s="28">
        <f t="shared" si="551"/>
        <v>81905299.780000001</v>
      </c>
      <c r="D86" s="28">
        <f t="shared" si="551"/>
        <v>83006479.819999993</v>
      </c>
      <c r="E86" s="28">
        <f t="shared" si="552"/>
        <v>80661943.229999989</v>
      </c>
      <c r="F86" s="29">
        <f t="shared" si="364"/>
        <v>1.0134445517317903</v>
      </c>
      <c r="G86" s="29">
        <f t="shared" si="365"/>
        <v>1.0290662051534609</v>
      </c>
      <c r="H86" s="17">
        <f t="shared" si="553"/>
        <v>77623589.930000007</v>
      </c>
      <c r="I86" s="24">
        <f t="shared" si="553"/>
        <v>78271667.449999988</v>
      </c>
      <c r="J86" s="17">
        <f t="shared" si="554"/>
        <v>75018058.00999999</v>
      </c>
      <c r="K86" s="29">
        <f t="shared" si="368"/>
        <v>1.0083489763947326</v>
      </c>
      <c r="L86" s="29">
        <f t="shared" si="369"/>
        <v>1.0433710166099779</v>
      </c>
      <c r="M86" s="46">
        <v>70588264.870000005</v>
      </c>
      <c r="N86" s="46">
        <v>70864890.689999998</v>
      </c>
      <c r="O86" s="75">
        <v>68947875.939999998</v>
      </c>
      <c r="P86" s="29">
        <f t="shared" si="370"/>
        <v>1.0039188641413619</v>
      </c>
      <c r="Q86" s="29">
        <f t="shared" si="371"/>
        <v>1.0278038260622884</v>
      </c>
      <c r="R86" s="46">
        <v>845325.06</v>
      </c>
      <c r="S86" s="46">
        <v>919960.19</v>
      </c>
      <c r="T86" s="75">
        <v>879853.88</v>
      </c>
      <c r="U86" s="29">
        <f t="shared" si="373"/>
        <v>1.0882916330435062</v>
      </c>
      <c r="V86" s="29">
        <f t="shared" si="374"/>
        <v>1.0455829211095824</v>
      </c>
      <c r="W86" s="9"/>
      <c r="X86" s="9"/>
      <c r="Y86" s="30"/>
      <c r="Z86" s="29" t="str">
        <f t="shared" si="376"/>
        <v xml:space="preserve"> </v>
      </c>
      <c r="AA86" s="29" t="str">
        <f t="shared" si="377"/>
        <v xml:space="preserve"> </v>
      </c>
      <c r="AB86" s="46">
        <v>2520000</v>
      </c>
      <c r="AC86" s="46">
        <v>2716372.6</v>
      </c>
      <c r="AD86" s="75">
        <v>1977329.28</v>
      </c>
      <c r="AE86" s="29">
        <f t="shared" si="378"/>
        <v>1.077925634920635</v>
      </c>
      <c r="AF86" s="29">
        <f>IF(AD86&lt;=0," ",IF(AC86/AD86*100&gt;200,"св.200",AC86/AD86))</f>
        <v>1.3737583453980917</v>
      </c>
      <c r="AG86" s="46">
        <v>3670000</v>
      </c>
      <c r="AH86" s="46">
        <v>3770443.97</v>
      </c>
      <c r="AI86" s="75">
        <v>3212998.91</v>
      </c>
      <c r="AJ86" s="29">
        <f t="shared" si="380"/>
        <v>1.0273689291553134</v>
      </c>
      <c r="AK86" s="29">
        <f>IF(AH86&lt;=0," ",IF(AH86/AI86*100&gt;200,"св.200",AH86/AI86))</f>
        <v>1.1734968095585192</v>
      </c>
      <c r="AL86" s="33"/>
      <c r="AM86" s="9"/>
      <c r="AN86" s="9"/>
      <c r="AO86" s="29" t="str">
        <f t="shared" si="555"/>
        <v xml:space="preserve"> </v>
      </c>
      <c r="AP86" s="29" t="str">
        <f t="shared" si="382"/>
        <v xml:space="preserve"> </v>
      </c>
      <c r="AQ86" s="9">
        <f t="shared" ref="AQ86:AQ89" si="558">AV86+BA86+BF86+BK86+BP86+BU86+BZ86+CE86+CY86+DD86+DL86+CT86</f>
        <v>4281709.8499999996</v>
      </c>
      <c r="AR86" s="9">
        <f t="shared" ref="AR86:AR89" si="559">AW86+BB86+BG86+BL86+BQ86+BV86+CA86+CF86+CZ86+DE86+DM86+CU86+DI86</f>
        <v>4734812.37</v>
      </c>
      <c r="AS86" s="9">
        <f t="shared" ref="AS86:AS89" si="560">AX86+BC86+BH86+BM86+BR86+BW86+CB86+CG86+DA86+DF86+DN86+CV86+DJ86</f>
        <v>5643885.2200000007</v>
      </c>
      <c r="AT86" s="29">
        <f t="shared" si="384"/>
        <v>1.1058227988054821</v>
      </c>
      <c r="AU86" s="29">
        <f t="shared" si="385"/>
        <v>0.83892782816019063</v>
      </c>
      <c r="AV86" s="46">
        <v>800000</v>
      </c>
      <c r="AW86" s="46">
        <v>831466.08</v>
      </c>
      <c r="AX86" s="75">
        <v>917002.23999999999</v>
      </c>
      <c r="AY86" s="29">
        <f t="shared" si="386"/>
        <v>1.0393326000000001</v>
      </c>
      <c r="AZ86" s="29">
        <f t="shared" si="387"/>
        <v>0.9067219726747886</v>
      </c>
      <c r="BA86" s="30">
        <v>20000</v>
      </c>
      <c r="BB86" s="30">
        <v>20000</v>
      </c>
      <c r="BC86" s="36"/>
      <c r="BD86" s="29">
        <f t="shared" si="389"/>
        <v>1</v>
      </c>
      <c r="BE86" s="29" t="str">
        <f t="shared" si="390"/>
        <v xml:space="preserve"> </v>
      </c>
      <c r="BF86" s="46">
        <v>542979.46</v>
      </c>
      <c r="BG86" s="46">
        <v>542296.75</v>
      </c>
      <c r="BH86" s="75">
        <v>475244.37</v>
      </c>
      <c r="BI86" s="29">
        <f t="shared" si="392"/>
        <v>0.99874265962104725</v>
      </c>
      <c r="BJ86" s="29">
        <f t="shared" si="393"/>
        <v>1.1410903194918438</v>
      </c>
      <c r="BK86" s="30"/>
      <c r="BL86" s="30"/>
      <c r="BM86" s="30"/>
      <c r="BN86" s="29" t="str">
        <f t="shared" si="548"/>
        <v xml:space="preserve"> </v>
      </c>
      <c r="BO86" s="29" t="str">
        <f t="shared" si="395"/>
        <v xml:space="preserve"> </v>
      </c>
      <c r="BP86" s="46">
        <v>1007531</v>
      </c>
      <c r="BQ86" s="46">
        <v>1011426.12</v>
      </c>
      <c r="BR86" s="75">
        <v>101188.47</v>
      </c>
      <c r="BS86" s="29">
        <f t="shared" si="396"/>
        <v>1.0038660051154753</v>
      </c>
      <c r="BT86" s="29" t="str">
        <f t="shared" si="397"/>
        <v>св.200</v>
      </c>
      <c r="BU86" s="46">
        <v>1302799.3899999999</v>
      </c>
      <c r="BV86" s="46">
        <v>1560697</v>
      </c>
      <c r="BW86" s="75">
        <v>3490248.5</v>
      </c>
      <c r="BX86" s="29">
        <f t="shared" si="398"/>
        <v>1.1979565019599834</v>
      </c>
      <c r="BY86" s="29">
        <f t="shared" si="399"/>
        <v>0.44715927820039175</v>
      </c>
      <c r="BZ86" s="46"/>
      <c r="CA86" s="9"/>
      <c r="CB86" s="75">
        <v>257240</v>
      </c>
      <c r="CC86" s="29" t="str">
        <f t="shared" si="485"/>
        <v xml:space="preserve"> </v>
      </c>
      <c r="CD86" s="29">
        <f t="shared" si="400"/>
        <v>0</v>
      </c>
      <c r="CE86" s="46">
        <v>470000</v>
      </c>
      <c r="CF86" s="46">
        <v>527622.05000000005</v>
      </c>
      <c r="CG86" s="75">
        <v>247759.69</v>
      </c>
      <c r="CH86" s="29">
        <f t="shared" si="402"/>
        <v>1.1226001063829789</v>
      </c>
      <c r="CI86" s="29" t="str">
        <f t="shared" si="425"/>
        <v>св.200</v>
      </c>
      <c r="CJ86" s="46">
        <v>470000</v>
      </c>
      <c r="CK86" s="46">
        <v>527622.05000000005</v>
      </c>
      <c r="CL86" s="75">
        <v>247759.69</v>
      </c>
      <c r="CM86" s="29">
        <f t="shared" si="403"/>
        <v>1.1226001063829789</v>
      </c>
      <c r="CN86" s="29" t="str">
        <f t="shared" si="426"/>
        <v>св.200</v>
      </c>
      <c r="CO86" s="30"/>
      <c r="CP86" s="30"/>
      <c r="CQ86" s="30"/>
      <c r="CR86" s="29" t="str">
        <f t="shared" si="405"/>
        <v xml:space="preserve"> </v>
      </c>
      <c r="CS86" s="29" t="str">
        <f t="shared" si="406"/>
        <v xml:space="preserve"> </v>
      </c>
      <c r="CT86" s="30"/>
      <c r="CU86" s="30"/>
      <c r="CV86" s="30"/>
      <c r="CW86" s="29" t="str">
        <f t="shared" si="427"/>
        <v xml:space="preserve"> </v>
      </c>
      <c r="CX86" s="29" t="str">
        <f t="shared" si="428"/>
        <v xml:space="preserve"> </v>
      </c>
      <c r="CY86" s="30"/>
      <c r="CZ86" s="30"/>
      <c r="DA86" s="30"/>
      <c r="DB86" s="29" t="str">
        <f t="shared" si="408"/>
        <v xml:space="preserve"> </v>
      </c>
      <c r="DC86" s="29" t="str">
        <f t="shared" si="409"/>
        <v xml:space="preserve"> </v>
      </c>
      <c r="DD86" s="46">
        <v>135500</v>
      </c>
      <c r="DE86" s="39">
        <v>238404.37</v>
      </c>
      <c r="DF86" s="75">
        <v>5201.95</v>
      </c>
      <c r="DG86" s="29">
        <f t="shared" si="410"/>
        <v>1.7594418450184501</v>
      </c>
      <c r="DH86" s="29" t="str">
        <f t="shared" si="411"/>
        <v>св.200</v>
      </c>
      <c r="DI86" s="9"/>
      <c r="DJ86" s="30"/>
      <c r="DK86" s="29" t="str">
        <f t="shared" si="412"/>
        <v xml:space="preserve"> </v>
      </c>
      <c r="DL86" s="9">
        <v>2900</v>
      </c>
      <c r="DM86" s="9">
        <v>2900</v>
      </c>
      <c r="DN86" s="75">
        <v>150000</v>
      </c>
      <c r="DO86" s="29">
        <f t="shared" si="413"/>
        <v>1</v>
      </c>
      <c r="DP86" s="29">
        <f t="shared" si="414"/>
        <v>1.9333333333333334E-2</v>
      </c>
    </row>
    <row r="87" spans="1:120" s="19" customFormat="1" ht="15.75" hidden="1" customHeight="1" outlineLevel="1" x14ac:dyDescent="0.25">
      <c r="A87" s="18">
        <f t="shared" ref="A87:A89" si="561">A86+1</f>
        <v>69</v>
      </c>
      <c r="B87" s="8" t="s">
        <v>95</v>
      </c>
      <c r="C87" s="28">
        <f t="shared" si="551"/>
        <v>1693019.24</v>
      </c>
      <c r="D87" s="28">
        <f t="shared" si="551"/>
        <v>1865025.97</v>
      </c>
      <c r="E87" s="28">
        <f t="shared" si="552"/>
        <v>1346495.94</v>
      </c>
      <c r="F87" s="29">
        <f t="shared" si="364"/>
        <v>1.1015976227180975</v>
      </c>
      <c r="G87" s="29">
        <f t="shared" si="365"/>
        <v>1.385095873367431</v>
      </c>
      <c r="H87" s="17">
        <f t="shared" si="553"/>
        <v>1469250</v>
      </c>
      <c r="I87" s="24">
        <f>X87++AH87+N87+AC87+AM87+S87+0.29</f>
        <v>1640464.05</v>
      </c>
      <c r="J87" s="17">
        <f t="shared" si="554"/>
        <v>1291302.8599999999</v>
      </c>
      <c r="K87" s="29">
        <f t="shared" si="368"/>
        <v>1.1165315977539561</v>
      </c>
      <c r="L87" s="29">
        <f t="shared" si="369"/>
        <v>1.2703944990875342</v>
      </c>
      <c r="M87" s="46">
        <v>214250</v>
      </c>
      <c r="N87" s="46">
        <v>225220.74</v>
      </c>
      <c r="O87" s="75">
        <v>239718.19</v>
      </c>
      <c r="P87" s="29">
        <f t="shared" si="370"/>
        <v>1.0512053208868144</v>
      </c>
      <c r="Q87" s="29">
        <f t="shared" si="371"/>
        <v>0.9395229456721661</v>
      </c>
      <c r="R87" s="30"/>
      <c r="S87" s="30"/>
      <c r="T87" s="30"/>
      <c r="U87" s="29" t="str">
        <f t="shared" si="373"/>
        <v xml:space="preserve"> </v>
      </c>
      <c r="V87" s="29" t="str">
        <f t="shared" ref="V87:V89" si="562">IF(S87=0," ",IF(S87/T87*100&gt;200,"св.200",S87/T87))</f>
        <v xml:space="preserve"> </v>
      </c>
      <c r="W87" s="9"/>
      <c r="X87" s="9"/>
      <c r="Y87" s="75">
        <v>-1030.25</v>
      </c>
      <c r="Z87" s="29" t="str">
        <f t="shared" si="376"/>
        <v xml:space="preserve"> </v>
      </c>
      <c r="AA87" s="29">
        <f t="shared" si="377"/>
        <v>0</v>
      </c>
      <c r="AB87" s="46">
        <v>280000</v>
      </c>
      <c r="AC87" s="46">
        <v>303810.58</v>
      </c>
      <c r="AD87" s="75">
        <v>276655.40000000002</v>
      </c>
      <c r="AE87" s="29">
        <f t="shared" si="378"/>
        <v>1.0850377857142857</v>
      </c>
      <c r="AF87" s="29">
        <f t="shared" ref="AF87:AF88" si="563">IF(AC87&lt;=0," ",IF(AC87/AD87*100&gt;200,"св.200",AC87/AD87))</f>
        <v>1.0981552501776577</v>
      </c>
      <c r="AG87" s="46">
        <v>975000</v>
      </c>
      <c r="AH87" s="46">
        <v>1111432.44</v>
      </c>
      <c r="AI87" s="75">
        <v>775959.52</v>
      </c>
      <c r="AJ87" s="29">
        <f t="shared" si="380"/>
        <v>1.1399307076923075</v>
      </c>
      <c r="AK87" s="29">
        <f t="shared" si="381"/>
        <v>1.4323330165470487</v>
      </c>
      <c r="AL87" s="9"/>
      <c r="AM87" s="9"/>
      <c r="AN87" s="9"/>
      <c r="AO87" s="29" t="str">
        <f t="shared" si="555"/>
        <v xml:space="preserve"> </v>
      </c>
      <c r="AP87" s="29" t="str">
        <f t="shared" si="382"/>
        <v xml:space="preserve"> </v>
      </c>
      <c r="AQ87" s="9">
        <f t="shared" si="558"/>
        <v>223769.24</v>
      </c>
      <c r="AR87" s="9">
        <f t="shared" si="559"/>
        <v>224561.91999999998</v>
      </c>
      <c r="AS87" s="9">
        <f t="shared" si="560"/>
        <v>55193.08</v>
      </c>
      <c r="AT87" s="29">
        <f t="shared" si="384"/>
        <v>1.0035423993038541</v>
      </c>
      <c r="AU87" s="29" t="str">
        <f t="shared" si="385"/>
        <v>св.200</v>
      </c>
      <c r="AV87" s="9"/>
      <c r="AW87" s="9"/>
      <c r="AX87" s="9"/>
      <c r="AY87" s="29" t="str">
        <f t="shared" si="386"/>
        <v xml:space="preserve"> </v>
      </c>
      <c r="AZ87" s="29" t="str">
        <f t="shared" si="387"/>
        <v xml:space="preserve"> </v>
      </c>
      <c r="BA87" s="30">
        <v>12000</v>
      </c>
      <c r="BB87" s="30">
        <v>12792.68</v>
      </c>
      <c r="BC87" s="75">
        <v>8116.3</v>
      </c>
      <c r="BD87" s="29">
        <f t="shared" si="389"/>
        <v>1.0660566666666667</v>
      </c>
      <c r="BE87" s="29">
        <f t="shared" si="390"/>
        <v>1.5761714081539617</v>
      </c>
      <c r="BF87" s="46"/>
      <c r="BG87" s="46"/>
      <c r="BH87" s="75">
        <v>12126.78</v>
      </c>
      <c r="BI87" s="29" t="str">
        <f t="shared" si="392"/>
        <v xml:space="preserve"> </v>
      </c>
      <c r="BJ87" s="29">
        <f t="shared" si="393"/>
        <v>0</v>
      </c>
      <c r="BK87" s="30"/>
      <c r="BL87" s="30"/>
      <c r="BM87" s="30"/>
      <c r="BN87" s="29" t="str">
        <f t="shared" si="548"/>
        <v xml:space="preserve"> </v>
      </c>
      <c r="BO87" s="29" t="str">
        <f t="shared" si="395"/>
        <v xml:space="preserve"> </v>
      </c>
      <c r="BP87" s="30"/>
      <c r="BQ87" s="30"/>
      <c r="BR87" s="30"/>
      <c r="BS87" s="29" t="str">
        <f t="shared" si="396"/>
        <v xml:space="preserve"> </v>
      </c>
      <c r="BT87" s="29" t="str">
        <f t="shared" si="397"/>
        <v xml:space="preserve"> </v>
      </c>
      <c r="BU87" s="46">
        <v>206969.24</v>
      </c>
      <c r="BV87" s="46">
        <v>206969.24</v>
      </c>
      <c r="BW87" s="75">
        <v>30150</v>
      </c>
      <c r="BX87" s="29">
        <f t="shared" si="398"/>
        <v>1</v>
      </c>
      <c r="BY87" s="29" t="str">
        <f t="shared" si="399"/>
        <v>св.200</v>
      </c>
      <c r="BZ87" s="9"/>
      <c r="CA87" s="30"/>
      <c r="CB87" s="30"/>
      <c r="CC87" s="29" t="str">
        <f t="shared" si="485"/>
        <v xml:space="preserve"> </v>
      </c>
      <c r="CD87" s="29" t="str">
        <f t="shared" si="400"/>
        <v xml:space="preserve"> </v>
      </c>
      <c r="CE87" s="34"/>
      <c r="CF87" s="9"/>
      <c r="CG87" s="30"/>
      <c r="CH87" s="29" t="str">
        <f t="shared" si="402"/>
        <v xml:space="preserve"> </v>
      </c>
      <c r="CI87" s="29" t="str">
        <f t="shared" si="425"/>
        <v xml:space="preserve"> </v>
      </c>
      <c r="CJ87" s="30"/>
      <c r="CK87" s="30"/>
      <c r="CL87" s="30"/>
      <c r="CM87" s="29" t="str">
        <f t="shared" si="403"/>
        <v xml:space="preserve"> </v>
      </c>
      <c r="CN87" s="29" t="str">
        <f t="shared" si="426"/>
        <v xml:space="preserve"> </v>
      </c>
      <c r="CO87" s="30"/>
      <c r="CP87" s="30"/>
      <c r="CQ87" s="30"/>
      <c r="CR87" s="29" t="str">
        <f t="shared" si="405"/>
        <v xml:space="preserve"> </v>
      </c>
      <c r="CS87" s="29" t="str">
        <f t="shared" si="406"/>
        <v xml:space="preserve"> </v>
      </c>
      <c r="CT87" s="30"/>
      <c r="CU87" s="30"/>
      <c r="CV87" s="30"/>
      <c r="CW87" s="29" t="str">
        <f t="shared" si="427"/>
        <v xml:space="preserve"> </v>
      </c>
      <c r="CX87" s="29" t="str">
        <f t="shared" si="428"/>
        <v xml:space="preserve"> </v>
      </c>
      <c r="CY87" s="30"/>
      <c r="CZ87" s="30"/>
      <c r="DA87" s="30"/>
      <c r="DB87" s="29" t="str">
        <f t="shared" si="408"/>
        <v xml:space="preserve"> </v>
      </c>
      <c r="DC87" s="29" t="str">
        <f t="shared" si="409"/>
        <v xml:space="preserve"> </v>
      </c>
      <c r="DD87" s="46"/>
      <c r="DE87" s="37"/>
      <c r="DF87" s="37"/>
      <c r="DG87" s="29" t="str">
        <f t="shared" si="410"/>
        <v xml:space="preserve"> </v>
      </c>
      <c r="DH87" s="29" t="str">
        <f t="shared" si="411"/>
        <v xml:space="preserve"> </v>
      </c>
      <c r="DI87" s="9"/>
      <c r="DJ87" s="30"/>
      <c r="DK87" s="29" t="str">
        <f t="shared" si="412"/>
        <v xml:space="preserve"> </v>
      </c>
      <c r="DL87" s="46">
        <v>4800</v>
      </c>
      <c r="DM87" s="46">
        <v>4800</v>
      </c>
      <c r="DN87" s="75">
        <v>4800</v>
      </c>
      <c r="DO87" s="29">
        <f t="shared" si="413"/>
        <v>1</v>
      </c>
      <c r="DP87" s="29">
        <f t="shared" si="414"/>
        <v>1</v>
      </c>
    </row>
    <row r="88" spans="1:120" s="19" customFormat="1" ht="15.75" hidden="1" customHeight="1" outlineLevel="1" x14ac:dyDescent="0.25">
      <c r="A88" s="18">
        <f t="shared" si="561"/>
        <v>70</v>
      </c>
      <c r="B88" s="8" t="s">
        <v>29</v>
      </c>
      <c r="C88" s="28">
        <f t="shared" si="551"/>
        <v>937421.44</v>
      </c>
      <c r="D88" s="28">
        <f t="shared" si="551"/>
        <v>569340.30999999994</v>
      </c>
      <c r="E88" s="28">
        <f t="shared" si="552"/>
        <v>1244791.3999999999</v>
      </c>
      <c r="F88" s="29">
        <f t="shared" si="364"/>
        <v>0.60734722474450764</v>
      </c>
      <c r="G88" s="29">
        <f t="shared" si="365"/>
        <v>0.45737808760568233</v>
      </c>
      <c r="H88" s="17">
        <f t="shared" si="553"/>
        <v>625649</v>
      </c>
      <c r="I88" s="24">
        <f>X88++AH88+N88+AC88+AM88+S88+0.29</f>
        <v>333324.49999999994</v>
      </c>
      <c r="J88" s="17">
        <f t="shared" si="554"/>
        <v>605866.64999999991</v>
      </c>
      <c r="K88" s="29">
        <f t="shared" si="368"/>
        <v>0.53276597581071805</v>
      </c>
      <c r="L88" s="29">
        <f t="shared" si="369"/>
        <v>0.55016149180681917</v>
      </c>
      <c r="M88" s="46">
        <v>40989</v>
      </c>
      <c r="N88" s="46">
        <v>30559.759999999998</v>
      </c>
      <c r="O88" s="75">
        <v>35367.699999999997</v>
      </c>
      <c r="P88" s="29">
        <f t="shared" si="370"/>
        <v>0.74556002830027568</v>
      </c>
      <c r="Q88" s="29">
        <f t="shared" si="371"/>
        <v>0.86405844881063798</v>
      </c>
      <c r="R88" s="30"/>
      <c r="S88" s="30"/>
      <c r="T88" s="30"/>
      <c r="U88" s="29" t="str">
        <f t="shared" si="373"/>
        <v xml:space="preserve"> </v>
      </c>
      <c r="V88" s="29" t="str">
        <f t="shared" si="562"/>
        <v xml:space="preserve"> </v>
      </c>
      <c r="W88" s="9"/>
      <c r="X88" s="9"/>
      <c r="Y88" s="75">
        <v>6724.36</v>
      </c>
      <c r="Z88" s="29" t="str">
        <f t="shared" si="376"/>
        <v xml:space="preserve"> </v>
      </c>
      <c r="AA88" s="29">
        <f t="shared" si="377"/>
        <v>0</v>
      </c>
      <c r="AB88" s="46">
        <v>58660</v>
      </c>
      <c r="AC88" s="46">
        <v>64846.68</v>
      </c>
      <c r="AD88" s="75">
        <v>60524.959999999999</v>
      </c>
      <c r="AE88" s="29">
        <f t="shared" si="378"/>
        <v>1.1054667575860893</v>
      </c>
      <c r="AF88" s="29">
        <f t="shared" si="563"/>
        <v>1.071403929882812</v>
      </c>
      <c r="AG88" s="46">
        <v>526000</v>
      </c>
      <c r="AH88" s="46">
        <v>237917.77</v>
      </c>
      <c r="AI88" s="75">
        <v>503249.63</v>
      </c>
      <c r="AJ88" s="29">
        <f t="shared" si="380"/>
        <v>0.45231515209125472</v>
      </c>
      <c r="AK88" s="29">
        <f t="shared" si="381"/>
        <v>0.47276293079440512</v>
      </c>
      <c r="AL88" s="9"/>
      <c r="AM88" s="9"/>
      <c r="AN88" s="9"/>
      <c r="AO88" s="29" t="str">
        <f t="shared" si="555"/>
        <v xml:space="preserve"> </v>
      </c>
      <c r="AP88" s="29" t="str">
        <f t="shared" si="382"/>
        <v xml:space="preserve"> </v>
      </c>
      <c r="AQ88" s="9">
        <f t="shared" si="558"/>
        <v>311772.44</v>
      </c>
      <c r="AR88" s="9">
        <f t="shared" si="559"/>
        <v>236015.81</v>
      </c>
      <c r="AS88" s="9">
        <f t="shared" si="560"/>
        <v>638924.75</v>
      </c>
      <c r="AT88" s="29">
        <f t="shared" si="384"/>
        <v>0.75701306375893906</v>
      </c>
      <c r="AU88" s="29">
        <f t="shared" si="385"/>
        <v>0.36939531611508242</v>
      </c>
      <c r="AV88" s="9"/>
      <c r="AW88" s="9"/>
      <c r="AX88" s="9"/>
      <c r="AY88" s="29" t="str">
        <f t="shared" si="386"/>
        <v xml:space="preserve"> </v>
      </c>
      <c r="AZ88" s="29" t="str">
        <f t="shared" si="387"/>
        <v xml:space="preserve"> </v>
      </c>
      <c r="BA88" s="46">
        <v>9895</v>
      </c>
      <c r="BB88" s="30">
        <v>9894.3700000000008</v>
      </c>
      <c r="BC88" s="75">
        <v>1530.79</v>
      </c>
      <c r="BD88" s="29">
        <f t="shared" si="389"/>
        <v>0.99993633148054584</v>
      </c>
      <c r="BE88" s="29" t="str">
        <f t="shared" si="390"/>
        <v>св.200</v>
      </c>
      <c r="BF88" s="46">
        <v>23000</v>
      </c>
      <c r="BG88" s="46">
        <v>15600</v>
      </c>
      <c r="BH88" s="75">
        <v>24654.240000000002</v>
      </c>
      <c r="BI88" s="29">
        <f t="shared" si="392"/>
        <v>0.67826086956521736</v>
      </c>
      <c r="BJ88" s="29">
        <f t="shared" si="393"/>
        <v>0.6327512022272842</v>
      </c>
      <c r="BK88" s="30"/>
      <c r="BL88" s="30"/>
      <c r="BM88" s="30"/>
      <c r="BN88" s="29" t="str">
        <f t="shared" si="548"/>
        <v xml:space="preserve"> </v>
      </c>
      <c r="BO88" s="29" t="str">
        <f t="shared" si="395"/>
        <v xml:space="preserve"> </v>
      </c>
      <c r="BP88" s="30"/>
      <c r="BQ88" s="30"/>
      <c r="BR88" s="30"/>
      <c r="BS88" s="29" t="str">
        <f t="shared" si="396"/>
        <v xml:space="preserve"> </v>
      </c>
      <c r="BT88" s="29" t="str">
        <f t="shared" si="397"/>
        <v xml:space="preserve"> </v>
      </c>
      <c r="BU88" s="46">
        <v>95498.21</v>
      </c>
      <c r="BV88" s="46">
        <v>87998.21</v>
      </c>
      <c r="BW88" s="75">
        <v>21600</v>
      </c>
      <c r="BX88" s="29">
        <f t="shared" si="398"/>
        <v>0.92146449655967377</v>
      </c>
      <c r="BY88" s="29" t="str">
        <f t="shared" si="399"/>
        <v>св.200</v>
      </c>
      <c r="BZ88" s="9">
        <v>88000</v>
      </c>
      <c r="CA88" s="30">
        <v>27144</v>
      </c>
      <c r="CB88" s="75">
        <v>485718</v>
      </c>
      <c r="CC88" s="29">
        <f t="shared" si="485"/>
        <v>0.30845454545454548</v>
      </c>
      <c r="CD88" s="29">
        <f t="shared" si="400"/>
        <v>5.5884278531987699E-2</v>
      </c>
      <c r="CE88" s="34"/>
      <c r="CF88" s="9"/>
      <c r="CG88" s="30"/>
      <c r="CH88" s="29" t="str">
        <f t="shared" si="402"/>
        <v xml:space="preserve"> </v>
      </c>
      <c r="CI88" s="29" t="str">
        <f t="shared" si="425"/>
        <v xml:space="preserve"> </v>
      </c>
      <c r="CJ88" s="30"/>
      <c r="CK88" s="30"/>
      <c r="CL88" s="30"/>
      <c r="CM88" s="29" t="str">
        <f t="shared" si="403"/>
        <v xml:space="preserve"> </v>
      </c>
      <c r="CN88" s="29" t="str">
        <f t="shared" si="426"/>
        <v xml:space="preserve"> </v>
      </c>
      <c r="CO88" s="30"/>
      <c r="CP88" s="30"/>
      <c r="CQ88" s="30"/>
      <c r="CR88" s="29" t="str">
        <f t="shared" si="405"/>
        <v xml:space="preserve"> </v>
      </c>
      <c r="CS88" s="29" t="str">
        <f t="shared" si="406"/>
        <v xml:space="preserve"> </v>
      </c>
      <c r="CT88" s="30"/>
      <c r="CU88" s="30"/>
      <c r="CV88" s="30"/>
      <c r="CW88" s="29" t="str">
        <f t="shared" si="427"/>
        <v xml:space="preserve"> </v>
      </c>
      <c r="CX88" s="29" t="str">
        <f t="shared" si="428"/>
        <v xml:space="preserve"> </v>
      </c>
      <c r="CY88" s="30"/>
      <c r="CZ88" s="30"/>
      <c r="DA88" s="30"/>
      <c r="DB88" s="29" t="str">
        <f t="shared" si="408"/>
        <v xml:space="preserve"> </v>
      </c>
      <c r="DC88" s="29" t="str">
        <f t="shared" si="409"/>
        <v xml:space="preserve"> </v>
      </c>
      <c r="DD88" s="46">
        <v>95379.23</v>
      </c>
      <c r="DE88" s="46">
        <v>95379.23</v>
      </c>
      <c r="DF88" s="75">
        <v>19620.77</v>
      </c>
      <c r="DG88" s="29">
        <f t="shared" si="410"/>
        <v>1</v>
      </c>
      <c r="DH88" s="29" t="str">
        <f t="shared" si="411"/>
        <v>св.200</v>
      </c>
      <c r="DI88" s="9"/>
      <c r="DJ88" s="30"/>
      <c r="DK88" s="29" t="str">
        <f t="shared" si="412"/>
        <v xml:space="preserve"> </v>
      </c>
      <c r="DL88" s="46"/>
      <c r="DM88" s="46"/>
      <c r="DN88" s="75">
        <v>85800.95</v>
      </c>
      <c r="DO88" s="29" t="str">
        <f t="shared" si="413"/>
        <v xml:space="preserve"> </v>
      </c>
      <c r="DP88" s="29" t="str">
        <f>IF(DM88=0," ",IF(DM88/DN88*100&gt;200,"св.200",DM88/DN88))</f>
        <v xml:space="preserve"> </v>
      </c>
    </row>
    <row r="89" spans="1:120" s="19" customFormat="1" ht="16.5" hidden="1" customHeight="1" outlineLevel="1" x14ac:dyDescent="0.25">
      <c r="A89" s="18">
        <f t="shared" si="561"/>
        <v>71</v>
      </c>
      <c r="B89" s="8" t="s">
        <v>89</v>
      </c>
      <c r="C89" s="28">
        <f t="shared" si="551"/>
        <v>1049373.42</v>
      </c>
      <c r="D89" s="28">
        <f t="shared" si="551"/>
        <v>1004675.9299999999</v>
      </c>
      <c r="E89" s="28">
        <f t="shared" si="552"/>
        <v>732123.57</v>
      </c>
      <c r="F89" s="29">
        <f t="shared" si="364"/>
        <v>0.95740554396737054</v>
      </c>
      <c r="G89" s="29">
        <f t="shared" si="365"/>
        <v>1.3722764450815319</v>
      </c>
      <c r="H89" s="17">
        <f t="shared" si="553"/>
        <v>424945</v>
      </c>
      <c r="I89" s="24">
        <f t="shared" si="553"/>
        <v>384796.37</v>
      </c>
      <c r="J89" s="17">
        <f t="shared" si="554"/>
        <v>312157.81999999995</v>
      </c>
      <c r="K89" s="29">
        <f t="shared" si="368"/>
        <v>0.90552040852345594</v>
      </c>
      <c r="L89" s="29">
        <f t="shared" si="369"/>
        <v>1.2326981588992389</v>
      </c>
      <c r="M89" s="46">
        <v>54945</v>
      </c>
      <c r="N89" s="46">
        <v>56331.93</v>
      </c>
      <c r="O89" s="75">
        <v>61448.26</v>
      </c>
      <c r="P89" s="29">
        <f t="shared" si="370"/>
        <v>1.0252421512421512</v>
      </c>
      <c r="Q89" s="29">
        <f t="shared" si="371"/>
        <v>0.91673759354618012</v>
      </c>
      <c r="R89" s="30"/>
      <c r="S89" s="30"/>
      <c r="T89" s="30"/>
      <c r="U89" s="29" t="str">
        <f t="shared" si="373"/>
        <v xml:space="preserve"> </v>
      </c>
      <c r="V89" s="29" t="str">
        <f t="shared" si="562"/>
        <v xml:space="preserve"> </v>
      </c>
      <c r="W89" s="9"/>
      <c r="X89" s="9"/>
      <c r="Y89" s="30"/>
      <c r="Z89" s="29" t="str">
        <f t="shared" si="376"/>
        <v xml:space="preserve"> </v>
      </c>
      <c r="AA89" s="29" t="str">
        <f t="shared" si="377"/>
        <v xml:space="preserve"> </v>
      </c>
      <c r="AB89" s="46">
        <v>50000</v>
      </c>
      <c r="AC89" s="46">
        <v>48263.74</v>
      </c>
      <c r="AD89" s="75">
        <v>17151.79</v>
      </c>
      <c r="AE89" s="29">
        <f t="shared" si="378"/>
        <v>0.96527479999999999</v>
      </c>
      <c r="AF89" s="29" t="str">
        <f t="shared" si="379"/>
        <v>св.200</v>
      </c>
      <c r="AG89" s="46">
        <v>310000</v>
      </c>
      <c r="AH89" s="46">
        <v>276300.7</v>
      </c>
      <c r="AI89" s="75">
        <v>225257.77</v>
      </c>
      <c r="AJ89" s="29">
        <f t="shared" si="380"/>
        <v>0.89129258064516137</v>
      </c>
      <c r="AK89" s="29">
        <f t="shared" si="381"/>
        <v>1.226597866080269</v>
      </c>
      <c r="AL89" s="46">
        <v>10000</v>
      </c>
      <c r="AM89" s="46">
        <v>3900</v>
      </c>
      <c r="AN89" s="75">
        <v>8300</v>
      </c>
      <c r="AO89" s="29">
        <f t="shared" si="555"/>
        <v>0.39</v>
      </c>
      <c r="AP89" s="29">
        <f t="shared" si="382"/>
        <v>0.46987951807228917</v>
      </c>
      <c r="AQ89" s="9">
        <f t="shared" si="558"/>
        <v>624428.42000000004</v>
      </c>
      <c r="AR89" s="9">
        <f t="shared" si="559"/>
        <v>619879.55999999994</v>
      </c>
      <c r="AS89" s="9">
        <f t="shared" si="560"/>
        <v>419965.75</v>
      </c>
      <c r="AT89" s="29">
        <f>IF(AR89&lt;=0," ",IF(AQ89&lt;=0," ",IF(AR89/AQ89*100&gt;200,"СВ.200",AR89/AQ89)))</f>
        <v>0.99271516181150099</v>
      </c>
      <c r="AU89" s="29">
        <f t="shared" si="385"/>
        <v>1.4760240805351388</v>
      </c>
      <c r="AV89" s="9"/>
      <c r="AW89" s="9"/>
      <c r="AX89" s="9"/>
      <c r="AY89" s="29" t="str">
        <f t="shared" si="386"/>
        <v xml:space="preserve"> </v>
      </c>
      <c r="AZ89" s="29" t="str">
        <f t="shared" si="387"/>
        <v xml:space="preserve"> </v>
      </c>
      <c r="BA89" s="46">
        <v>378380</v>
      </c>
      <c r="BB89" s="30">
        <v>389751.97</v>
      </c>
      <c r="BC89" s="75">
        <v>294158.69</v>
      </c>
      <c r="BD89" s="29">
        <f t="shared" si="389"/>
        <v>1.0300543633384427</v>
      </c>
      <c r="BE89" s="29">
        <f t="shared" si="390"/>
        <v>1.3249718034847109</v>
      </c>
      <c r="BF89" s="46">
        <v>57192</v>
      </c>
      <c r="BG89" s="46">
        <v>42775.7</v>
      </c>
      <c r="BH89" s="75">
        <v>54933.06</v>
      </c>
      <c r="BI89" s="29">
        <f t="shared" si="392"/>
        <v>0.74793152888515868</v>
      </c>
      <c r="BJ89" s="29">
        <f t="shared" si="393"/>
        <v>0.77868773376178202</v>
      </c>
      <c r="BK89" s="30"/>
      <c r="BL89" s="30"/>
      <c r="BM89" s="30"/>
      <c r="BN89" s="29" t="str">
        <f t="shared" si="548"/>
        <v xml:space="preserve"> </v>
      </c>
      <c r="BO89" s="29" t="str">
        <f t="shared" si="395"/>
        <v xml:space="preserve"> </v>
      </c>
      <c r="BP89" s="30"/>
      <c r="BQ89" s="30"/>
      <c r="BR89" s="30"/>
      <c r="BS89" s="29" t="str">
        <f t="shared" si="396"/>
        <v xml:space="preserve"> </v>
      </c>
      <c r="BT89" s="29" t="str">
        <f t="shared" si="397"/>
        <v xml:space="preserve"> </v>
      </c>
      <c r="BU89" s="46">
        <v>183856.42</v>
      </c>
      <c r="BV89" s="46">
        <v>179856.42</v>
      </c>
      <c r="BW89" s="75">
        <v>17124</v>
      </c>
      <c r="BX89" s="29">
        <f t="shared" si="398"/>
        <v>0.97824389270714618</v>
      </c>
      <c r="BY89" s="29" t="str">
        <f t="shared" si="399"/>
        <v>св.200</v>
      </c>
      <c r="BZ89" s="30"/>
      <c r="CA89" s="30"/>
      <c r="CB89" s="30"/>
      <c r="CC89" s="29" t="str">
        <f t="shared" si="485"/>
        <v xml:space="preserve"> </v>
      </c>
      <c r="CD89" s="29" t="str">
        <f>IF(CA89=0," ",IF(CA89/CB89*100&gt;200,"св.200",CA89/CB89))</f>
        <v xml:space="preserve"> </v>
      </c>
      <c r="CE89" s="34"/>
      <c r="CF89" s="9"/>
      <c r="CG89" s="30"/>
      <c r="CH89" s="29" t="str">
        <f t="shared" si="402"/>
        <v xml:space="preserve"> </v>
      </c>
      <c r="CI89" s="29" t="str">
        <f t="shared" si="425"/>
        <v xml:space="preserve"> </v>
      </c>
      <c r="CJ89" s="30"/>
      <c r="CK89" s="30"/>
      <c r="CL89" s="30"/>
      <c r="CM89" s="29" t="str">
        <f t="shared" si="403"/>
        <v xml:space="preserve"> </v>
      </c>
      <c r="CN89" s="29" t="str">
        <f t="shared" si="426"/>
        <v xml:space="preserve"> </v>
      </c>
      <c r="CO89" s="30"/>
      <c r="CP89" s="30"/>
      <c r="CQ89" s="30"/>
      <c r="CR89" s="29" t="str">
        <f t="shared" si="405"/>
        <v xml:space="preserve"> </v>
      </c>
      <c r="CS89" s="29" t="str">
        <f t="shared" si="406"/>
        <v xml:space="preserve"> </v>
      </c>
      <c r="CT89" s="30"/>
      <c r="CU89" s="30"/>
      <c r="CV89" s="30"/>
      <c r="CW89" s="29" t="str">
        <f t="shared" si="427"/>
        <v xml:space="preserve"> </v>
      </c>
      <c r="CX89" s="29" t="str">
        <f t="shared" si="428"/>
        <v xml:space="preserve"> </v>
      </c>
      <c r="CY89" s="30"/>
      <c r="CZ89" s="30"/>
      <c r="DA89" s="30"/>
      <c r="DB89" s="29" t="str">
        <f t="shared" si="408"/>
        <v xml:space="preserve"> </v>
      </c>
      <c r="DC89" s="29" t="str">
        <f t="shared" si="409"/>
        <v xml:space="preserve"> </v>
      </c>
      <c r="DD89" s="46">
        <v>5000</v>
      </c>
      <c r="DE89" s="37">
        <v>5000</v>
      </c>
      <c r="DF89" s="75">
        <v>16000</v>
      </c>
      <c r="DG89" s="29">
        <f t="shared" si="410"/>
        <v>1</v>
      </c>
      <c r="DH89" s="29">
        <f t="shared" si="411"/>
        <v>0.3125</v>
      </c>
      <c r="DI89" s="9">
        <v>2495.4699999999998</v>
      </c>
      <c r="DJ89" s="30"/>
      <c r="DK89" s="29" t="str">
        <f t="shared" si="412"/>
        <v xml:space="preserve"> </v>
      </c>
      <c r="DL89" s="9"/>
      <c r="DM89" s="9"/>
      <c r="DN89" s="75">
        <v>37750</v>
      </c>
      <c r="DO89" s="29" t="str">
        <f t="shared" si="413"/>
        <v xml:space="preserve"> </v>
      </c>
      <c r="DP89" s="29">
        <f t="shared" si="414"/>
        <v>0</v>
      </c>
    </row>
    <row r="90" spans="1:120" s="21" customFormat="1" ht="32.1" customHeight="1" collapsed="1" x14ac:dyDescent="0.25">
      <c r="A90" s="20"/>
      <c r="B90" s="7" t="s">
        <v>149</v>
      </c>
      <c r="C90" s="35">
        <f>SUM(C91:C95)</f>
        <v>41193667.880000003</v>
      </c>
      <c r="D90" s="35">
        <f t="shared" ref="D90" si="564">SUM(D91:D95)</f>
        <v>43169267.06000001</v>
      </c>
      <c r="E90" s="35">
        <f t="shared" ref="E90" si="565">SUM(E91:E95)</f>
        <v>41538117.870000012</v>
      </c>
      <c r="F90" s="26">
        <f t="shared" si="364"/>
        <v>1.0479588073039543</v>
      </c>
      <c r="G90" s="26">
        <f t="shared" si="365"/>
        <v>1.0392687313157745</v>
      </c>
      <c r="H90" s="25">
        <f t="shared" ref="H90" si="566">SUM(H91:H95)</f>
        <v>38905840.840000004</v>
      </c>
      <c r="I90" s="65">
        <f>SUM(I91:I95)</f>
        <v>40688923.340000004</v>
      </c>
      <c r="J90" s="25">
        <f t="shared" ref="J90" si="567">SUM(J91:J95)</f>
        <v>39628130.680000007</v>
      </c>
      <c r="K90" s="26">
        <f t="shared" si="368"/>
        <v>1.0458307149132933</v>
      </c>
      <c r="L90" s="26">
        <f t="shared" si="369"/>
        <v>1.0267686777498028</v>
      </c>
      <c r="M90" s="25">
        <f>SUM(M91:M95)</f>
        <v>31482850</v>
      </c>
      <c r="N90" s="25">
        <f>SUM(N91:N95)</f>
        <v>33501145.060000002</v>
      </c>
      <c r="O90" s="25">
        <f>SUM(O91:O95)</f>
        <v>32282754.499999996</v>
      </c>
      <c r="P90" s="26">
        <f t="shared" si="370"/>
        <v>1.0641077621625743</v>
      </c>
      <c r="Q90" s="26">
        <f t="shared" si="371"/>
        <v>1.0377412206260159</v>
      </c>
      <c r="R90" s="25">
        <f t="shared" ref="R90" si="568">SUM(R91:R95)</f>
        <v>1656090.84</v>
      </c>
      <c r="S90" s="25">
        <f>SUM(S91:S95)</f>
        <v>1650449.68</v>
      </c>
      <c r="T90" s="25">
        <f>SUM(T91:T95)</f>
        <v>1428771.72</v>
      </c>
      <c r="U90" s="26">
        <f t="shared" si="373"/>
        <v>0.99659368926888081</v>
      </c>
      <c r="V90" s="26">
        <f t="shared" si="374"/>
        <v>1.1551528189541713</v>
      </c>
      <c r="W90" s="25">
        <f>SUM(W91:W95)</f>
        <v>279600</v>
      </c>
      <c r="X90" s="25">
        <f>SUM(X91:X95)</f>
        <v>276352.25</v>
      </c>
      <c r="Y90" s="25">
        <f t="shared" ref="Y90" si="569">SUM(Y91:Y95)</f>
        <v>182548.64</v>
      </c>
      <c r="Z90" s="26">
        <f t="shared" si="376"/>
        <v>0.98838429899856939</v>
      </c>
      <c r="AA90" s="26">
        <f t="shared" si="377"/>
        <v>1.5138554305307341</v>
      </c>
      <c r="AB90" s="25">
        <f>SUM(AB91:AB95)</f>
        <v>912000</v>
      </c>
      <c r="AC90" s="25">
        <f>SUM(AC91:AC95)</f>
        <v>1157333.1000000001</v>
      </c>
      <c r="AD90" s="25">
        <f>SUM(AD91:AD95)</f>
        <v>976959.24</v>
      </c>
      <c r="AE90" s="26">
        <f t="shared" si="378"/>
        <v>1.2690055921052632</v>
      </c>
      <c r="AF90" s="26">
        <f t="shared" si="379"/>
        <v>1.1846278254147022</v>
      </c>
      <c r="AG90" s="25">
        <f>SUM(AG91:AG95)</f>
        <v>4574300</v>
      </c>
      <c r="AH90" s="25">
        <f>SUM(AH91:AH95)</f>
        <v>4102593.25</v>
      </c>
      <c r="AI90" s="25">
        <f>SUM(AI91:AI95)</f>
        <v>4755696.58</v>
      </c>
      <c r="AJ90" s="26">
        <f t="shared" si="380"/>
        <v>0.89687892136501757</v>
      </c>
      <c r="AK90" s="26">
        <f>IF(AI90=0," ",IF(AH90/AI90*100&gt;200,"св.200",AH90/AI90))</f>
        <v>0.86266926011499245</v>
      </c>
      <c r="AL90" s="25">
        <f>SUM(AL91:AL95)</f>
        <v>1000</v>
      </c>
      <c r="AM90" s="25">
        <f>SUM(AM91:AM95)</f>
        <v>1050</v>
      </c>
      <c r="AN90" s="25">
        <f>SUM(AN91:AN95)</f>
        <v>1400</v>
      </c>
      <c r="AO90" s="26">
        <f t="shared" si="555"/>
        <v>1.05</v>
      </c>
      <c r="AP90" s="26">
        <f t="shared" si="382"/>
        <v>0.75</v>
      </c>
      <c r="AQ90" s="25">
        <f>SUM(AQ91:AQ95)</f>
        <v>2287827.04</v>
      </c>
      <c r="AR90" s="25">
        <f t="shared" ref="AR90:AS90" si="570">SUM(AR91:AR95)</f>
        <v>2480343.7200000002</v>
      </c>
      <c r="AS90" s="25">
        <f t="shared" si="570"/>
        <v>1909987.19</v>
      </c>
      <c r="AT90" s="26">
        <f t="shared" si="384"/>
        <v>1.0841482667326112</v>
      </c>
      <c r="AU90" s="26">
        <f t="shared" si="385"/>
        <v>1.2986179870661856</v>
      </c>
      <c r="AV90" s="25">
        <f>SUM(AV91:AV95)</f>
        <v>400000</v>
      </c>
      <c r="AW90" s="25">
        <f>SUM(AW91:AW95)</f>
        <v>460588.1</v>
      </c>
      <c r="AX90" s="25">
        <f>SUM(AX91:AX95)</f>
        <v>379554.21</v>
      </c>
      <c r="AY90" s="26">
        <f t="shared" si="386"/>
        <v>1.15147025</v>
      </c>
      <c r="AZ90" s="26">
        <f t="shared" si="387"/>
        <v>1.2134975396531631</v>
      </c>
      <c r="BA90" s="27">
        <f t="shared" ref="BA90:BC90" si="571">SUM(BA91:BA95)</f>
        <v>78000</v>
      </c>
      <c r="BB90" s="27">
        <f>SUM(BB91:BB95)</f>
        <v>78010.7</v>
      </c>
      <c r="BC90" s="32">
        <f t="shared" si="571"/>
        <v>114902.50000000001</v>
      </c>
      <c r="BD90" s="26">
        <f t="shared" si="389"/>
        <v>1.0001371794871794</v>
      </c>
      <c r="BE90" s="26">
        <f t="shared" si="390"/>
        <v>0.67892952720785005</v>
      </c>
      <c r="BF90" s="27">
        <f t="shared" ref="BF90:BH90" si="572">SUM(BF91:BF95)</f>
        <v>309500</v>
      </c>
      <c r="BG90" s="27">
        <f>SUM(BG91:BG95)</f>
        <v>309806</v>
      </c>
      <c r="BH90" s="27">
        <f t="shared" si="572"/>
        <v>301409.27</v>
      </c>
      <c r="BI90" s="26">
        <f t="shared" si="392"/>
        <v>1.000988691437803</v>
      </c>
      <c r="BJ90" s="26">
        <f t="shared" si="393"/>
        <v>1.0278582340881552</v>
      </c>
      <c r="BK90" s="25">
        <f>SUM(BK91:BK95)</f>
        <v>171100</v>
      </c>
      <c r="BL90" s="25">
        <f>SUM(BL91:BL95)</f>
        <v>156891.9</v>
      </c>
      <c r="BM90" s="25">
        <f>SUM(BM91:BM95)</f>
        <v>171154.8</v>
      </c>
      <c r="BN90" s="26">
        <f t="shared" si="548"/>
        <v>0.91696025715955576</v>
      </c>
      <c r="BO90" s="26">
        <f>IF(BL90=0," ",IF(BL90/BM90*100&gt;200,"св.200",BL90/BM90))</f>
        <v>0.91666666666666674</v>
      </c>
      <c r="BP90" s="25">
        <f>SUM(BP91:BP95)</f>
        <v>151272.01</v>
      </c>
      <c r="BQ90" s="25">
        <f>SUM(BQ91:BQ95)</f>
        <v>181415.04000000001</v>
      </c>
      <c r="BR90" s="25">
        <f>SUM(BR91:BR95)</f>
        <v>223861.79</v>
      </c>
      <c r="BS90" s="26">
        <f t="shared" si="396"/>
        <v>1.1992637633359933</v>
      </c>
      <c r="BT90" s="26">
        <f>IF(BQ90=0," ",IF(BQ90/BR90*100&gt;200,"св.200",BQ90/BR90))</f>
        <v>0.81038858842324102</v>
      </c>
      <c r="BU90" s="25">
        <f>SUM(BU91:BU95)</f>
        <v>93800</v>
      </c>
      <c r="BV90" s="25">
        <f>SUM(BV91:BV95)</f>
        <v>88149.260000000009</v>
      </c>
      <c r="BW90" s="25">
        <f>SUM(BW91:BW95)</f>
        <v>117605.88</v>
      </c>
      <c r="BX90" s="26">
        <f t="shared" ref="BX90:BX121" si="573">IF(BV90&lt;=0," ",IF(BU90&lt;=0," ",IF(BV90/BU90*100&gt;200,"СВ.200",BV90/BU90)))</f>
        <v>0.93975756929637533</v>
      </c>
      <c r="BY90" s="26">
        <f t="shared" si="399"/>
        <v>0.74953106086192289</v>
      </c>
      <c r="BZ90" s="25">
        <f>SUM(BZ91:BZ95)</f>
        <v>0</v>
      </c>
      <c r="CA90" s="25">
        <f>SUM(CA91:CA95)</f>
        <v>0</v>
      </c>
      <c r="CB90" s="25">
        <f>SUM(CB91:CB95)</f>
        <v>93500</v>
      </c>
      <c r="CC90" s="26" t="str">
        <f t="shared" si="485"/>
        <v xml:space="preserve"> </v>
      </c>
      <c r="CD90" s="26">
        <f t="shared" si="400"/>
        <v>0</v>
      </c>
      <c r="CE90" s="52">
        <f>SUM(CE91:CE95)</f>
        <v>645216.63</v>
      </c>
      <c r="CF90" s="52">
        <f>SUM(CF91:CF95)</f>
        <v>766492</v>
      </c>
      <c r="CG90" s="25">
        <f>SUM(CG91:CG95)</f>
        <v>131076.19</v>
      </c>
      <c r="CH90" s="26">
        <f t="shared" si="402"/>
        <v>1.1879607008889401</v>
      </c>
      <c r="CI90" s="26" t="str">
        <f t="shared" si="425"/>
        <v>св.200</v>
      </c>
      <c r="CJ90" s="27">
        <f>SUM(CJ91:CJ95)</f>
        <v>10000</v>
      </c>
      <c r="CK90" s="27">
        <f>SUM(CK91:CK95)</f>
        <v>131349.31</v>
      </c>
      <c r="CL90" s="27">
        <f>SUM(CL91:CL95)</f>
        <v>19078.240000000002</v>
      </c>
      <c r="CM90" s="26" t="str">
        <f t="shared" si="403"/>
        <v>СВ.200</v>
      </c>
      <c r="CN90" s="26" t="str">
        <f>IF(CK90=0," ",IF(CK90/CL90*100&gt;200,"св.200",CK90/CL90))</f>
        <v>св.200</v>
      </c>
      <c r="CO90" s="27">
        <f>SUM(CO91:CO95)</f>
        <v>635216.63</v>
      </c>
      <c r="CP90" s="27">
        <f t="shared" ref="CP90:CQ90" si="574">SUM(CP91:CP95)</f>
        <v>635142.69000000006</v>
      </c>
      <c r="CQ90" s="27">
        <f t="shared" si="574"/>
        <v>111997.95</v>
      </c>
      <c r="CR90" s="26">
        <f t="shared" si="405"/>
        <v>0.9998835987653536</v>
      </c>
      <c r="CS90" s="26" t="str">
        <f t="shared" si="406"/>
        <v>св.200</v>
      </c>
      <c r="CT90" s="27">
        <f>SUM(CT91:CT95)</f>
        <v>0</v>
      </c>
      <c r="CU90" s="27">
        <f t="shared" ref="CU90:CV90" si="575">SUM(CU91:CU95)</f>
        <v>0</v>
      </c>
      <c r="CV90" s="27">
        <f t="shared" si="575"/>
        <v>0</v>
      </c>
      <c r="CW90" s="69" t="str">
        <f t="shared" si="427"/>
        <v xml:space="preserve"> </v>
      </c>
      <c r="CX90" s="69" t="str">
        <f t="shared" si="428"/>
        <v xml:space="preserve"> </v>
      </c>
      <c r="CY90" s="25">
        <f>SUM(CY91:CY95)</f>
        <v>0</v>
      </c>
      <c r="CZ90" s="25">
        <f>SUM(CZ91:CZ95)</f>
        <v>0</v>
      </c>
      <c r="DA90" s="25">
        <f>SUM(DA91:DA95)</f>
        <v>0</v>
      </c>
      <c r="DB90" s="26" t="str">
        <f t="shared" si="408"/>
        <v xml:space="preserve"> </v>
      </c>
      <c r="DC90" s="26" t="str">
        <f t="shared" si="409"/>
        <v xml:space="preserve"> </v>
      </c>
      <c r="DD90" s="25">
        <f>SUM(DD91:DD95)</f>
        <v>23304</v>
      </c>
      <c r="DE90" s="38">
        <f>SUM(DE91:DE95)</f>
        <v>23304</v>
      </c>
      <c r="DF90" s="25">
        <f>SUM(DF91:DF95)</f>
        <v>0</v>
      </c>
      <c r="DG90" s="26">
        <f t="shared" si="410"/>
        <v>1</v>
      </c>
      <c r="DH90" s="26" t="str">
        <f t="shared" si="411"/>
        <v xml:space="preserve"> </v>
      </c>
      <c r="DI90" s="25">
        <f>SUM(DI91:DI95)</f>
        <v>0</v>
      </c>
      <c r="DJ90" s="25">
        <f>SUM(DJ91:DJ95)</f>
        <v>0</v>
      </c>
      <c r="DK90" s="26" t="str">
        <f t="shared" si="412"/>
        <v xml:space="preserve"> </v>
      </c>
      <c r="DL90" s="25">
        <f>SUM(DL91:DL95)</f>
        <v>415634.4</v>
      </c>
      <c r="DM90" s="25">
        <f>SUM(DM91:DM95)</f>
        <v>415686.72</v>
      </c>
      <c r="DN90" s="25">
        <f>SUM(DN91:DN95)</f>
        <v>376922.55</v>
      </c>
      <c r="DO90" s="26">
        <f t="shared" si="413"/>
        <v>1.0001258798597998</v>
      </c>
      <c r="DP90" s="26">
        <f t="shared" si="414"/>
        <v>1.1028438600980492</v>
      </c>
    </row>
    <row r="91" spans="1:120" s="19" customFormat="1" ht="15.75" hidden="1" customHeight="1" outlineLevel="1" x14ac:dyDescent="0.25">
      <c r="A91" s="18">
        <v>72</v>
      </c>
      <c r="B91" s="8" t="s">
        <v>64</v>
      </c>
      <c r="C91" s="28">
        <f t="shared" ref="C91:D95" si="576">H91+AQ91</f>
        <v>36535612.850000001</v>
      </c>
      <c r="D91" s="28">
        <f t="shared" si="576"/>
        <v>38580877.470000006</v>
      </c>
      <c r="E91" s="28">
        <f t="shared" ref="E91:E95" si="577">J91+AS91</f>
        <v>37236573.190000005</v>
      </c>
      <c r="F91" s="29">
        <f t="shared" si="364"/>
        <v>1.0559800277169842</v>
      </c>
      <c r="G91" s="29">
        <f t="shared" si="365"/>
        <v>1.0361017184137937</v>
      </c>
      <c r="H91" s="17">
        <f t="shared" ref="H91:I95" si="578">W91++AG91+M91+AB91+AL91+R91</f>
        <v>35803240.840000004</v>
      </c>
      <c r="I91" s="24">
        <f t="shared" si="578"/>
        <v>37650633.120000005</v>
      </c>
      <c r="J91" s="17">
        <f t="shared" ref="J91:J95" si="579">Y91++AI91+O91+AD91+AN91+T91</f>
        <v>36439951.600000001</v>
      </c>
      <c r="K91" s="29">
        <f t="shared" si="368"/>
        <v>1.0515984652969197</v>
      </c>
      <c r="L91" s="29">
        <f t="shared" si="369"/>
        <v>1.0332240155884291</v>
      </c>
      <c r="M91" s="46">
        <v>30648150</v>
      </c>
      <c r="N91" s="46">
        <v>32701883.02</v>
      </c>
      <c r="O91" s="75">
        <v>31446134.16</v>
      </c>
      <c r="P91" s="29">
        <f t="shared" si="370"/>
        <v>1.0670100159389719</v>
      </c>
      <c r="Q91" s="29">
        <f t="shared" si="371"/>
        <v>1.0399333302341924</v>
      </c>
      <c r="R91" s="46">
        <v>1656090.84</v>
      </c>
      <c r="S91" s="46">
        <v>1650449.68</v>
      </c>
      <c r="T91" s="75">
        <v>1428771.72</v>
      </c>
      <c r="U91" s="29">
        <f t="shared" si="373"/>
        <v>0.99659368926888081</v>
      </c>
      <c r="V91" s="29">
        <f t="shared" si="374"/>
        <v>1.1551528189541713</v>
      </c>
      <c r="W91" s="9">
        <v>0</v>
      </c>
      <c r="X91" s="46">
        <v>1896.01</v>
      </c>
      <c r="Y91" s="75">
        <v>7788.5</v>
      </c>
      <c r="Z91" s="29" t="str">
        <f t="shared" si="376"/>
        <v xml:space="preserve"> </v>
      </c>
      <c r="AA91" s="29">
        <f t="shared" si="377"/>
        <v>0.24343711882904281</v>
      </c>
      <c r="AB91" s="46">
        <v>606000</v>
      </c>
      <c r="AC91" s="46">
        <v>862930.7</v>
      </c>
      <c r="AD91" s="75">
        <v>753498.96</v>
      </c>
      <c r="AE91" s="29">
        <f t="shared" si="378"/>
        <v>1.4239780528052806</v>
      </c>
      <c r="AF91" s="29">
        <f>IF(AC91&lt;=0," ",IF(AC91/AD91*100&gt;200,"св.200",AC91/AD91))</f>
        <v>1.1452314413280678</v>
      </c>
      <c r="AG91" s="46">
        <v>2893000</v>
      </c>
      <c r="AH91" s="46">
        <v>2433473.71</v>
      </c>
      <c r="AI91" s="75">
        <v>2803758.26</v>
      </c>
      <c r="AJ91" s="29">
        <f>IF(AH91&lt;=0," ",IF(AG91&lt;=0," ",IF(AH91/AG91*100&gt;200,"СВ.200",AH91/AG91)))</f>
        <v>0.84115924991358448</v>
      </c>
      <c r="AK91" s="29">
        <f t="shared" si="381"/>
        <v>0.86793278319222866</v>
      </c>
      <c r="AL91" s="9"/>
      <c r="AM91" s="9"/>
      <c r="AN91" s="75">
        <v>0</v>
      </c>
      <c r="AO91" s="29" t="str">
        <f t="shared" si="555"/>
        <v xml:space="preserve"> </v>
      </c>
      <c r="AP91" s="29" t="str">
        <f>IF(AN91=0," ",IF(AM91/AN91*100&gt;200,"св.200",AM91/AN91))</f>
        <v xml:space="preserve"> </v>
      </c>
      <c r="AQ91" s="9">
        <f>AV91+BA91+BF91+BK91+BP91+BU91+BZ91+CE91+CY91+DD91+DL91+CT91</f>
        <v>732372.01</v>
      </c>
      <c r="AR91" s="9">
        <f t="shared" ref="AR91" si="580">AW91+BB91+BG91+BL91+BQ91+BV91+CA91+CF91+CZ91+DE91+DM91+CU91+DI91</f>
        <v>930244.35000000009</v>
      </c>
      <c r="AS91" s="9">
        <f t="shared" ref="AS91" si="581">AX91+BC91+BH91+BM91+BR91+BW91+CB91+CG91+DA91+DF91+DN91+CV91+DJ91</f>
        <v>796621.59000000008</v>
      </c>
      <c r="AT91" s="29">
        <f t="shared" si="384"/>
        <v>1.2701800960416278</v>
      </c>
      <c r="AU91" s="29">
        <f t="shared" si="385"/>
        <v>1.1677368046226315</v>
      </c>
      <c r="AV91" s="46">
        <v>400000</v>
      </c>
      <c r="AW91" s="46">
        <v>460588.1</v>
      </c>
      <c r="AX91" s="75">
        <v>379554.21</v>
      </c>
      <c r="AY91" s="29">
        <f t="shared" si="386"/>
        <v>1.15147025</v>
      </c>
      <c r="AZ91" s="29">
        <f t="shared" si="387"/>
        <v>1.2134975396531631</v>
      </c>
      <c r="BA91" s="30"/>
      <c r="BB91" s="30"/>
      <c r="BC91" s="36"/>
      <c r="BD91" s="29" t="str">
        <f t="shared" si="389"/>
        <v xml:space="preserve"> </v>
      </c>
      <c r="BE91" s="29" t="str">
        <f t="shared" si="390"/>
        <v xml:space="preserve"> </v>
      </c>
      <c r="BF91" s="9"/>
      <c r="BG91" s="9"/>
      <c r="BH91" s="9"/>
      <c r="BI91" s="29" t="str">
        <f t="shared" si="392"/>
        <v xml:space="preserve"> </v>
      </c>
      <c r="BJ91" s="29" t="str">
        <f>IF(BG91=0," ",IF(BG91/BH91*100&gt;200,"св.200",BG91/BH91))</f>
        <v xml:space="preserve"> </v>
      </c>
      <c r="BK91" s="46">
        <v>171100</v>
      </c>
      <c r="BL91" s="30">
        <v>156891.9</v>
      </c>
      <c r="BM91" s="75">
        <v>171154.8</v>
      </c>
      <c r="BN91" s="29">
        <f t="shared" si="548"/>
        <v>0.91696025715955576</v>
      </c>
      <c r="BO91" s="29">
        <f>IF(BL91=0," ",IF(BL91/BM91*100&gt;200,"св.200",BL91/BM91))</f>
        <v>0.91666666666666674</v>
      </c>
      <c r="BP91" s="46">
        <v>151272.01</v>
      </c>
      <c r="BQ91" s="46">
        <v>181415.04000000001</v>
      </c>
      <c r="BR91" s="75">
        <v>223861.79</v>
      </c>
      <c r="BS91" s="29">
        <f t="shared" si="396"/>
        <v>1.1992637633359933</v>
      </c>
      <c r="BT91" s="29">
        <f>IF(BQ91=0," ",IF(BQ91/BR91*100&gt;200,"св.200",BQ91/BR91))</f>
        <v>0.81038858842324102</v>
      </c>
      <c r="BU91" s="30"/>
      <c r="BV91" s="30"/>
      <c r="BW91" s="30"/>
      <c r="BX91" s="29" t="str">
        <f t="shared" si="573"/>
        <v xml:space="preserve"> </v>
      </c>
      <c r="BY91" s="29" t="str">
        <f t="shared" si="399"/>
        <v xml:space="preserve"> </v>
      </c>
      <c r="BZ91" s="46"/>
      <c r="CA91" s="9"/>
      <c r="CB91" s="9"/>
      <c r="CC91" s="29" t="str">
        <f t="shared" si="485"/>
        <v xml:space="preserve"> </v>
      </c>
      <c r="CD91" s="29" t="str">
        <f>IF(CA91=0," ",IF(CA91/CB91*100&gt;200,"св.200",CA91/CB91))</f>
        <v xml:space="preserve"> </v>
      </c>
      <c r="CE91" s="46">
        <v>10000</v>
      </c>
      <c r="CF91" s="46">
        <v>131349.31</v>
      </c>
      <c r="CG91" s="75">
        <v>19078.240000000002</v>
      </c>
      <c r="CH91" s="51" t="str">
        <f t="shared" si="402"/>
        <v>СВ.200</v>
      </c>
      <c r="CI91" s="29" t="str">
        <f t="shared" ref="CI91:CI94" si="582">IF(CF91=0," ",IF(CF91/CG91*100&gt;200,"св.200",CF91/CG91))</f>
        <v>св.200</v>
      </c>
      <c r="CJ91" s="46">
        <v>10000</v>
      </c>
      <c r="CK91" s="46">
        <v>131349.31</v>
      </c>
      <c r="CL91" s="75">
        <v>19078.240000000002</v>
      </c>
      <c r="CM91" s="29" t="str">
        <f t="shared" si="403"/>
        <v>СВ.200</v>
      </c>
      <c r="CN91" s="29" t="str">
        <f>IF(CK91=0," ",IF(CK91/CL91*100&gt;200,"св.200",CK91/CL91))</f>
        <v>св.200</v>
      </c>
      <c r="CO91" s="30"/>
      <c r="CP91" s="30"/>
      <c r="CQ91" s="30"/>
      <c r="CR91" s="29" t="str">
        <f t="shared" si="405"/>
        <v xml:space="preserve"> </v>
      </c>
      <c r="CS91" s="29" t="str">
        <f t="shared" si="406"/>
        <v xml:space="preserve"> </v>
      </c>
      <c r="CT91" s="30"/>
      <c r="CU91" s="30"/>
      <c r="CV91" s="30"/>
      <c r="CW91" s="29" t="str">
        <f t="shared" si="427"/>
        <v xml:space="preserve"> </v>
      </c>
      <c r="CX91" s="29" t="str">
        <f t="shared" si="428"/>
        <v xml:space="preserve"> </v>
      </c>
      <c r="CY91" s="30"/>
      <c r="CZ91" s="30"/>
      <c r="DA91" s="30"/>
      <c r="DB91" s="29" t="str">
        <f t="shared" si="408"/>
        <v xml:space="preserve"> </v>
      </c>
      <c r="DC91" s="29" t="str">
        <f t="shared" si="409"/>
        <v xml:space="preserve"> </v>
      </c>
      <c r="DD91" s="9"/>
      <c r="DE91" s="39"/>
      <c r="DF91" s="30"/>
      <c r="DG91" s="29" t="str">
        <f t="shared" si="410"/>
        <v xml:space="preserve"> </v>
      </c>
      <c r="DH91" s="29" t="str">
        <f t="shared" si="411"/>
        <v xml:space="preserve"> </v>
      </c>
      <c r="DI91" s="46"/>
      <c r="DJ91" s="30"/>
      <c r="DK91" s="29" t="str">
        <f t="shared" si="412"/>
        <v xml:space="preserve"> </v>
      </c>
      <c r="DL91" s="9"/>
      <c r="DM91" s="9"/>
      <c r="DN91" s="75">
        <v>2972.55</v>
      </c>
      <c r="DO91" s="29" t="str">
        <f t="shared" si="413"/>
        <v xml:space="preserve"> </v>
      </c>
      <c r="DP91" s="29">
        <f t="shared" si="414"/>
        <v>0</v>
      </c>
    </row>
    <row r="92" spans="1:120" s="19" customFormat="1" ht="15.75" hidden="1" customHeight="1" outlineLevel="1" x14ac:dyDescent="0.25">
      <c r="A92" s="18">
        <f>A91+1</f>
        <v>73</v>
      </c>
      <c r="B92" s="8" t="s">
        <v>98</v>
      </c>
      <c r="C92" s="28">
        <f t="shared" si="576"/>
        <v>913616.63</v>
      </c>
      <c r="D92" s="28">
        <f t="shared" si="576"/>
        <v>902591.53</v>
      </c>
      <c r="E92" s="28">
        <f t="shared" si="577"/>
        <v>385688.08999999997</v>
      </c>
      <c r="F92" s="29">
        <f t="shared" si="364"/>
        <v>0.98793246572142634</v>
      </c>
      <c r="G92" s="29" t="str">
        <f t="shared" si="365"/>
        <v>св.200</v>
      </c>
      <c r="H92" s="17">
        <f t="shared" si="578"/>
        <v>328300</v>
      </c>
      <c r="I92" s="24">
        <f t="shared" si="578"/>
        <v>321132.79999999999</v>
      </c>
      <c r="J92" s="17">
        <f t="shared" si="579"/>
        <v>269910.81</v>
      </c>
      <c r="K92" s="29">
        <f t="shared" si="368"/>
        <v>0.97816874809625343</v>
      </c>
      <c r="L92" s="29">
        <f t="shared" si="369"/>
        <v>1.1897737626736773</v>
      </c>
      <c r="M92" s="46">
        <v>132400</v>
      </c>
      <c r="N92" s="46">
        <v>127789.01</v>
      </c>
      <c r="O92" s="75">
        <v>130176.74</v>
      </c>
      <c r="P92" s="29">
        <f t="shared" si="370"/>
        <v>0.96517379154078542</v>
      </c>
      <c r="Q92" s="29">
        <f t="shared" si="371"/>
        <v>0.98165778310318719</v>
      </c>
      <c r="R92" s="30"/>
      <c r="S92" s="30"/>
      <c r="T92" s="30"/>
      <c r="U92" s="29" t="str">
        <f t="shared" si="373"/>
        <v xml:space="preserve"> </v>
      </c>
      <c r="V92" s="29" t="str">
        <f t="shared" ref="V92:V95" si="583">IF(S92=0," ",IF(S92/T92*100&gt;200,"св.200",S92/T92))</f>
        <v xml:space="preserve"> </v>
      </c>
      <c r="W92" s="9"/>
      <c r="X92" s="9"/>
      <c r="Y92" s="75"/>
      <c r="Z92" s="29" t="str">
        <f t="shared" si="376"/>
        <v xml:space="preserve"> </v>
      </c>
      <c r="AA92" s="29" t="str">
        <f t="shared" si="377"/>
        <v xml:space="preserve"> </v>
      </c>
      <c r="AB92" s="46">
        <v>62000</v>
      </c>
      <c r="AC92" s="46">
        <v>61767.88</v>
      </c>
      <c r="AD92" s="75">
        <v>20095.53</v>
      </c>
      <c r="AE92" s="29">
        <f t="shared" si="378"/>
        <v>0.99625612903225802</v>
      </c>
      <c r="AF92" s="29" t="str">
        <f t="shared" ref="AF92" si="584">IF(AD92&lt;=0," ",IF(AC92/AD92*100&gt;200,"св.200",AC92/AD92))</f>
        <v>св.200</v>
      </c>
      <c r="AG92" s="46">
        <v>133900</v>
      </c>
      <c r="AH92" s="46">
        <v>131575.91</v>
      </c>
      <c r="AI92" s="75">
        <v>119038.54</v>
      </c>
      <c r="AJ92" s="29">
        <f t="shared" si="380"/>
        <v>0.98264309185959675</v>
      </c>
      <c r="AK92" s="29">
        <f t="shared" si="381"/>
        <v>1.105321940272453</v>
      </c>
      <c r="AL92" s="46"/>
      <c r="AM92" s="9"/>
      <c r="AN92" s="75">
        <v>600</v>
      </c>
      <c r="AO92" s="29" t="str">
        <f t="shared" si="555"/>
        <v xml:space="preserve"> </v>
      </c>
      <c r="AP92" s="29">
        <f>IF(AN92=0," ",IF(AM92/AN92*100&gt;200,"св.200",AM92/AN92))</f>
        <v>0</v>
      </c>
      <c r="AQ92" s="9">
        <f t="shared" ref="AQ92:AQ95" si="585">AV92+BA92+BF92+BK92+BP92+BU92+BZ92+CE92+CY92+DD92+DL92+CT92</f>
        <v>585316.63</v>
      </c>
      <c r="AR92" s="9">
        <f t="shared" ref="AR92:AR95" si="586">AW92+BB92+BG92+BL92+BQ92+BV92+CA92+CF92+CZ92+DE92+DM92+CU92+DI92</f>
        <v>581458.73</v>
      </c>
      <c r="AS92" s="9">
        <f>AX92+BC92+BH92+BM92+BR92+BW92+CB92+CG92+DA92+DF92+DN92+CV92+DJ92</f>
        <v>115777.28</v>
      </c>
      <c r="AT92" s="29">
        <f t="shared" si="384"/>
        <v>0.99340886658217786</v>
      </c>
      <c r="AU92" s="29" t="str">
        <f t="shared" si="385"/>
        <v>св.200</v>
      </c>
      <c r="AV92" s="9"/>
      <c r="AW92" s="9"/>
      <c r="AX92" s="30"/>
      <c r="AY92" s="29" t="str">
        <f t="shared" si="386"/>
        <v xml:space="preserve"> </v>
      </c>
      <c r="AZ92" s="29" t="str">
        <f t="shared" si="387"/>
        <v xml:space="preserve"> </v>
      </c>
      <c r="BA92" s="30"/>
      <c r="BB92" s="30"/>
      <c r="BC92" s="36"/>
      <c r="BD92" s="29" t="str">
        <f t="shared" si="389"/>
        <v xml:space="preserve"> </v>
      </c>
      <c r="BE92" s="29" t="str">
        <f t="shared" si="390"/>
        <v xml:space="preserve"> </v>
      </c>
      <c r="BF92" s="46">
        <v>30000</v>
      </c>
      <c r="BG92" s="9">
        <v>29638</v>
      </c>
      <c r="BH92" s="75">
        <v>29638</v>
      </c>
      <c r="BI92" s="29">
        <f t="shared" si="392"/>
        <v>0.98793333333333333</v>
      </c>
      <c r="BJ92" s="29">
        <f t="shared" si="393"/>
        <v>1</v>
      </c>
      <c r="BK92" s="30"/>
      <c r="BL92" s="30"/>
      <c r="BM92" s="30"/>
      <c r="BN92" s="29" t="str">
        <f t="shared" si="548"/>
        <v xml:space="preserve"> </v>
      </c>
      <c r="BO92" s="29" t="str">
        <f t="shared" si="395"/>
        <v xml:space="preserve"> </v>
      </c>
      <c r="BP92" s="30"/>
      <c r="BQ92" s="9"/>
      <c r="BR92" s="30"/>
      <c r="BS92" s="29" t="str">
        <f t="shared" si="396"/>
        <v xml:space="preserve"> </v>
      </c>
      <c r="BT92" s="29" t="str">
        <f t="shared" si="397"/>
        <v xml:space="preserve"> </v>
      </c>
      <c r="BU92" s="46">
        <v>10800</v>
      </c>
      <c r="BV92" s="46">
        <v>7304.1</v>
      </c>
      <c r="BW92" s="75">
        <v>12639.28</v>
      </c>
      <c r="BX92" s="29">
        <f t="shared" si="573"/>
        <v>0.6763055555555556</v>
      </c>
      <c r="BY92" s="29">
        <f t="shared" si="399"/>
        <v>0.57788893038211042</v>
      </c>
      <c r="BZ92" s="30"/>
      <c r="CA92" s="30"/>
      <c r="CB92" s="75">
        <v>73500</v>
      </c>
      <c r="CC92" s="29" t="str">
        <f t="shared" si="485"/>
        <v xml:space="preserve"> </v>
      </c>
      <c r="CD92" s="29">
        <f>IF(CB92=0," ",IF(CA92/CB92*100&gt;200,"св.200",CA92/CB92))</f>
        <v>0</v>
      </c>
      <c r="CE92" s="34">
        <v>544516.63</v>
      </c>
      <c r="CF92" s="57">
        <v>544516.63</v>
      </c>
      <c r="CG92" s="57"/>
      <c r="CH92" s="51">
        <f t="shared" si="402"/>
        <v>1</v>
      </c>
      <c r="CI92" s="29" t="e">
        <f t="shared" si="582"/>
        <v>#DIV/0!</v>
      </c>
      <c r="CJ92" s="30"/>
      <c r="CK92" s="30"/>
      <c r="CL92" s="30"/>
      <c r="CM92" s="29" t="str">
        <f t="shared" si="403"/>
        <v xml:space="preserve"> </v>
      </c>
      <c r="CN92" s="29" t="str">
        <f t="shared" si="426"/>
        <v xml:space="preserve"> </v>
      </c>
      <c r="CO92" s="30">
        <v>544516.63</v>
      </c>
      <c r="CP92" s="30">
        <v>544516.63</v>
      </c>
      <c r="CQ92" s="30"/>
      <c r="CR92" s="29">
        <f>IF(CP92&lt;=0," ",IF(CO92&lt;=0," ",IF(CP92/CO92*100&gt;200,"СВ.200",CP92/CO92)))</f>
        <v>1</v>
      </c>
      <c r="CS92" s="29" t="str">
        <f>IF(CQ92=0," ",IF(CP92/CQ92*100&gt;200,"св.200",CP92/CQ92))</f>
        <v xml:space="preserve"> </v>
      </c>
      <c r="CT92" s="30"/>
      <c r="CU92" s="30"/>
      <c r="CV92" s="30"/>
      <c r="CW92" s="29" t="str">
        <f t="shared" si="427"/>
        <v xml:space="preserve"> </v>
      </c>
      <c r="CX92" s="29" t="str">
        <f t="shared" si="428"/>
        <v xml:space="preserve"> </v>
      </c>
      <c r="CY92" s="30"/>
      <c r="CZ92" s="30"/>
      <c r="DA92" s="30"/>
      <c r="DB92" s="29" t="str">
        <f t="shared" si="408"/>
        <v xml:space="preserve"> </v>
      </c>
      <c r="DC92" s="29" t="str">
        <f t="shared" si="409"/>
        <v xml:space="preserve"> </v>
      </c>
      <c r="DD92" s="9"/>
      <c r="DE92" s="39"/>
      <c r="DF92" s="30"/>
      <c r="DG92" s="29" t="str">
        <f t="shared" si="410"/>
        <v xml:space="preserve"> </v>
      </c>
      <c r="DH92" s="29" t="str">
        <f t="shared" si="411"/>
        <v xml:space="preserve"> </v>
      </c>
      <c r="DI92" s="30"/>
      <c r="DJ92" s="30"/>
      <c r="DK92" s="29" t="str">
        <f t="shared" si="412"/>
        <v xml:space="preserve"> </v>
      </c>
      <c r="DL92" s="9"/>
      <c r="DM92" s="9"/>
      <c r="DN92" s="9"/>
      <c r="DO92" s="29" t="str">
        <f t="shared" si="413"/>
        <v xml:space="preserve"> </v>
      </c>
      <c r="DP92" s="29" t="str">
        <f t="shared" si="414"/>
        <v xml:space="preserve"> </v>
      </c>
    </row>
    <row r="93" spans="1:120" s="19" customFormat="1" ht="16.5" hidden="1" customHeight="1" outlineLevel="1" x14ac:dyDescent="0.25">
      <c r="A93" s="18">
        <f t="shared" ref="A93:A95" si="587">A92+1</f>
        <v>74</v>
      </c>
      <c r="B93" s="8" t="s">
        <v>106</v>
      </c>
      <c r="C93" s="28">
        <f t="shared" si="576"/>
        <v>1629334.4</v>
      </c>
      <c r="D93" s="28">
        <f t="shared" si="576"/>
        <v>1630233.82</v>
      </c>
      <c r="E93" s="28">
        <f t="shared" si="577"/>
        <v>1390251.45</v>
      </c>
      <c r="F93" s="29">
        <f t="shared" si="364"/>
        <v>1.0005520168235571</v>
      </c>
      <c r="G93" s="29">
        <f t="shared" si="365"/>
        <v>1.1726179605854754</v>
      </c>
      <c r="H93" s="17">
        <f t="shared" si="578"/>
        <v>940300</v>
      </c>
      <c r="I93" s="24">
        <f t="shared" si="578"/>
        <v>940614.31</v>
      </c>
      <c r="J93" s="17">
        <f t="shared" si="579"/>
        <v>969672.27</v>
      </c>
      <c r="K93" s="29">
        <f t="shared" si="368"/>
        <v>1.0003342656598959</v>
      </c>
      <c r="L93" s="29">
        <f t="shared" si="369"/>
        <v>0.97003321544917442</v>
      </c>
      <c r="M93" s="46">
        <v>136300</v>
      </c>
      <c r="N93" s="46">
        <v>136396.75</v>
      </c>
      <c r="O93" s="75">
        <v>154852.24</v>
      </c>
      <c r="P93" s="29">
        <f t="shared" si="370"/>
        <v>1.0007098312545855</v>
      </c>
      <c r="Q93" s="29">
        <f t="shared" si="371"/>
        <v>0.8808187082085478</v>
      </c>
      <c r="R93" s="30"/>
      <c r="S93" s="30"/>
      <c r="T93" s="30"/>
      <c r="U93" s="29" t="str">
        <f t="shared" si="373"/>
        <v xml:space="preserve"> </v>
      </c>
      <c r="V93" s="29" t="str">
        <f t="shared" si="583"/>
        <v xml:space="preserve"> </v>
      </c>
      <c r="W93" s="46">
        <v>14600</v>
      </c>
      <c r="X93" s="46">
        <v>14665.54</v>
      </c>
      <c r="Y93" s="75">
        <v>20468.349999999999</v>
      </c>
      <c r="Z93" s="29">
        <f t="shared" si="376"/>
        <v>1.0044890410958904</v>
      </c>
      <c r="AA93" s="29">
        <f t="shared" si="377"/>
        <v>0.71649839874733434</v>
      </c>
      <c r="AB93" s="46">
        <v>122000</v>
      </c>
      <c r="AC93" s="46">
        <v>121873.8</v>
      </c>
      <c r="AD93" s="75">
        <v>64056.79</v>
      </c>
      <c r="AE93" s="29">
        <f t="shared" si="378"/>
        <v>0.99896557377049178</v>
      </c>
      <c r="AF93" s="29">
        <f t="shared" si="379"/>
        <v>1.9025898737666997</v>
      </c>
      <c r="AG93" s="46">
        <v>667400</v>
      </c>
      <c r="AH93" s="46">
        <v>667678.22</v>
      </c>
      <c r="AI93" s="75">
        <v>730294.89</v>
      </c>
      <c r="AJ93" s="29">
        <f t="shared" si="380"/>
        <v>1.0004168714414143</v>
      </c>
      <c r="AK93" s="29">
        <f t="shared" si="381"/>
        <v>0.91425837581856828</v>
      </c>
      <c r="AL93" s="46"/>
      <c r="AM93" s="9"/>
      <c r="AN93" s="75">
        <v>0</v>
      </c>
      <c r="AO93" s="29" t="str">
        <f t="shared" si="555"/>
        <v xml:space="preserve"> </v>
      </c>
      <c r="AP93" s="29" t="str">
        <f t="shared" si="382"/>
        <v xml:space="preserve"> </v>
      </c>
      <c r="AQ93" s="9">
        <f t="shared" si="585"/>
        <v>689034.4</v>
      </c>
      <c r="AR93" s="9">
        <f t="shared" si="586"/>
        <v>689619.51</v>
      </c>
      <c r="AS93" s="9">
        <f>AX93+BC93+BH93+BM93+BR93+BW93+CB93+CG93+DA93+DF93+DN93+CV93+DJ93</f>
        <v>420579.18</v>
      </c>
      <c r="AT93" s="29">
        <f t="shared" si="384"/>
        <v>1.0008491738583734</v>
      </c>
      <c r="AU93" s="29">
        <f t="shared" si="385"/>
        <v>1.6396900816631008</v>
      </c>
      <c r="AV93" s="9"/>
      <c r="AW93" s="9"/>
      <c r="AX93" s="30"/>
      <c r="AY93" s="29" t="str">
        <f t="shared" si="386"/>
        <v xml:space="preserve"> </v>
      </c>
      <c r="AZ93" s="29" t="str">
        <f t="shared" si="387"/>
        <v xml:space="preserve"> </v>
      </c>
      <c r="BA93" s="46">
        <v>72700</v>
      </c>
      <c r="BB93" s="30">
        <v>72757.58</v>
      </c>
      <c r="BC93" s="75">
        <v>80972.02</v>
      </c>
      <c r="BD93" s="29">
        <f t="shared" si="389"/>
        <v>1.0007920220082531</v>
      </c>
      <c r="BE93" s="29">
        <f t="shared" si="390"/>
        <v>0.89855211713873506</v>
      </c>
      <c r="BF93" s="46">
        <v>98000</v>
      </c>
      <c r="BG93" s="9">
        <v>98540</v>
      </c>
      <c r="BH93" s="75">
        <v>70547.91</v>
      </c>
      <c r="BI93" s="29">
        <f t="shared" si="392"/>
        <v>1.0055102040816326</v>
      </c>
      <c r="BJ93" s="29">
        <f>IF(BG93=0," ",IF(BG93/BH93*100&gt;200,"св.200",BG93/BH93))</f>
        <v>1.3967812795588133</v>
      </c>
      <c r="BK93" s="30"/>
      <c r="BL93" s="30"/>
      <c r="BM93" s="30"/>
      <c r="BN93" s="29" t="str">
        <f t="shared" si="548"/>
        <v xml:space="preserve"> </v>
      </c>
      <c r="BO93" s="29" t="str">
        <f t="shared" si="395"/>
        <v xml:space="preserve"> </v>
      </c>
      <c r="BP93" s="30"/>
      <c r="BQ93" s="9"/>
      <c r="BR93" s="30"/>
      <c r="BS93" s="29" t="str">
        <f t="shared" si="396"/>
        <v xml:space="preserve"> </v>
      </c>
      <c r="BT93" s="29" t="str">
        <f t="shared" si="397"/>
        <v xml:space="preserve"> </v>
      </c>
      <c r="BU93" s="46">
        <v>13000</v>
      </c>
      <c r="BV93" s="46">
        <v>12913.42</v>
      </c>
      <c r="BW93" s="75">
        <v>13111.3</v>
      </c>
      <c r="BX93" s="29">
        <f t="shared" si="573"/>
        <v>0.99334</v>
      </c>
      <c r="BY93" s="29">
        <f t="shared" si="399"/>
        <v>0.98490767505891874</v>
      </c>
      <c r="BZ93" s="46"/>
      <c r="CA93" s="46"/>
      <c r="CB93" s="75">
        <v>20000</v>
      </c>
      <c r="CC93" s="29" t="str">
        <f t="shared" si="485"/>
        <v xml:space="preserve"> </v>
      </c>
      <c r="CD93" s="29">
        <f>IF(CB93=0," ",IF(CA93/CB93*100&gt;200,"св.200",CA93/CB93))</f>
        <v>0</v>
      </c>
      <c r="CE93" s="34">
        <v>89700</v>
      </c>
      <c r="CF93" s="57">
        <v>89721.79</v>
      </c>
      <c r="CG93" s="75">
        <v>111997.95</v>
      </c>
      <c r="CH93" s="29">
        <f>IF(CF93&lt;=0," ",IF(CE93&lt;=0," ",IF(CF93/CE93*100&gt;200,"СВ.200",CF93/CE93)))</f>
        <v>1.0002429208472685</v>
      </c>
      <c r="CI93" s="29"/>
      <c r="CJ93" s="30"/>
      <c r="CK93" s="30"/>
      <c r="CL93" s="30"/>
      <c r="CM93" s="29" t="str">
        <f t="shared" si="403"/>
        <v xml:space="preserve"> </v>
      </c>
      <c r="CN93" s="29" t="str">
        <f t="shared" si="426"/>
        <v xml:space="preserve"> </v>
      </c>
      <c r="CO93" s="30">
        <v>89700</v>
      </c>
      <c r="CP93" s="30">
        <v>89721.79</v>
      </c>
      <c r="CQ93" s="75">
        <v>111997.95</v>
      </c>
      <c r="CR93" s="29">
        <f>IF(CP93&lt;=0," ",IF(CO93&lt;=0," ",IF(CP93/CO93*100&gt;200,"СВ.200",CP93/CO93)))</f>
        <v>1.0002429208472685</v>
      </c>
      <c r="CS93" s="29">
        <f>IF(CQ93=0," ",IF(CP93/CQ93*100&gt;200,"св.200",CP93/CQ93))</f>
        <v>0.80110207374331399</v>
      </c>
      <c r="CT93" s="30"/>
      <c r="CU93" s="30"/>
      <c r="CV93" s="30"/>
      <c r="CW93" s="29" t="str">
        <f t="shared" si="427"/>
        <v xml:space="preserve"> </v>
      </c>
      <c r="CX93" s="29" t="str">
        <f t="shared" si="428"/>
        <v xml:space="preserve"> </v>
      </c>
      <c r="CY93" s="30"/>
      <c r="CZ93" s="30"/>
      <c r="DA93" s="30"/>
      <c r="DB93" s="29" t="str">
        <f t="shared" si="408"/>
        <v xml:space="preserve"> </v>
      </c>
      <c r="DC93" s="29" t="str">
        <f t="shared" si="409"/>
        <v xml:space="preserve"> </v>
      </c>
      <c r="DD93" s="9"/>
      <c r="DE93" s="39"/>
      <c r="DF93" s="30"/>
      <c r="DG93" s="29" t="str">
        <f t="shared" si="410"/>
        <v xml:space="preserve"> </v>
      </c>
      <c r="DH93" s="29" t="str">
        <f t="shared" si="411"/>
        <v xml:space="preserve"> </v>
      </c>
      <c r="DI93" s="30"/>
      <c r="DJ93" s="30"/>
      <c r="DK93" s="29" t="str">
        <f>IF(DI93=0," ",IF(DI93/DJ93*100&gt;200,"св.200",DI93/DJ93))</f>
        <v xml:space="preserve"> </v>
      </c>
      <c r="DL93" s="9">
        <v>415634.4</v>
      </c>
      <c r="DM93" s="9">
        <v>415686.72</v>
      </c>
      <c r="DN93" s="75">
        <v>123950</v>
      </c>
      <c r="DO93" s="29">
        <f t="shared" si="413"/>
        <v>1.0001258798597998</v>
      </c>
      <c r="DP93" s="29" t="str">
        <f t="shared" si="414"/>
        <v>св.200</v>
      </c>
    </row>
    <row r="94" spans="1:120" s="19" customFormat="1" ht="15.75" hidden="1" customHeight="1" outlineLevel="1" x14ac:dyDescent="0.25">
      <c r="A94" s="18">
        <f t="shared" si="587"/>
        <v>75</v>
      </c>
      <c r="B94" s="8" t="s">
        <v>32</v>
      </c>
      <c r="C94" s="28">
        <f t="shared" si="576"/>
        <v>755323.45</v>
      </c>
      <c r="D94" s="28">
        <f t="shared" si="576"/>
        <v>734142.11</v>
      </c>
      <c r="E94" s="28">
        <f t="shared" si="577"/>
        <v>825347.11999999988</v>
      </c>
      <c r="F94" s="29">
        <f t="shared" si="364"/>
        <v>0.97195725884056694</v>
      </c>
      <c r="G94" s="29">
        <f t="shared" si="365"/>
        <v>0.88949496788696625</v>
      </c>
      <c r="H94" s="17">
        <f t="shared" si="578"/>
        <v>503000</v>
      </c>
      <c r="I94" s="24">
        <f t="shared" si="578"/>
        <v>482796.16000000003</v>
      </c>
      <c r="J94" s="17">
        <f t="shared" si="579"/>
        <v>529297.96</v>
      </c>
      <c r="K94" s="29">
        <f t="shared" si="368"/>
        <v>0.95983332007952293</v>
      </c>
      <c r="L94" s="29">
        <f t="shared" si="369"/>
        <v>0.91214438083230109</v>
      </c>
      <c r="M94" s="46">
        <v>65000</v>
      </c>
      <c r="N94" s="46">
        <v>50185.43</v>
      </c>
      <c r="O94" s="75">
        <v>66688.03</v>
      </c>
      <c r="P94" s="29">
        <f t="shared" si="370"/>
        <v>0.77208353846153843</v>
      </c>
      <c r="Q94" s="29">
        <f t="shared" si="371"/>
        <v>0.75254029846135806</v>
      </c>
      <c r="R94" s="30"/>
      <c r="S94" s="30"/>
      <c r="T94" s="30"/>
      <c r="U94" s="29" t="str">
        <f t="shared" si="373"/>
        <v xml:space="preserve"> </v>
      </c>
      <c r="V94" s="29" t="str">
        <f t="shared" si="583"/>
        <v xml:space="preserve"> </v>
      </c>
      <c r="W94" s="46">
        <v>10000</v>
      </c>
      <c r="X94" s="46">
        <v>4790.7</v>
      </c>
      <c r="Y94" s="75">
        <v>8871.2900000000009</v>
      </c>
      <c r="Z94" s="29">
        <f t="shared" si="376"/>
        <v>0.47907</v>
      </c>
      <c r="AA94" s="29">
        <f t="shared" si="377"/>
        <v>0.54002292789436479</v>
      </c>
      <c r="AB94" s="46">
        <v>72000</v>
      </c>
      <c r="AC94" s="46">
        <v>71989.22</v>
      </c>
      <c r="AD94" s="75">
        <v>49279.62</v>
      </c>
      <c r="AE94" s="29">
        <f t="shared" si="378"/>
        <v>0.9998502777777778</v>
      </c>
      <c r="AF94" s="29">
        <f t="shared" si="379"/>
        <v>1.4608314755673846</v>
      </c>
      <c r="AG94" s="46">
        <v>355000</v>
      </c>
      <c r="AH94" s="46">
        <v>354780.81</v>
      </c>
      <c r="AI94" s="75">
        <v>403659.02</v>
      </c>
      <c r="AJ94" s="29">
        <f t="shared" si="380"/>
        <v>0.99938256338028164</v>
      </c>
      <c r="AK94" s="29">
        <f t="shared" si="381"/>
        <v>0.87891213232395993</v>
      </c>
      <c r="AL94" s="46">
        <v>1000</v>
      </c>
      <c r="AM94" s="9">
        <v>1050</v>
      </c>
      <c r="AN94" s="75">
        <v>800</v>
      </c>
      <c r="AO94" s="29">
        <f t="shared" si="555"/>
        <v>1.05</v>
      </c>
      <c r="AP94" s="29">
        <f t="shared" si="382"/>
        <v>1.3125</v>
      </c>
      <c r="AQ94" s="9">
        <f t="shared" si="585"/>
        <v>252323.45</v>
      </c>
      <c r="AR94" s="9">
        <f t="shared" si="586"/>
        <v>251345.94999999998</v>
      </c>
      <c r="AS94" s="9">
        <f t="shared" ref="AS94:AS95" si="588">AX94+BC94+BH94+BM94+BR94+BW94+CB94+CG94+DA94+DF94+DN94+CV94+DJ94</f>
        <v>296049.15999999997</v>
      </c>
      <c r="AT94" s="29">
        <f t="shared" si="384"/>
        <v>0.99612600414269847</v>
      </c>
      <c r="AU94" s="29">
        <f t="shared" si="385"/>
        <v>0.84900072001555416</v>
      </c>
      <c r="AV94" s="9"/>
      <c r="AW94" s="9"/>
      <c r="AX94" s="30"/>
      <c r="AY94" s="29" t="str">
        <f t="shared" si="386"/>
        <v xml:space="preserve"> </v>
      </c>
      <c r="AZ94" s="29" t="str">
        <f t="shared" si="387"/>
        <v xml:space="preserve"> </v>
      </c>
      <c r="BA94" s="46">
        <v>5300</v>
      </c>
      <c r="BB94" s="30">
        <v>5253.12</v>
      </c>
      <c r="BC94" s="75">
        <v>31541.66</v>
      </c>
      <c r="BD94" s="29">
        <f t="shared" si="389"/>
        <v>0.991154716981132</v>
      </c>
      <c r="BE94" s="29">
        <f t="shared" si="390"/>
        <v>0.16654545131740053</v>
      </c>
      <c r="BF94" s="46">
        <v>181500</v>
      </c>
      <c r="BG94" s="46">
        <v>181628</v>
      </c>
      <c r="BH94" s="75">
        <v>186423.36</v>
      </c>
      <c r="BI94" s="29">
        <f t="shared" si="392"/>
        <v>1.0007052341597795</v>
      </c>
      <c r="BJ94" s="29">
        <f t="shared" si="393"/>
        <v>0.97427704339198695</v>
      </c>
      <c r="BK94" s="30"/>
      <c r="BL94" s="30"/>
      <c r="BM94" s="30"/>
      <c r="BN94" s="29" t="str">
        <f t="shared" si="548"/>
        <v xml:space="preserve"> </v>
      </c>
      <c r="BO94" s="29" t="str">
        <f t="shared" si="395"/>
        <v xml:space="preserve"> </v>
      </c>
      <c r="BP94" s="30"/>
      <c r="BQ94" s="9"/>
      <c r="BR94" s="30"/>
      <c r="BS94" s="29" t="str">
        <f t="shared" si="396"/>
        <v xml:space="preserve"> </v>
      </c>
      <c r="BT94" s="29" t="str">
        <f t="shared" si="397"/>
        <v xml:space="preserve"> </v>
      </c>
      <c r="BU94" s="46">
        <v>56000</v>
      </c>
      <c r="BV94" s="46">
        <v>55037.11</v>
      </c>
      <c r="BW94" s="75">
        <v>78084.14</v>
      </c>
      <c r="BX94" s="29">
        <f t="shared" si="573"/>
        <v>0.98280553571428575</v>
      </c>
      <c r="BY94" s="29">
        <f t="shared" si="399"/>
        <v>0.70484364686606016</v>
      </c>
      <c r="BZ94" s="30"/>
      <c r="CA94" s="30"/>
      <c r="CB94" s="30"/>
      <c r="CC94" s="29" t="str">
        <f t="shared" si="485"/>
        <v xml:space="preserve"> </v>
      </c>
      <c r="CD94" s="29" t="str">
        <f t="shared" si="400"/>
        <v xml:space="preserve"> </v>
      </c>
      <c r="CE94" s="34">
        <v>1000</v>
      </c>
      <c r="CF94" s="57">
        <v>904.27</v>
      </c>
      <c r="CG94" s="57"/>
      <c r="CH94" s="51">
        <f>IF(CF94&lt;=0," ",IF(CE94&lt;=0," ",IF(CF94/CE94*100&gt;200,"СВ.200",CF94/CE94)))</f>
        <v>0.90427000000000002</v>
      </c>
      <c r="CI94" s="29" t="e">
        <f t="shared" si="582"/>
        <v>#DIV/0!</v>
      </c>
      <c r="CJ94" s="30"/>
      <c r="CK94" s="30"/>
      <c r="CL94" s="30"/>
      <c r="CM94" s="29" t="str">
        <f t="shared" si="403"/>
        <v xml:space="preserve"> </v>
      </c>
      <c r="CN94" s="29" t="str">
        <f t="shared" si="426"/>
        <v xml:space="preserve"> </v>
      </c>
      <c r="CO94" s="46">
        <v>1000</v>
      </c>
      <c r="CP94" s="30">
        <v>904.27</v>
      </c>
      <c r="CQ94" s="30"/>
      <c r="CR94" s="29">
        <f t="shared" si="405"/>
        <v>0.90427000000000002</v>
      </c>
      <c r="CS94" s="29" t="e">
        <f>IF(CP94=0," ",IF(CP94/CQ94*100&gt;200,"св.200",CP94/CQ94))</f>
        <v>#DIV/0!</v>
      </c>
      <c r="CT94" s="30"/>
      <c r="CU94" s="30"/>
      <c r="CV94" s="30"/>
      <c r="CW94" s="29" t="str">
        <f t="shared" si="427"/>
        <v xml:space="preserve"> </v>
      </c>
      <c r="CX94" s="29" t="str">
        <f t="shared" si="428"/>
        <v xml:space="preserve"> </v>
      </c>
      <c r="CY94" s="30"/>
      <c r="CZ94" s="30"/>
      <c r="DA94" s="30"/>
      <c r="DB94" s="29" t="str">
        <f t="shared" si="408"/>
        <v xml:space="preserve"> </v>
      </c>
      <c r="DC94" s="29" t="str">
        <f t="shared" si="409"/>
        <v xml:space="preserve"> </v>
      </c>
      <c r="DD94" s="9">
        <v>8523.4500000000007</v>
      </c>
      <c r="DE94" s="39">
        <v>8523.4500000000007</v>
      </c>
      <c r="DF94" s="30"/>
      <c r="DG94" s="29">
        <f t="shared" si="410"/>
        <v>1</v>
      </c>
      <c r="DH94" s="29" t="str">
        <f t="shared" si="411"/>
        <v xml:space="preserve"> </v>
      </c>
      <c r="DI94" s="30"/>
      <c r="DJ94" s="30"/>
      <c r="DK94" s="29" t="str">
        <f t="shared" si="412"/>
        <v xml:space="preserve"> </v>
      </c>
      <c r="DL94" s="9"/>
      <c r="DM94" s="9"/>
      <c r="DN94" s="75"/>
      <c r="DO94" s="29" t="str">
        <f t="shared" si="413"/>
        <v xml:space="preserve"> </v>
      </c>
      <c r="DP94" s="29" t="str">
        <f t="shared" si="414"/>
        <v xml:space="preserve"> </v>
      </c>
    </row>
    <row r="95" spans="1:120" s="19" customFormat="1" ht="15.75" hidden="1" customHeight="1" outlineLevel="1" x14ac:dyDescent="0.25">
      <c r="A95" s="18">
        <f t="shared" si="587"/>
        <v>76</v>
      </c>
      <c r="B95" s="8" t="s">
        <v>16</v>
      </c>
      <c r="C95" s="28">
        <f t="shared" si="576"/>
        <v>1359780.55</v>
      </c>
      <c r="D95" s="28">
        <f t="shared" si="576"/>
        <v>1321422.1299999999</v>
      </c>
      <c r="E95" s="28">
        <f t="shared" si="577"/>
        <v>1700258.02</v>
      </c>
      <c r="F95" s="29">
        <f t="shared" ref="F95:F126" si="589">IF(D95&lt;=0," ",IF(D95/C95*100&gt;200,"СВ.200",D95/C95))</f>
        <v>0.97179072755526608</v>
      </c>
      <c r="G95" s="29">
        <f t="shared" si="365"/>
        <v>0.77718917626396489</v>
      </c>
      <c r="H95" s="17">
        <f t="shared" si="578"/>
        <v>1331000</v>
      </c>
      <c r="I95" s="24">
        <f t="shared" si="578"/>
        <v>1293746.95</v>
      </c>
      <c r="J95" s="17">
        <f t="shared" si="579"/>
        <v>1419298.04</v>
      </c>
      <c r="K95" s="29">
        <f t="shared" ref="K95:K126" si="590">IF(I95&lt;=0," ",IF(I95/H95*100&gt;200,"СВ.200",I95/H95))</f>
        <v>0.9720112321562735</v>
      </c>
      <c r="L95" s="29">
        <f t="shared" si="369"/>
        <v>0.91154001029973941</v>
      </c>
      <c r="M95" s="46">
        <v>501000</v>
      </c>
      <c r="N95" s="46">
        <v>484890.85</v>
      </c>
      <c r="O95" s="75">
        <v>484903.33</v>
      </c>
      <c r="P95" s="29">
        <f t="shared" ref="P95:P126" si="591">IF(N95&lt;=0," ",IF(M95&lt;=0," ",IF(N95/M95*100&gt;200,"СВ.200",N95/M95)))</f>
        <v>0.96784600798403186</v>
      </c>
      <c r="Q95" s="29">
        <f t="shared" si="371"/>
        <v>0.99997426291133118</v>
      </c>
      <c r="R95" s="30"/>
      <c r="S95" s="30"/>
      <c r="T95" s="30"/>
      <c r="U95" s="29" t="str">
        <f t="shared" ref="U95:U126" si="592">IF(S95&lt;=0," ",IF(R95&lt;=0," ",IF(S95/R95*100&gt;200,"СВ.200",S95/R95)))</f>
        <v xml:space="preserve"> </v>
      </c>
      <c r="V95" s="29" t="str">
        <f t="shared" si="583"/>
        <v xml:space="preserve"> </v>
      </c>
      <c r="W95" s="46">
        <v>255000</v>
      </c>
      <c r="X95" s="46">
        <v>255000</v>
      </c>
      <c r="Y95" s="75">
        <v>145420.5</v>
      </c>
      <c r="Z95" s="29">
        <f t="shared" ref="Z95:Z126" si="593">IF(X95&lt;=0," ",IF(W95&lt;=0," ",IF(X95/W95*100&gt;200,"СВ.200",X95/W95)))</f>
        <v>1</v>
      </c>
      <c r="AA95" s="29">
        <f t="shared" si="377"/>
        <v>1.7535354368881966</v>
      </c>
      <c r="AB95" s="46">
        <v>50000</v>
      </c>
      <c r="AC95" s="46">
        <v>38771.5</v>
      </c>
      <c r="AD95" s="75">
        <v>90028.34</v>
      </c>
      <c r="AE95" s="29">
        <f t="shared" ref="AE95:AE126" si="594">IF(AC95&lt;=0," ",IF(AB95&lt;=0," ",IF(AC95/AB95*100&gt;200,"СВ.200",AC95/AB95)))</f>
        <v>0.77542999999999995</v>
      </c>
      <c r="AF95" s="29">
        <f t="shared" si="379"/>
        <v>0.43065883476247591</v>
      </c>
      <c r="AG95" s="46">
        <v>525000</v>
      </c>
      <c r="AH95" s="46">
        <v>515084.6</v>
      </c>
      <c r="AI95" s="75">
        <v>698945.87</v>
      </c>
      <c r="AJ95" s="29">
        <f t="shared" ref="AJ95:AJ126" si="595">IF(AH95&lt;=0," ",IF(AG95&lt;=0," ",IF(AH95/AG95*100&gt;200,"СВ.200",AH95/AG95)))</f>
        <v>0.98111352380952377</v>
      </c>
      <c r="AK95" s="29">
        <f t="shared" si="381"/>
        <v>0.73694490819439273</v>
      </c>
      <c r="AL95" s="9"/>
      <c r="AM95" s="9"/>
      <c r="AN95" s="75">
        <v>0</v>
      </c>
      <c r="AO95" s="29" t="str">
        <f t="shared" si="555"/>
        <v xml:space="preserve"> </v>
      </c>
      <c r="AP95" s="29" t="str">
        <f t="shared" si="382"/>
        <v xml:space="preserve"> </v>
      </c>
      <c r="AQ95" s="9">
        <f t="shared" si="585"/>
        <v>28780.55</v>
      </c>
      <c r="AR95" s="9">
        <f t="shared" si="586"/>
        <v>27675.18</v>
      </c>
      <c r="AS95" s="9">
        <f t="shared" si="588"/>
        <v>280959.98</v>
      </c>
      <c r="AT95" s="29">
        <f t="shared" ref="AT95:AT126" si="596">IF(AR95&lt;=0," ",IF(AQ95&lt;=0," ",IF(AR95/AQ95*100&gt;200,"СВ.200",AR95/AQ95)))</f>
        <v>0.96159315926902023</v>
      </c>
      <c r="AU95" s="29">
        <f t="shared" si="385"/>
        <v>9.8502213731649621E-2</v>
      </c>
      <c r="AV95" s="9"/>
      <c r="AW95" s="9"/>
      <c r="AX95" s="30"/>
      <c r="AY95" s="29" t="str">
        <f t="shared" ref="AY95:AY126" si="597">IF(AW95&lt;=0," ",IF(AV95&lt;=0," ",IF(AW95/AV95*100&gt;200,"СВ.200",AW95/AV95)))</f>
        <v xml:space="preserve"> </v>
      </c>
      <c r="AZ95" s="29" t="str">
        <f t="shared" si="387"/>
        <v xml:space="preserve"> </v>
      </c>
      <c r="BA95" s="46">
        <v>0</v>
      </c>
      <c r="BB95" s="30">
        <v>0</v>
      </c>
      <c r="BC95" s="75">
        <v>2388.8200000000002</v>
      </c>
      <c r="BD95" s="29" t="str">
        <f t="shared" si="389"/>
        <v xml:space="preserve"> </v>
      </c>
      <c r="BE95" s="29">
        <f t="shared" si="390"/>
        <v>0</v>
      </c>
      <c r="BF95" s="46"/>
      <c r="BG95" s="9"/>
      <c r="BH95" s="75">
        <v>14800</v>
      </c>
      <c r="BI95" s="29" t="str">
        <f t="shared" ref="BI95:BI126" si="598">IF(BG95&lt;=0," ",IF(BF95&lt;=0," ",IF(BG95/BF95*100&gt;200,"СВ.200",BG95/BF95)))</f>
        <v xml:space="preserve"> </v>
      </c>
      <c r="BJ95" s="29">
        <f t="shared" si="393"/>
        <v>0</v>
      </c>
      <c r="BK95" s="30"/>
      <c r="BL95" s="30"/>
      <c r="BM95" s="30"/>
      <c r="BN95" s="29" t="str">
        <f t="shared" si="548"/>
        <v xml:space="preserve"> </v>
      </c>
      <c r="BO95" s="29" t="str">
        <f t="shared" si="395"/>
        <v xml:space="preserve"> </v>
      </c>
      <c r="BP95" s="30"/>
      <c r="BQ95" s="9"/>
      <c r="BR95" s="30"/>
      <c r="BS95" s="29" t="str">
        <f t="shared" ref="BS95:BS126" si="599">IF(BQ95&lt;=0," ",IF(BP95&lt;=0," ",IF(BQ95/BP95*100&gt;200,"СВ.200",BQ95/BP95)))</f>
        <v xml:space="preserve"> </v>
      </c>
      <c r="BT95" s="29" t="str">
        <f t="shared" si="397"/>
        <v xml:space="preserve"> </v>
      </c>
      <c r="BU95" s="46">
        <v>14000</v>
      </c>
      <c r="BV95" s="46">
        <v>12894.63</v>
      </c>
      <c r="BW95" s="75">
        <v>13771.16</v>
      </c>
      <c r="BX95" s="29">
        <f t="shared" si="573"/>
        <v>0.92104499999999989</v>
      </c>
      <c r="BY95" s="29">
        <f t="shared" si="399"/>
        <v>0.93635031471568109</v>
      </c>
      <c r="BZ95" s="30"/>
      <c r="CA95" s="30"/>
      <c r="CB95" s="30"/>
      <c r="CC95" s="29" t="str">
        <f t="shared" si="485"/>
        <v xml:space="preserve"> </v>
      </c>
      <c r="CD95" s="29" t="str">
        <f t="shared" si="400"/>
        <v xml:space="preserve"> </v>
      </c>
      <c r="CE95" s="34"/>
      <c r="CF95" s="57"/>
      <c r="CG95" s="57"/>
      <c r="CH95" s="51" t="str">
        <f>IF(CF95&lt;=0," ",IF(CE95&lt;=0," ",IF(CF95/CE95*100&gt;200,"СВ.200",CF95/CE95)))</f>
        <v xml:space="preserve"> </v>
      </c>
      <c r="CI95" s="29" t="str">
        <f t="shared" si="425"/>
        <v xml:space="preserve"> </v>
      </c>
      <c r="CJ95" s="30"/>
      <c r="CK95" s="30"/>
      <c r="CL95" s="30"/>
      <c r="CM95" s="29" t="str">
        <f t="shared" si="403"/>
        <v xml:space="preserve"> </v>
      </c>
      <c r="CN95" s="29" t="str">
        <f t="shared" si="426"/>
        <v xml:space="preserve"> </v>
      </c>
      <c r="CO95" s="30"/>
      <c r="CP95" s="30"/>
      <c r="CQ95" s="30"/>
      <c r="CR95" s="29" t="str">
        <f t="shared" si="405"/>
        <v xml:space="preserve"> </v>
      </c>
      <c r="CS95" s="29" t="str">
        <f t="shared" si="406"/>
        <v xml:space="preserve"> </v>
      </c>
      <c r="CT95" s="30"/>
      <c r="CU95" s="30"/>
      <c r="CV95" s="30"/>
      <c r="CW95" s="29" t="str">
        <f t="shared" si="427"/>
        <v xml:space="preserve"> </v>
      </c>
      <c r="CX95" s="29" t="str">
        <f t="shared" si="428"/>
        <v xml:space="preserve"> </v>
      </c>
      <c r="CY95" s="30"/>
      <c r="CZ95" s="30"/>
      <c r="DA95" s="30"/>
      <c r="DB95" s="29" t="str">
        <f t="shared" ref="DB95:DB126" si="600">IF(CZ95&lt;=0," ",IF(CY95&lt;=0," ",IF(CZ95/CY95*100&gt;200,"СВ.200",CZ95/CY95)))</f>
        <v xml:space="preserve"> </v>
      </c>
      <c r="DC95" s="29" t="str">
        <f t="shared" si="409"/>
        <v xml:space="preserve"> </v>
      </c>
      <c r="DD95" s="9">
        <v>14780.55</v>
      </c>
      <c r="DE95" s="39">
        <v>14780.55</v>
      </c>
      <c r="DF95" s="30"/>
      <c r="DG95" s="29">
        <f t="shared" ref="DG95:DG126" si="601">IF(DE95&lt;=0," ",IF(DD95&lt;=0," ",IF(DE95/DD95*100&gt;200,"СВ.200",DE95/DD95)))</f>
        <v>1</v>
      </c>
      <c r="DH95" s="29" t="str">
        <f t="shared" si="411"/>
        <v xml:space="preserve"> </v>
      </c>
      <c r="DI95" s="30"/>
      <c r="DJ95" s="30"/>
      <c r="DK95" s="29" t="str">
        <f t="shared" si="412"/>
        <v xml:space="preserve"> </v>
      </c>
      <c r="DL95" s="9"/>
      <c r="DM95" s="9"/>
      <c r="DN95" s="75">
        <v>250000</v>
      </c>
      <c r="DO95" s="29" t="str">
        <f t="shared" ref="DO95:DO126" si="602">IF(DM95&lt;=0," ",IF(DL95&lt;=0," ",IF(DM95/DL95*100&gt;200,"СВ.200",DM95/DL95)))</f>
        <v xml:space="preserve"> </v>
      </c>
      <c r="DP95" s="29">
        <f t="shared" si="414"/>
        <v>0</v>
      </c>
    </row>
    <row r="96" spans="1:120" s="21" customFormat="1" ht="32.1" customHeight="1" collapsed="1" x14ac:dyDescent="0.25">
      <c r="A96" s="20"/>
      <c r="B96" s="7" t="s">
        <v>150</v>
      </c>
      <c r="C96" s="35">
        <f>SUM(C97:C100)</f>
        <v>119452020.2</v>
      </c>
      <c r="D96" s="35">
        <f t="shared" ref="D96" si="603">SUM(D97:D100)</f>
        <v>131841800.96000001</v>
      </c>
      <c r="E96" s="35">
        <f t="shared" ref="E96" si="604">SUM(E97:E100)</f>
        <v>124566993.37</v>
      </c>
      <c r="F96" s="26">
        <f t="shared" si="589"/>
        <v>1.1037218185113624</v>
      </c>
      <c r="G96" s="26">
        <f t="shared" si="365"/>
        <v>1.0584007640642952</v>
      </c>
      <c r="H96" s="25">
        <f t="shared" ref="H96" si="605">SUM(H97:H100)</f>
        <v>113524620.2</v>
      </c>
      <c r="I96" s="65">
        <f>SUM(I97:I100)</f>
        <v>124540774.54000001</v>
      </c>
      <c r="J96" s="25">
        <f t="shared" ref="J96" si="606">SUM(J97:J100)</f>
        <v>114454659.30000001</v>
      </c>
      <c r="K96" s="26">
        <f t="shared" si="590"/>
        <v>1.097037579342635</v>
      </c>
      <c r="L96" s="26">
        <f t="shared" si="369"/>
        <v>1.0881232385093473</v>
      </c>
      <c r="M96" s="25">
        <f>SUM(M97:M100)</f>
        <v>89075100</v>
      </c>
      <c r="N96" s="25">
        <f>SUM(N97:N100)</f>
        <v>100531315.69000001</v>
      </c>
      <c r="O96" s="25">
        <f>SUM(O97:O100)</f>
        <v>89950424.74000001</v>
      </c>
      <c r="P96" s="26">
        <f t="shared" si="591"/>
        <v>1.1286129983575659</v>
      </c>
      <c r="Q96" s="26">
        <f t="shared" si="371"/>
        <v>1.1176302500025306</v>
      </c>
      <c r="R96" s="25">
        <f t="shared" ref="R96" si="607">SUM(R97:R100)</f>
        <v>3424420.2</v>
      </c>
      <c r="S96" s="25">
        <f>SUM(S97:S100)</f>
        <v>3412755.55</v>
      </c>
      <c r="T96" s="25">
        <f>SUM(T97:T100)</f>
        <v>2956626.06</v>
      </c>
      <c r="U96" s="26">
        <f t="shared" si="592"/>
        <v>0.99659368613699906</v>
      </c>
      <c r="V96" s="26">
        <f t="shared" si="374"/>
        <v>1.1542736486601892</v>
      </c>
      <c r="W96" s="25">
        <f>SUM(W97:W100)</f>
        <v>78500</v>
      </c>
      <c r="X96" s="25">
        <f>SUM(X97:X100)</f>
        <v>150337.59</v>
      </c>
      <c r="Y96" s="25">
        <f t="shared" ref="Y96" si="608">SUM(Y97:Y100)</f>
        <v>72695.09</v>
      </c>
      <c r="Z96" s="26">
        <f t="shared" si="593"/>
        <v>1.915128535031847</v>
      </c>
      <c r="AA96" s="26" t="str">
        <f t="shared" si="377"/>
        <v>св.200</v>
      </c>
      <c r="AB96" s="25">
        <f>SUM(AB97:AB100)</f>
        <v>4733100</v>
      </c>
      <c r="AC96" s="25">
        <f>SUM(AC97:AC100)</f>
        <v>5116933.1500000004</v>
      </c>
      <c r="AD96" s="25">
        <f>SUM(AD97:AD100)</f>
        <v>4819388.8600000003</v>
      </c>
      <c r="AE96" s="26">
        <f t="shared" si="594"/>
        <v>1.081095508229279</v>
      </c>
      <c r="AF96" s="26">
        <f t="shared" si="379"/>
        <v>1.0617390085430873</v>
      </c>
      <c r="AG96" s="25">
        <f>SUM(AG97:AG100)</f>
        <v>16186300</v>
      </c>
      <c r="AH96" s="25">
        <f>SUM(AH97:AH100)</f>
        <v>15300162.559999999</v>
      </c>
      <c r="AI96" s="25">
        <f>SUM(AI97:AI100)</f>
        <v>16628349.550000001</v>
      </c>
      <c r="AJ96" s="26">
        <f t="shared" si="595"/>
        <v>0.94525386036339365</v>
      </c>
      <c r="AK96" s="26">
        <f t="shared" si="381"/>
        <v>0.92012514615438779</v>
      </c>
      <c r="AL96" s="25">
        <f>SUM(AL97:AL100)</f>
        <v>27200</v>
      </c>
      <c r="AM96" s="25">
        <f>SUM(AM97:AM100)</f>
        <v>29270</v>
      </c>
      <c r="AN96" s="25">
        <f>SUM(AN97:AN100)</f>
        <v>27175</v>
      </c>
      <c r="AO96" s="26">
        <f t="shared" si="555"/>
        <v>1.0761029411764707</v>
      </c>
      <c r="AP96" s="26">
        <f t="shared" si="382"/>
        <v>1.0770929162833487</v>
      </c>
      <c r="AQ96" s="25">
        <f>SUM(AQ97:AQ100)</f>
        <v>5927400</v>
      </c>
      <c r="AR96" s="25">
        <f t="shared" ref="AR96:AS96" si="609">SUM(AR97:AR100)</f>
        <v>7301026.4199999999</v>
      </c>
      <c r="AS96" s="25">
        <f t="shared" si="609"/>
        <v>10112334.070000002</v>
      </c>
      <c r="AT96" s="26">
        <f t="shared" si="596"/>
        <v>1.231741812599116</v>
      </c>
      <c r="AU96" s="26">
        <f t="shared" si="385"/>
        <v>0.72199220965808131</v>
      </c>
      <c r="AV96" s="25">
        <f>SUM(AV97:AV100)</f>
        <v>3618000</v>
      </c>
      <c r="AW96" s="25">
        <f>SUM(AW97:AW100)</f>
        <v>4981659.6900000004</v>
      </c>
      <c r="AX96" s="25">
        <f>SUM(AX97:AX100)</f>
        <v>5757161.9100000001</v>
      </c>
      <c r="AY96" s="26">
        <f t="shared" si="597"/>
        <v>1.376909809286899</v>
      </c>
      <c r="AZ96" s="26">
        <f t="shared" si="387"/>
        <v>0.8652978269287549</v>
      </c>
      <c r="BA96" s="27">
        <f>SUM(BA97:BA100)</f>
        <v>110000</v>
      </c>
      <c r="BB96" s="27">
        <f t="shared" ref="BB96:BC96" si="610">SUM(BB97:BB100)</f>
        <v>11079.630000000001</v>
      </c>
      <c r="BC96" s="32">
        <f t="shared" si="610"/>
        <v>0</v>
      </c>
      <c r="BD96" s="26">
        <f t="shared" si="389"/>
        <v>0.1007239090909091</v>
      </c>
      <c r="BE96" s="26" t="str">
        <f t="shared" si="390"/>
        <v xml:space="preserve"> </v>
      </c>
      <c r="BF96" s="27">
        <f t="shared" ref="BF96:BH96" si="611">SUM(BF97:BF100)</f>
        <v>94400</v>
      </c>
      <c r="BG96" s="27">
        <f>SUM(BG97:BG100)</f>
        <v>83095</v>
      </c>
      <c r="BH96" s="27">
        <f t="shared" si="611"/>
        <v>101109.26000000001</v>
      </c>
      <c r="BI96" s="26">
        <f t="shared" si="598"/>
        <v>0.88024364406779665</v>
      </c>
      <c r="BJ96" s="26">
        <f t="shared" si="393"/>
        <v>0.82183372719768688</v>
      </c>
      <c r="BK96" s="25">
        <f>SUM(BK97:BK100)</f>
        <v>0</v>
      </c>
      <c r="BL96" s="25">
        <f>SUM(BL97:BL100)</f>
        <v>0</v>
      </c>
      <c r="BM96" s="25">
        <f>SUM(BM97:BM100)</f>
        <v>0</v>
      </c>
      <c r="BN96" s="26" t="str">
        <f t="shared" si="548"/>
        <v xml:space="preserve"> </v>
      </c>
      <c r="BO96" s="26" t="str">
        <f t="shared" si="395"/>
        <v xml:space="preserve"> </v>
      </c>
      <c r="BP96" s="25">
        <f>SUM(BP97:BP100)</f>
        <v>1545000</v>
      </c>
      <c r="BQ96" s="25">
        <f>SUM(BQ97:BQ100)</f>
        <v>1561216.49</v>
      </c>
      <c r="BR96" s="25">
        <f>SUM(BR97:BR100)</f>
        <v>1347676.4</v>
      </c>
      <c r="BS96" s="26">
        <f t="shared" si="599"/>
        <v>1.0104961100323624</v>
      </c>
      <c r="BT96" s="26">
        <f t="shared" si="397"/>
        <v>1.1584505672133163</v>
      </c>
      <c r="BU96" s="25">
        <f>SUM(BU97:BU100)</f>
        <v>50000</v>
      </c>
      <c r="BV96" s="25">
        <f>SUM(BV97:BV100)</f>
        <v>27748.77</v>
      </c>
      <c r="BW96" s="25">
        <f>SUM(BW97:BW100)</f>
        <v>24311.870000000003</v>
      </c>
      <c r="BX96" s="26">
        <f t="shared" si="573"/>
        <v>0.55497540000000001</v>
      </c>
      <c r="BY96" s="26">
        <f t="shared" si="399"/>
        <v>1.141367159334103</v>
      </c>
      <c r="BZ96" s="25">
        <f>SUM(BZ97:BZ100)</f>
        <v>0</v>
      </c>
      <c r="CA96" s="25">
        <f>SUM(CA97:CA100)</f>
        <v>12499.2</v>
      </c>
      <c r="CB96" s="25">
        <f>SUM(CB97:CB100)</f>
        <v>1975474.58</v>
      </c>
      <c r="CC96" s="26" t="str">
        <f t="shared" si="485"/>
        <v xml:space="preserve"> </v>
      </c>
      <c r="CD96" s="26">
        <f t="shared" si="400"/>
        <v>6.3271884774138681E-3</v>
      </c>
      <c r="CE96" s="52">
        <f>SUM(CE97:CE100)</f>
        <v>400000</v>
      </c>
      <c r="CF96" s="52">
        <f>SUM(CF97:CF100)</f>
        <v>374913.35</v>
      </c>
      <c r="CG96" s="25">
        <f>SUM(CG97:CG100)</f>
        <v>712348.08000000007</v>
      </c>
      <c r="CH96" s="26">
        <f t="shared" si="402"/>
        <v>0.93728337499999992</v>
      </c>
      <c r="CI96" s="26">
        <f t="shared" si="425"/>
        <v>0.52630639504215404</v>
      </c>
      <c r="CJ96" s="27">
        <f>SUM(CJ97:CJ100)</f>
        <v>400000</v>
      </c>
      <c r="CK96" s="27">
        <f>SUM(CK97:CK100)</f>
        <v>374913.35</v>
      </c>
      <c r="CL96" s="27">
        <f>SUM(CL97:CL100)</f>
        <v>610356.42000000004</v>
      </c>
      <c r="CM96" s="26">
        <f t="shared" si="403"/>
        <v>0.93728337499999992</v>
      </c>
      <c r="CN96" s="26">
        <f t="shared" si="426"/>
        <v>0.61425314408915355</v>
      </c>
      <c r="CO96" s="27">
        <f>SUM(CO97:CO100)</f>
        <v>0</v>
      </c>
      <c r="CP96" s="27">
        <f t="shared" ref="CP96:CQ96" si="612">SUM(CP97:CP100)</f>
        <v>0</v>
      </c>
      <c r="CQ96" s="27">
        <f t="shared" si="612"/>
        <v>101991.66</v>
      </c>
      <c r="CR96" s="26" t="str">
        <f t="shared" si="405"/>
        <v xml:space="preserve"> </v>
      </c>
      <c r="CS96" s="26">
        <f t="shared" si="406"/>
        <v>0</v>
      </c>
      <c r="CT96" s="27">
        <f>SUM(CT97:CT100)</f>
        <v>110000</v>
      </c>
      <c r="CU96" s="27">
        <f t="shared" ref="CU96:CV96" si="613">SUM(CU97:CU100)</f>
        <v>158214.89000000001</v>
      </c>
      <c r="CV96" s="27">
        <f t="shared" si="613"/>
        <v>150471.71</v>
      </c>
      <c r="CW96" s="69">
        <f t="shared" si="427"/>
        <v>1.4383171818181819</v>
      </c>
      <c r="CX96" s="69">
        <f t="shared" si="428"/>
        <v>1.0514593739912972</v>
      </c>
      <c r="CY96" s="25">
        <f>SUM(CY97:CY100)</f>
        <v>0</v>
      </c>
      <c r="CZ96" s="25">
        <f>SUM(CZ97:CZ100)</f>
        <v>0</v>
      </c>
      <c r="DA96" s="25">
        <f>SUM(DA97:DA100)</f>
        <v>0</v>
      </c>
      <c r="DB96" s="26" t="str">
        <f t="shared" si="600"/>
        <v xml:space="preserve"> </v>
      </c>
      <c r="DC96" s="26" t="str">
        <f t="shared" si="409"/>
        <v xml:space="preserve"> </v>
      </c>
      <c r="DD96" s="25">
        <f>SUM(DD97:DD100)</f>
        <v>0</v>
      </c>
      <c r="DE96" s="38">
        <f>SUM(DE97:DE100)</f>
        <v>97962.11</v>
      </c>
      <c r="DF96" s="25">
        <f>SUM(DF97:DF100)</f>
        <v>36117.550000000003</v>
      </c>
      <c r="DG96" s="26" t="str">
        <f>IF(DE96&lt;=0," ",IF(DD96&lt;=0," ",IF(DE96/DD96*100&gt;200,"СВ.200",DE96/DD96)))</f>
        <v xml:space="preserve"> </v>
      </c>
      <c r="DH96" s="26" t="str">
        <f t="shared" si="411"/>
        <v>св.200</v>
      </c>
      <c r="DI96" s="25">
        <f>SUM(DI97:DI100)</f>
        <v>-7362.71</v>
      </c>
      <c r="DJ96" s="25">
        <f>SUM(DJ97:DJ100)</f>
        <v>7662.71</v>
      </c>
      <c r="DK96" s="26">
        <f>IF(DI96=0," ",IF(DI96/DJ96*100&gt;200,"св.200",DI96/DJ96))</f>
        <v>-0.96084936008279054</v>
      </c>
      <c r="DL96" s="25">
        <f>SUM(DL97:DL100)</f>
        <v>0</v>
      </c>
      <c r="DM96" s="25">
        <f>SUM(DM97:DM100)</f>
        <v>0</v>
      </c>
      <c r="DN96" s="25">
        <f>SUM(DN97:DN100)</f>
        <v>0</v>
      </c>
      <c r="DO96" s="26" t="str">
        <f t="shared" si="602"/>
        <v xml:space="preserve"> </v>
      </c>
      <c r="DP96" s="26" t="str">
        <f t="shared" si="414"/>
        <v xml:space="preserve"> </v>
      </c>
    </row>
    <row r="97" spans="1:120" s="19" customFormat="1" ht="15.75" hidden="1" customHeight="1" outlineLevel="1" x14ac:dyDescent="0.25">
      <c r="A97" s="18">
        <v>77</v>
      </c>
      <c r="B97" s="8" t="s">
        <v>54</v>
      </c>
      <c r="C97" s="28">
        <f t="shared" ref="C97:D100" si="614">H97+AQ97</f>
        <v>111122220.2</v>
      </c>
      <c r="D97" s="28">
        <f t="shared" si="614"/>
        <v>123655401.85000001</v>
      </c>
      <c r="E97" s="28">
        <f t="shared" ref="E97:E100" si="615">J97+AS97</f>
        <v>115912300.09</v>
      </c>
      <c r="F97" s="29">
        <f t="shared" si="589"/>
        <v>1.1127873581669132</v>
      </c>
      <c r="G97" s="29">
        <f t="shared" si="365"/>
        <v>1.0668013813373376</v>
      </c>
      <c r="H97" s="17">
        <f t="shared" ref="H97:I100" si="616">W97++AG97+M97+AB97+AL97+R97</f>
        <v>105399220.2</v>
      </c>
      <c r="I97" s="24">
        <f t="shared" si="616"/>
        <v>116481424.26000001</v>
      </c>
      <c r="J97" s="17">
        <f t="shared" ref="J97:J100" si="617">Y97++AI97+O97+AD97+AN97+T97</f>
        <v>106042915.65000001</v>
      </c>
      <c r="K97" s="29">
        <f t="shared" si="590"/>
        <v>1.1051450289572446</v>
      </c>
      <c r="L97" s="29">
        <f t="shared" si="369"/>
        <v>1.0984366428065107</v>
      </c>
      <c r="M97" s="46">
        <v>87603700</v>
      </c>
      <c r="N97" s="46">
        <v>99109702.900000006</v>
      </c>
      <c r="O97" s="75">
        <v>88571821.290000007</v>
      </c>
      <c r="P97" s="29">
        <f t="shared" si="591"/>
        <v>1.1313415175386428</v>
      </c>
      <c r="Q97" s="29">
        <f t="shared" si="371"/>
        <v>1.1189755551655316</v>
      </c>
      <c r="R97" s="46">
        <v>3424420.2</v>
      </c>
      <c r="S97" s="46">
        <v>3412755.55</v>
      </c>
      <c r="T97" s="75">
        <v>2956626.06</v>
      </c>
      <c r="U97" s="29">
        <f t="shared" si="592"/>
        <v>0.99659368613699906</v>
      </c>
      <c r="V97" s="29">
        <f t="shared" si="374"/>
        <v>1.1542736486601892</v>
      </c>
      <c r="W97" s="46">
        <v>2200</v>
      </c>
      <c r="X97" s="46">
        <v>1774.71</v>
      </c>
      <c r="Y97" s="75">
        <v>2242</v>
      </c>
      <c r="Z97" s="29">
        <f t="shared" si="593"/>
        <v>0.8066863636363637</v>
      </c>
      <c r="AA97" s="29">
        <f t="shared" si="377"/>
        <v>0.79157448706512046</v>
      </c>
      <c r="AB97" s="46">
        <v>4370000</v>
      </c>
      <c r="AC97" s="46">
        <v>4428135.3099999996</v>
      </c>
      <c r="AD97" s="75">
        <v>3949128.72</v>
      </c>
      <c r="AE97" s="29">
        <f t="shared" si="594"/>
        <v>1.0133032745995423</v>
      </c>
      <c r="AF97" s="29">
        <f t="shared" si="379"/>
        <v>1.1212942458862165</v>
      </c>
      <c r="AG97" s="46">
        <v>9998900</v>
      </c>
      <c r="AH97" s="46">
        <v>9529055.7899999991</v>
      </c>
      <c r="AI97" s="75">
        <v>10563097.58</v>
      </c>
      <c r="AJ97" s="29">
        <f t="shared" si="595"/>
        <v>0.95301041014511589</v>
      </c>
      <c r="AK97" s="29">
        <f t="shared" si="381"/>
        <v>0.90210809072162323</v>
      </c>
      <c r="AL97" s="9"/>
      <c r="AM97" s="9"/>
      <c r="AN97" s="9"/>
      <c r="AO97" s="29" t="str">
        <f t="shared" si="555"/>
        <v xml:space="preserve"> </v>
      </c>
      <c r="AP97" s="29" t="str">
        <f t="shared" si="382"/>
        <v xml:space="preserve"> </v>
      </c>
      <c r="AQ97" s="9">
        <f>AV97+BA97+BF97+BK97+BP97+BU97+BZ97+CE97+CY97+DD97+DL97+CT97</f>
        <v>5723000</v>
      </c>
      <c r="AR97" s="9">
        <f t="shared" ref="AR97" si="618">AW97+BB97+BG97+BL97+BQ97+BV97+CA97+CF97+CZ97+DE97+DM97+CU97+DI97</f>
        <v>7173977.5899999999</v>
      </c>
      <c r="AS97" s="9">
        <f t="shared" ref="AS97" si="619">AX97+BC97+BH97+BM97+BR97+BW97+CB97+CG97+DA97+DF97+DN97+CV97+DJ97</f>
        <v>9869384.4400000032</v>
      </c>
      <c r="AT97" s="29">
        <f t="shared" si="596"/>
        <v>1.2535344382316966</v>
      </c>
      <c r="AU97" s="29">
        <f t="shared" si="385"/>
        <v>0.7268921008816227</v>
      </c>
      <c r="AV97" s="46">
        <v>3618000</v>
      </c>
      <c r="AW97" s="46">
        <v>4981659.6900000004</v>
      </c>
      <c r="AX97" s="75">
        <v>5757161.9100000001</v>
      </c>
      <c r="AY97" s="29">
        <f t="shared" si="597"/>
        <v>1.376909809286899</v>
      </c>
      <c r="AZ97" s="29">
        <f t="shared" si="387"/>
        <v>0.8652978269287549</v>
      </c>
      <c r="BA97" s="30">
        <v>0</v>
      </c>
      <c r="BB97" s="30">
        <v>0</v>
      </c>
      <c r="BC97" s="36"/>
      <c r="BD97" s="29" t="str">
        <f t="shared" si="389"/>
        <v xml:space="preserve"> </v>
      </c>
      <c r="BE97" s="29" t="str">
        <f t="shared" si="390"/>
        <v xml:space="preserve"> </v>
      </c>
      <c r="BF97" s="9"/>
      <c r="BG97" s="9"/>
      <c r="BH97" s="9"/>
      <c r="BI97" s="29" t="str">
        <f t="shared" si="598"/>
        <v xml:space="preserve"> </v>
      </c>
      <c r="BJ97" s="29" t="str">
        <f t="shared" si="393"/>
        <v xml:space="preserve"> </v>
      </c>
      <c r="BK97" s="30"/>
      <c r="BL97" s="30"/>
      <c r="BM97" s="30"/>
      <c r="BN97" s="29" t="str">
        <f t="shared" si="548"/>
        <v xml:space="preserve"> </v>
      </c>
      <c r="BO97" s="29" t="str">
        <f t="shared" si="395"/>
        <v xml:space="preserve"> </v>
      </c>
      <c r="BP97" s="30">
        <v>1545000</v>
      </c>
      <c r="BQ97" s="30">
        <v>1561216.49</v>
      </c>
      <c r="BR97" s="75">
        <v>1347676.4</v>
      </c>
      <c r="BS97" s="29">
        <f t="shared" si="599"/>
        <v>1.0104961100323624</v>
      </c>
      <c r="BT97" s="29">
        <f t="shared" si="397"/>
        <v>1.1584505672133163</v>
      </c>
      <c r="BU97" s="46">
        <v>50000</v>
      </c>
      <c r="BV97" s="46">
        <v>11.06</v>
      </c>
      <c r="BW97" s="75">
        <v>600.45000000000005</v>
      </c>
      <c r="BX97" s="29">
        <f t="shared" si="573"/>
        <v>2.2120000000000001E-4</v>
      </c>
      <c r="BY97" s="29">
        <f t="shared" si="399"/>
        <v>1.84195186943126E-2</v>
      </c>
      <c r="BZ97" s="30"/>
      <c r="CA97" s="30"/>
      <c r="CB97" s="30">
        <v>1967000</v>
      </c>
      <c r="CC97" s="29" t="str">
        <f t="shared" si="485"/>
        <v xml:space="preserve"> </v>
      </c>
      <c r="CD97" s="29" t="str">
        <f>IF(CA97=0," ",IF(CA97/CB97*100&gt;200,"св.200",CA97/CB97))</f>
        <v xml:space="preserve"> </v>
      </c>
      <c r="CE97" s="46">
        <v>400000</v>
      </c>
      <c r="CF97" s="46">
        <v>374913.35</v>
      </c>
      <c r="CG97" s="75">
        <v>610356.42000000004</v>
      </c>
      <c r="CH97" s="29">
        <f t="shared" si="402"/>
        <v>0.93728337499999992</v>
      </c>
      <c r="CI97" s="29">
        <f t="shared" si="425"/>
        <v>0.61425314408915355</v>
      </c>
      <c r="CJ97" s="46">
        <v>400000</v>
      </c>
      <c r="CK97" s="46">
        <v>374913.35</v>
      </c>
      <c r="CL97" s="75">
        <v>610356.42000000004</v>
      </c>
      <c r="CM97" s="29">
        <f t="shared" si="403"/>
        <v>0.93728337499999992</v>
      </c>
      <c r="CN97" s="29">
        <f t="shared" si="426"/>
        <v>0.61425314408915355</v>
      </c>
      <c r="CO97" s="30"/>
      <c r="CP97" s="30"/>
      <c r="CQ97" s="30"/>
      <c r="CR97" s="29" t="str">
        <f t="shared" si="405"/>
        <v xml:space="preserve"> </v>
      </c>
      <c r="CS97" s="29" t="str">
        <f t="shared" si="406"/>
        <v xml:space="preserve"> </v>
      </c>
      <c r="CT97" s="46">
        <v>110000</v>
      </c>
      <c r="CU97" s="46">
        <v>158214.89000000001</v>
      </c>
      <c r="CV97" s="75">
        <v>150471.71</v>
      </c>
      <c r="CW97" s="29">
        <f t="shared" si="427"/>
        <v>1.4383171818181819</v>
      </c>
      <c r="CX97" s="29">
        <f t="shared" si="428"/>
        <v>1.0514593739912972</v>
      </c>
      <c r="CY97" s="30"/>
      <c r="CZ97" s="30"/>
      <c r="DA97" s="30"/>
      <c r="DB97" s="29" t="str">
        <f t="shared" si="600"/>
        <v xml:space="preserve"> </v>
      </c>
      <c r="DC97" s="29" t="str">
        <f t="shared" si="409"/>
        <v xml:space="preserve"> </v>
      </c>
      <c r="DD97" s="45">
        <v>0</v>
      </c>
      <c r="DE97" s="39">
        <v>97962.11</v>
      </c>
      <c r="DF97" s="75">
        <v>36117.550000000003</v>
      </c>
      <c r="DG97" s="29" t="str">
        <f>IF(DE97&lt;=0," ",IF(DF97&lt;=0," ",IF(DE97/DF97*100&gt;200,"СВ.200",DE97/DF97)))</f>
        <v>СВ.200</v>
      </c>
      <c r="DH97" s="29" t="str">
        <f t="shared" si="411"/>
        <v>св.200</v>
      </c>
      <c r="DI97" s="9"/>
      <c r="DJ97" s="30"/>
      <c r="DK97" s="29" t="str">
        <f t="shared" si="412"/>
        <v xml:space="preserve"> </v>
      </c>
      <c r="DL97" s="46"/>
      <c r="DM97" s="46"/>
      <c r="DN97" s="46"/>
      <c r="DO97" s="29" t="str">
        <f t="shared" si="602"/>
        <v xml:space="preserve"> </v>
      </c>
      <c r="DP97" s="29" t="str">
        <f t="shared" si="414"/>
        <v xml:space="preserve"> </v>
      </c>
    </row>
    <row r="98" spans="1:120" s="19" customFormat="1" ht="15.75" hidden="1" customHeight="1" outlineLevel="1" x14ac:dyDescent="0.25">
      <c r="A98" s="18">
        <f>A97+1</f>
        <v>78</v>
      </c>
      <c r="B98" s="8" t="s">
        <v>30</v>
      </c>
      <c r="C98" s="28">
        <f t="shared" si="614"/>
        <v>3535300</v>
      </c>
      <c r="D98" s="28">
        <f t="shared" si="614"/>
        <v>3194239.2800000003</v>
      </c>
      <c r="E98" s="28">
        <f t="shared" si="615"/>
        <v>3477125.6300000004</v>
      </c>
      <c r="F98" s="29">
        <f t="shared" si="589"/>
        <v>0.90352707832432899</v>
      </c>
      <c r="G98" s="29">
        <f t="shared" si="365"/>
        <v>0.91864362116821185</v>
      </c>
      <c r="H98" s="17">
        <f t="shared" si="616"/>
        <v>3349900</v>
      </c>
      <c r="I98" s="24">
        <f t="shared" si="616"/>
        <v>3110150.4400000004</v>
      </c>
      <c r="J98" s="17">
        <f t="shared" si="617"/>
        <v>3384469.95</v>
      </c>
      <c r="K98" s="29">
        <f t="shared" si="590"/>
        <v>0.92843083077106792</v>
      </c>
      <c r="L98" s="29">
        <f t="shared" si="369"/>
        <v>0.91894757109602943</v>
      </c>
      <c r="M98" s="46">
        <v>744300</v>
      </c>
      <c r="N98" s="46">
        <v>623946</v>
      </c>
      <c r="O98" s="75">
        <v>656952.43000000005</v>
      </c>
      <c r="P98" s="29">
        <f t="shared" si="591"/>
        <v>0.83829907295445383</v>
      </c>
      <c r="Q98" s="29">
        <f t="shared" si="371"/>
        <v>0.94975826484118486</v>
      </c>
      <c r="R98" s="30"/>
      <c r="S98" s="30"/>
      <c r="T98" s="30"/>
      <c r="U98" s="29" t="str">
        <f t="shared" si="592"/>
        <v xml:space="preserve"> </v>
      </c>
      <c r="V98" s="29" t="str">
        <f t="shared" ref="V98:V100" si="620">IF(S98=0," ",IF(S98/T98*100&gt;200,"св.200",S98/T98))</f>
        <v xml:space="preserve"> </v>
      </c>
      <c r="W98" s="46">
        <v>41300</v>
      </c>
      <c r="X98" s="46">
        <v>27435.95</v>
      </c>
      <c r="Y98" s="75">
        <v>38703.14</v>
      </c>
      <c r="Z98" s="29">
        <f t="shared" si="593"/>
        <v>0.66430871670702185</v>
      </c>
      <c r="AA98" s="29">
        <f t="shared" si="377"/>
        <v>0.70888175998123149</v>
      </c>
      <c r="AB98" s="46">
        <v>129400</v>
      </c>
      <c r="AC98" s="46">
        <v>178005.33</v>
      </c>
      <c r="AD98" s="75">
        <v>147969.79</v>
      </c>
      <c r="AE98" s="29">
        <f t="shared" si="594"/>
        <v>1.3756207882534774</v>
      </c>
      <c r="AF98" s="29">
        <f t="shared" si="379"/>
        <v>1.2029842713164625</v>
      </c>
      <c r="AG98" s="46">
        <v>2418900</v>
      </c>
      <c r="AH98" s="46">
        <v>2265503.16</v>
      </c>
      <c r="AI98" s="75">
        <v>2529119.59</v>
      </c>
      <c r="AJ98" s="29">
        <f t="shared" si="595"/>
        <v>0.93658405060151317</v>
      </c>
      <c r="AK98" s="29">
        <f t="shared" si="381"/>
        <v>0.89576751093846074</v>
      </c>
      <c r="AL98" s="46">
        <v>16000</v>
      </c>
      <c r="AM98" s="46">
        <v>15260</v>
      </c>
      <c r="AN98" s="75">
        <v>11725</v>
      </c>
      <c r="AO98" s="29">
        <f t="shared" si="555"/>
        <v>0.95374999999999999</v>
      </c>
      <c r="AP98" s="29">
        <f t="shared" si="382"/>
        <v>1.3014925373134327</v>
      </c>
      <c r="AQ98" s="9">
        <f t="shared" ref="AQ98:AQ100" si="621">AV98+BA98+BF98+BK98+BP98+BU98+BZ98+CE98+CY98+DD98+DL98+CT98</f>
        <v>185400</v>
      </c>
      <c r="AR98" s="9">
        <f t="shared" ref="AR98:AR100" si="622">AW98+BB98+BG98+BL98+BQ98+BV98+CA98+CF98+CZ98+DE98+DM98+CU98+DI98</f>
        <v>84088.84</v>
      </c>
      <c r="AS98" s="9">
        <f t="shared" ref="AS98:AS100" si="623">AX98+BC98+BH98+BM98+BR98+BW98+CB98+CG98+DA98+DF98+DN98+CV98+DJ98</f>
        <v>92655.680000000008</v>
      </c>
      <c r="AT98" s="29">
        <f t="shared" si="596"/>
        <v>0.4535536138079827</v>
      </c>
      <c r="AU98" s="29">
        <f t="shared" si="385"/>
        <v>0.90754112430020473</v>
      </c>
      <c r="AV98" s="9"/>
      <c r="AW98" s="9"/>
      <c r="AX98" s="30"/>
      <c r="AY98" s="29" t="str">
        <f t="shared" si="597"/>
        <v xml:space="preserve"> </v>
      </c>
      <c r="AZ98" s="29" t="str">
        <f t="shared" si="387"/>
        <v xml:space="preserve"> </v>
      </c>
      <c r="BA98" s="30">
        <v>110000</v>
      </c>
      <c r="BB98" s="30">
        <v>41.84</v>
      </c>
      <c r="BC98" s="36"/>
      <c r="BD98" s="29">
        <f t="shared" si="389"/>
        <v>3.8036363636363642E-4</v>
      </c>
      <c r="BE98" s="29" t="str">
        <f t="shared" si="390"/>
        <v xml:space="preserve"> </v>
      </c>
      <c r="BF98" s="46">
        <v>75400</v>
      </c>
      <c r="BG98" s="46">
        <v>63772</v>
      </c>
      <c r="BH98" s="75">
        <v>77888.600000000006</v>
      </c>
      <c r="BI98" s="29">
        <f t="shared" si="598"/>
        <v>0.84578249336870026</v>
      </c>
      <c r="BJ98" s="29">
        <f t="shared" si="393"/>
        <v>0.81875909953446324</v>
      </c>
      <c r="BK98" s="30"/>
      <c r="BL98" s="30"/>
      <c r="BM98" s="30"/>
      <c r="BN98" s="29" t="str">
        <f t="shared" si="548"/>
        <v xml:space="preserve"> </v>
      </c>
      <c r="BO98" s="29" t="str">
        <f t="shared" si="395"/>
        <v xml:space="preserve"> </v>
      </c>
      <c r="BP98" s="30"/>
      <c r="BQ98" s="30"/>
      <c r="BR98" s="30"/>
      <c r="BS98" s="29" t="str">
        <f t="shared" si="599"/>
        <v xml:space="preserve"> </v>
      </c>
      <c r="BT98" s="29" t="str">
        <f t="shared" si="397"/>
        <v xml:space="preserve"> </v>
      </c>
      <c r="BU98" s="9">
        <v>0</v>
      </c>
      <c r="BV98" s="9">
        <v>20275</v>
      </c>
      <c r="BW98" s="75">
        <v>7775.42</v>
      </c>
      <c r="BX98" s="29" t="str">
        <f t="shared" si="573"/>
        <v xml:space="preserve"> </v>
      </c>
      <c r="BY98" s="29" t="str">
        <f t="shared" si="399"/>
        <v>св.200</v>
      </c>
      <c r="BZ98" s="30"/>
      <c r="CA98" s="30"/>
      <c r="CB98" s="30"/>
      <c r="CC98" s="29" t="str">
        <f t="shared" si="485"/>
        <v xml:space="preserve"> </v>
      </c>
      <c r="CD98" s="29" t="str">
        <f t="shared" si="400"/>
        <v xml:space="preserve"> </v>
      </c>
      <c r="CE98" s="46"/>
      <c r="CF98" s="9"/>
      <c r="CG98" s="75">
        <v>6991.66</v>
      </c>
      <c r="CH98" s="29" t="str">
        <f t="shared" si="402"/>
        <v xml:space="preserve"> </v>
      </c>
      <c r="CI98" s="29">
        <f t="shared" si="425"/>
        <v>0</v>
      </c>
      <c r="CJ98" s="30"/>
      <c r="CK98" s="30"/>
      <c r="CL98" s="30"/>
      <c r="CM98" s="29" t="str">
        <f t="shared" si="403"/>
        <v xml:space="preserve"> </v>
      </c>
      <c r="CN98" s="29" t="str">
        <f t="shared" si="426"/>
        <v xml:space="preserve"> </v>
      </c>
      <c r="CO98" s="30"/>
      <c r="CP98" s="30"/>
      <c r="CQ98" s="75">
        <v>6991.66</v>
      </c>
      <c r="CR98" s="29" t="str">
        <f t="shared" si="405"/>
        <v xml:space="preserve"> </v>
      </c>
      <c r="CS98" s="29">
        <f t="shared" si="406"/>
        <v>0</v>
      </c>
      <c r="CT98" s="30"/>
      <c r="CU98" s="30"/>
      <c r="CV98" s="30"/>
      <c r="CW98" s="29" t="str">
        <f t="shared" si="427"/>
        <v xml:space="preserve"> </v>
      </c>
      <c r="CX98" s="29" t="str">
        <f t="shared" si="428"/>
        <v xml:space="preserve"> </v>
      </c>
      <c r="CY98" s="30"/>
      <c r="CZ98" s="30"/>
      <c r="DA98" s="30"/>
      <c r="DB98" s="29" t="str">
        <f t="shared" si="600"/>
        <v xml:space="preserve"> </v>
      </c>
      <c r="DC98" s="29" t="str">
        <f t="shared" si="409"/>
        <v xml:space="preserve"> </v>
      </c>
      <c r="DD98" s="45"/>
      <c r="DE98" s="39"/>
      <c r="DF98" s="9"/>
      <c r="DG98" s="29" t="str">
        <f t="shared" si="601"/>
        <v xml:space="preserve"> </v>
      </c>
      <c r="DH98" s="29" t="str">
        <f t="shared" si="411"/>
        <v xml:space="preserve"> </v>
      </c>
      <c r="DI98" s="9"/>
      <c r="DJ98" s="30"/>
      <c r="DK98" s="29" t="str">
        <f t="shared" si="412"/>
        <v xml:space="preserve"> </v>
      </c>
      <c r="DL98" s="30"/>
      <c r="DM98" s="30"/>
      <c r="DN98" s="30"/>
      <c r="DO98" s="29" t="str">
        <f t="shared" si="602"/>
        <v xml:space="preserve"> </v>
      </c>
      <c r="DP98" s="29" t="str">
        <f t="shared" si="414"/>
        <v xml:space="preserve"> </v>
      </c>
    </row>
    <row r="99" spans="1:120" s="19" customFormat="1" ht="15.75" hidden="1" customHeight="1" outlineLevel="1" x14ac:dyDescent="0.25">
      <c r="A99" s="18">
        <f t="shared" ref="A99:A100" si="624">A98+1</f>
        <v>79</v>
      </c>
      <c r="B99" s="8" t="s">
        <v>44</v>
      </c>
      <c r="C99" s="28">
        <f t="shared" si="614"/>
        <v>3212900</v>
      </c>
      <c r="D99" s="28">
        <f t="shared" si="614"/>
        <v>3303821.53</v>
      </c>
      <c r="E99" s="28">
        <f t="shared" si="615"/>
        <v>3308885.37</v>
      </c>
      <c r="F99" s="29">
        <f t="shared" si="589"/>
        <v>1.0282988981916648</v>
      </c>
      <c r="G99" s="29">
        <f t="shared" si="365"/>
        <v>0.99846962362434444</v>
      </c>
      <c r="H99" s="17">
        <f t="shared" si="616"/>
        <v>3193900</v>
      </c>
      <c r="I99" s="24">
        <f t="shared" si="616"/>
        <v>3260861.5399999996</v>
      </c>
      <c r="J99" s="17">
        <f t="shared" si="617"/>
        <v>3158591.42</v>
      </c>
      <c r="K99" s="29">
        <f t="shared" si="590"/>
        <v>1.0209654466326434</v>
      </c>
      <c r="L99" s="29">
        <f t="shared" si="369"/>
        <v>1.0323783947972605</v>
      </c>
      <c r="M99" s="46">
        <v>549500</v>
      </c>
      <c r="N99" s="46">
        <v>616453.23</v>
      </c>
      <c r="O99" s="75">
        <v>544828.55000000005</v>
      </c>
      <c r="P99" s="29">
        <f t="shared" si="591"/>
        <v>1.1218439126478617</v>
      </c>
      <c r="Q99" s="29">
        <f t="shared" si="371"/>
        <v>1.131462787697157</v>
      </c>
      <c r="R99" s="30"/>
      <c r="S99" s="30"/>
      <c r="T99" s="30"/>
      <c r="U99" s="29" t="str">
        <f t="shared" si="592"/>
        <v xml:space="preserve"> </v>
      </c>
      <c r="V99" s="29" t="str">
        <f t="shared" si="620"/>
        <v xml:space="preserve"> </v>
      </c>
      <c r="W99" s="46">
        <v>35000</v>
      </c>
      <c r="X99" s="46">
        <v>120930.13</v>
      </c>
      <c r="Y99" s="75">
        <v>34693.800000000003</v>
      </c>
      <c r="Z99" s="29" t="str">
        <f t="shared" si="593"/>
        <v>СВ.200</v>
      </c>
      <c r="AA99" s="29" t="str">
        <f>IF(X99=0," ",IF(X99/Y99*100&gt;200,"св.200",X99/Y99))</f>
        <v>св.200</v>
      </c>
      <c r="AB99" s="46">
        <v>130400</v>
      </c>
      <c r="AC99" s="46">
        <v>143425.53</v>
      </c>
      <c r="AD99" s="75">
        <v>144770.67000000001</v>
      </c>
      <c r="AE99" s="29">
        <f t="shared" si="594"/>
        <v>1.0998890337423313</v>
      </c>
      <c r="AF99" s="29">
        <f t="shared" si="379"/>
        <v>0.99070847706928478</v>
      </c>
      <c r="AG99" s="46">
        <v>2470400</v>
      </c>
      <c r="AH99" s="46">
        <v>2370942.65</v>
      </c>
      <c r="AI99" s="75">
        <v>2421548.4</v>
      </c>
      <c r="AJ99" s="29">
        <f t="shared" si="595"/>
        <v>0.95974038617227975</v>
      </c>
      <c r="AK99" s="29">
        <f t="shared" si="381"/>
        <v>0.97910190438481426</v>
      </c>
      <c r="AL99" s="46">
        <v>8600</v>
      </c>
      <c r="AM99" s="46">
        <v>9110</v>
      </c>
      <c r="AN99" s="75">
        <v>12750</v>
      </c>
      <c r="AO99" s="29">
        <f t="shared" si="555"/>
        <v>1.0593023255813954</v>
      </c>
      <c r="AP99" s="29">
        <f t="shared" si="382"/>
        <v>0.7145098039215686</v>
      </c>
      <c r="AQ99" s="9">
        <f t="shared" si="621"/>
        <v>19000</v>
      </c>
      <c r="AR99" s="9">
        <f t="shared" si="622"/>
        <v>42959.99</v>
      </c>
      <c r="AS99" s="9">
        <f t="shared" si="623"/>
        <v>150293.94999999998</v>
      </c>
      <c r="AT99" s="29" t="str">
        <f t="shared" si="596"/>
        <v>СВ.200</v>
      </c>
      <c r="AU99" s="29">
        <f t="shared" si="385"/>
        <v>0.28583978263928789</v>
      </c>
      <c r="AV99" s="9"/>
      <c r="AW99" s="9"/>
      <c r="AX99" s="30"/>
      <c r="AY99" s="29" t="str">
        <f t="shared" si="597"/>
        <v xml:space="preserve"> </v>
      </c>
      <c r="AZ99" s="29" t="str">
        <f t="shared" si="387"/>
        <v xml:space="preserve"> </v>
      </c>
      <c r="BA99" s="30">
        <v>0</v>
      </c>
      <c r="BB99" s="30">
        <v>11037.79</v>
      </c>
      <c r="BC99" s="36"/>
      <c r="BD99" s="29" t="str">
        <f t="shared" si="389"/>
        <v xml:space="preserve"> </v>
      </c>
      <c r="BE99" s="29" t="str">
        <f t="shared" si="390"/>
        <v xml:space="preserve"> </v>
      </c>
      <c r="BF99" s="30">
        <v>19000</v>
      </c>
      <c r="BG99" s="46">
        <v>19323</v>
      </c>
      <c r="BH99" s="75">
        <v>23220.66</v>
      </c>
      <c r="BI99" s="29">
        <f t="shared" si="598"/>
        <v>1.0169999999999999</v>
      </c>
      <c r="BJ99" s="29">
        <f t="shared" si="393"/>
        <v>0.83214688988168295</v>
      </c>
      <c r="BK99" s="30"/>
      <c r="BL99" s="30"/>
      <c r="BM99" s="30"/>
      <c r="BN99" s="29" t="str">
        <f t="shared" si="548"/>
        <v xml:space="preserve"> </v>
      </c>
      <c r="BO99" s="29" t="str">
        <f t="shared" si="395"/>
        <v xml:space="preserve"> </v>
      </c>
      <c r="BP99" s="30"/>
      <c r="BQ99" s="30"/>
      <c r="BR99" s="30"/>
      <c r="BS99" s="29" t="str">
        <f t="shared" si="599"/>
        <v xml:space="preserve"> </v>
      </c>
      <c r="BT99" s="29" t="str">
        <f>IF(BQ99&lt;=0," ",IF(BQ99/BR99*100&gt;200,"св.200",BQ99/BR99))</f>
        <v xml:space="preserve"> </v>
      </c>
      <c r="BU99" s="9">
        <v>0</v>
      </c>
      <c r="BV99" s="46">
        <v>7462.71</v>
      </c>
      <c r="BW99" s="75">
        <v>15936</v>
      </c>
      <c r="BX99" s="29" t="str">
        <f t="shared" si="573"/>
        <v xml:space="preserve"> </v>
      </c>
      <c r="BY99" s="29">
        <f t="shared" si="399"/>
        <v>0.46829254518072289</v>
      </c>
      <c r="BZ99" s="30"/>
      <c r="CA99" s="46">
        <v>12499.2</v>
      </c>
      <c r="CB99" s="75">
        <v>8474.58</v>
      </c>
      <c r="CC99" s="29" t="str">
        <f t="shared" si="485"/>
        <v xml:space="preserve"> </v>
      </c>
      <c r="CD99" s="29">
        <f t="shared" si="400"/>
        <v>1.4749049510418217</v>
      </c>
      <c r="CE99" s="46"/>
      <c r="CF99" s="46"/>
      <c r="CG99" s="75">
        <v>95000</v>
      </c>
      <c r="CH99" s="29" t="str">
        <f t="shared" si="402"/>
        <v xml:space="preserve"> </v>
      </c>
      <c r="CI99" s="29">
        <f t="shared" si="425"/>
        <v>0</v>
      </c>
      <c r="CJ99" s="30"/>
      <c r="CK99" s="30"/>
      <c r="CL99" s="30"/>
      <c r="CM99" s="29" t="str">
        <f t="shared" si="403"/>
        <v xml:space="preserve"> </v>
      </c>
      <c r="CN99" s="29" t="str">
        <f t="shared" si="426"/>
        <v xml:space="preserve"> </v>
      </c>
      <c r="CO99" s="30"/>
      <c r="CP99" s="46"/>
      <c r="CQ99" s="75">
        <v>95000</v>
      </c>
      <c r="CR99" s="29" t="str">
        <f t="shared" si="405"/>
        <v xml:space="preserve"> </v>
      </c>
      <c r="CS99" s="29">
        <f t="shared" si="406"/>
        <v>0</v>
      </c>
      <c r="CT99" s="30"/>
      <c r="CU99" s="30"/>
      <c r="CV99" s="30"/>
      <c r="CW99" s="29" t="str">
        <f t="shared" si="427"/>
        <v xml:space="preserve"> </v>
      </c>
      <c r="CX99" s="29" t="str">
        <f t="shared" si="428"/>
        <v xml:space="preserve"> </v>
      </c>
      <c r="CY99" s="30"/>
      <c r="CZ99" s="30"/>
      <c r="DA99" s="30"/>
      <c r="DB99" s="29" t="str">
        <f t="shared" si="600"/>
        <v xml:space="preserve"> </v>
      </c>
      <c r="DC99" s="29" t="str">
        <f t="shared" si="409"/>
        <v xml:space="preserve"> </v>
      </c>
      <c r="DD99" s="45"/>
      <c r="DE99" s="39"/>
      <c r="DF99" s="9"/>
      <c r="DG99" s="29" t="str">
        <f t="shared" si="601"/>
        <v xml:space="preserve"> </v>
      </c>
      <c r="DH99" s="29" t="str">
        <f t="shared" si="411"/>
        <v xml:space="preserve"> </v>
      </c>
      <c r="DI99" s="9">
        <v>-7362.71</v>
      </c>
      <c r="DJ99" s="75">
        <v>7662.71</v>
      </c>
      <c r="DK99" s="29">
        <f t="shared" ref="DK99:DK103" si="625">IF(DI99=0," ",IF(DI99/DJ99*100&gt;200,"св.200",DI99/DJ99))</f>
        <v>-0.96084936008279054</v>
      </c>
      <c r="DL99" s="30"/>
      <c r="DM99" s="30"/>
      <c r="DN99" s="30"/>
      <c r="DO99" s="29" t="str">
        <f t="shared" si="602"/>
        <v xml:space="preserve"> </v>
      </c>
      <c r="DP99" s="29" t="str">
        <f t="shared" si="414"/>
        <v xml:space="preserve"> </v>
      </c>
    </row>
    <row r="100" spans="1:120" s="19" customFormat="1" ht="15.75" hidden="1" customHeight="1" outlineLevel="1" x14ac:dyDescent="0.25">
      <c r="A100" s="18">
        <f t="shared" si="624"/>
        <v>80</v>
      </c>
      <c r="B100" s="8" t="s">
        <v>103</v>
      </c>
      <c r="C100" s="28">
        <f t="shared" si="614"/>
        <v>1581600</v>
      </c>
      <c r="D100" s="28">
        <f t="shared" si="614"/>
        <v>1688338.3</v>
      </c>
      <c r="E100" s="28">
        <f t="shared" si="615"/>
        <v>1868682.2799999998</v>
      </c>
      <c r="F100" s="29">
        <f t="shared" si="589"/>
        <v>1.0674875442589782</v>
      </c>
      <c r="G100" s="29">
        <f t="shared" si="365"/>
        <v>0.90349136290841281</v>
      </c>
      <c r="H100" s="17">
        <f t="shared" si="616"/>
        <v>1581600</v>
      </c>
      <c r="I100" s="24">
        <f t="shared" si="616"/>
        <v>1688338.3</v>
      </c>
      <c r="J100" s="17">
        <f t="shared" si="617"/>
        <v>1868682.2799999998</v>
      </c>
      <c r="K100" s="29">
        <f t="shared" si="590"/>
        <v>1.0674875442589782</v>
      </c>
      <c r="L100" s="29">
        <f t="shared" si="369"/>
        <v>0.90349136290841281</v>
      </c>
      <c r="M100" s="46">
        <v>177600</v>
      </c>
      <c r="N100" s="46">
        <v>181213.56</v>
      </c>
      <c r="O100" s="75">
        <v>176822.47</v>
      </c>
      <c r="P100" s="29">
        <f t="shared" si="591"/>
        <v>1.0203466216216217</v>
      </c>
      <c r="Q100" s="29">
        <f t="shared" si="371"/>
        <v>1.0248333257645366</v>
      </c>
      <c r="R100" s="30"/>
      <c r="S100" s="30"/>
      <c r="T100" s="30"/>
      <c r="U100" s="29" t="str">
        <f t="shared" si="592"/>
        <v xml:space="preserve"> </v>
      </c>
      <c r="V100" s="29" t="str">
        <f t="shared" si="620"/>
        <v xml:space="preserve"> </v>
      </c>
      <c r="W100" s="46">
        <v>0</v>
      </c>
      <c r="X100" s="46">
        <v>196.8</v>
      </c>
      <c r="Y100" s="75">
        <v>-2943.85</v>
      </c>
      <c r="Z100" s="29" t="str">
        <f t="shared" si="593"/>
        <v xml:space="preserve"> </v>
      </c>
      <c r="AA100" s="29">
        <f t="shared" si="377"/>
        <v>-6.6851232229903024E-2</v>
      </c>
      <c r="AB100" s="46">
        <v>103300</v>
      </c>
      <c r="AC100" s="46">
        <v>367366.98</v>
      </c>
      <c r="AD100" s="75">
        <v>577519.68000000005</v>
      </c>
      <c r="AE100" s="29" t="str">
        <f t="shared" si="594"/>
        <v>СВ.200</v>
      </c>
      <c r="AF100" s="29">
        <f t="shared" si="379"/>
        <v>0.63611162133903376</v>
      </c>
      <c r="AG100" s="46">
        <v>1298100</v>
      </c>
      <c r="AH100" s="46">
        <v>1134660.96</v>
      </c>
      <c r="AI100" s="75">
        <v>1114583.98</v>
      </c>
      <c r="AJ100" s="29">
        <f t="shared" si="595"/>
        <v>0.87409364455743011</v>
      </c>
      <c r="AK100" s="29">
        <f t="shared" si="381"/>
        <v>1.0180129809509733</v>
      </c>
      <c r="AL100" s="46">
        <v>2600</v>
      </c>
      <c r="AM100" s="46">
        <v>4900</v>
      </c>
      <c r="AN100" s="75">
        <v>2700</v>
      </c>
      <c r="AO100" s="29">
        <f t="shared" si="555"/>
        <v>1.8846153846153846</v>
      </c>
      <c r="AP100" s="29">
        <f t="shared" si="382"/>
        <v>1.8148148148148149</v>
      </c>
      <c r="AQ100" s="9">
        <f t="shared" si="621"/>
        <v>0</v>
      </c>
      <c r="AR100" s="9">
        <f t="shared" si="622"/>
        <v>0</v>
      </c>
      <c r="AS100" s="9">
        <f t="shared" si="623"/>
        <v>0</v>
      </c>
      <c r="AT100" s="29" t="str">
        <f t="shared" si="596"/>
        <v xml:space="preserve"> </v>
      </c>
      <c r="AU100" s="29" t="str">
        <f t="shared" si="385"/>
        <v xml:space="preserve"> </v>
      </c>
      <c r="AV100" s="9"/>
      <c r="AW100" s="9"/>
      <c r="AX100" s="30"/>
      <c r="AY100" s="29" t="str">
        <f t="shared" si="597"/>
        <v xml:space="preserve"> </v>
      </c>
      <c r="AZ100" s="29" t="str">
        <f t="shared" si="387"/>
        <v xml:space="preserve"> </v>
      </c>
      <c r="BA100" s="30">
        <v>0</v>
      </c>
      <c r="BB100" s="30">
        <v>0</v>
      </c>
      <c r="BC100" s="36"/>
      <c r="BD100" s="29" t="str">
        <f t="shared" si="389"/>
        <v xml:space="preserve"> </v>
      </c>
      <c r="BE100" s="29" t="str">
        <f t="shared" si="390"/>
        <v xml:space="preserve"> </v>
      </c>
      <c r="BF100" s="9"/>
      <c r="BG100" s="9"/>
      <c r="BH100" s="9"/>
      <c r="BI100" s="29" t="str">
        <f t="shared" si="598"/>
        <v xml:space="preserve"> </v>
      </c>
      <c r="BJ100" s="29" t="str">
        <f>IF(BG100=0," ",IF(BG100/BH100*100&gt;200,"св.200",BG100/BH100))</f>
        <v xml:space="preserve"> </v>
      </c>
      <c r="BK100" s="30"/>
      <c r="BL100" s="30"/>
      <c r="BM100" s="30"/>
      <c r="BN100" s="29" t="str">
        <f t="shared" si="548"/>
        <v xml:space="preserve"> </v>
      </c>
      <c r="BO100" s="29" t="str">
        <f t="shared" si="395"/>
        <v xml:space="preserve"> </v>
      </c>
      <c r="BP100" s="30"/>
      <c r="BQ100" s="30"/>
      <c r="BR100" s="30"/>
      <c r="BS100" s="29" t="str">
        <f t="shared" si="599"/>
        <v xml:space="preserve"> </v>
      </c>
      <c r="BT100" s="29" t="str">
        <f t="shared" si="397"/>
        <v xml:space="preserve"> </v>
      </c>
      <c r="BU100" s="9">
        <v>0</v>
      </c>
      <c r="BV100" s="9">
        <v>0</v>
      </c>
      <c r="BW100" s="30"/>
      <c r="BX100" s="29" t="str">
        <f t="shared" si="573"/>
        <v xml:space="preserve"> </v>
      </c>
      <c r="BY100" s="29" t="str">
        <f t="shared" si="399"/>
        <v xml:space="preserve"> </v>
      </c>
      <c r="BZ100" s="30"/>
      <c r="CA100" s="30"/>
      <c r="CB100" s="30"/>
      <c r="CC100" s="29" t="str">
        <f t="shared" si="485"/>
        <v xml:space="preserve"> </v>
      </c>
      <c r="CD100" s="29" t="str">
        <f t="shared" si="400"/>
        <v xml:space="preserve"> </v>
      </c>
      <c r="CE100" s="46"/>
      <c r="CF100" s="9"/>
      <c r="CG100" s="75"/>
      <c r="CH100" s="29" t="str">
        <f t="shared" si="402"/>
        <v xml:space="preserve"> </v>
      </c>
      <c r="CI100" s="29" t="str">
        <f t="shared" si="425"/>
        <v xml:space="preserve"> </v>
      </c>
      <c r="CJ100" s="30"/>
      <c r="CK100" s="30"/>
      <c r="CL100" s="30"/>
      <c r="CM100" s="29" t="str">
        <f t="shared" si="403"/>
        <v xml:space="preserve"> </v>
      </c>
      <c r="CN100" s="29" t="str">
        <f t="shared" si="426"/>
        <v xml:space="preserve"> </v>
      </c>
      <c r="CO100" s="30"/>
      <c r="CP100" s="30"/>
      <c r="CQ100" s="30"/>
      <c r="CR100" s="29" t="str">
        <f t="shared" si="405"/>
        <v xml:space="preserve"> </v>
      </c>
      <c r="CS100" s="29" t="str">
        <f t="shared" si="406"/>
        <v xml:space="preserve"> </v>
      </c>
      <c r="CT100" s="30"/>
      <c r="CU100" s="30"/>
      <c r="CV100" s="30"/>
      <c r="CW100" s="29" t="str">
        <f t="shared" si="427"/>
        <v xml:space="preserve"> </v>
      </c>
      <c r="CX100" s="29" t="str">
        <f t="shared" si="428"/>
        <v xml:space="preserve"> </v>
      </c>
      <c r="CY100" s="30"/>
      <c r="CZ100" s="30"/>
      <c r="DA100" s="30"/>
      <c r="DB100" s="29" t="str">
        <f t="shared" si="600"/>
        <v xml:space="preserve"> </v>
      </c>
      <c r="DC100" s="29" t="str">
        <f t="shared" si="409"/>
        <v xml:space="preserve"> </v>
      </c>
      <c r="DD100" s="45"/>
      <c r="DE100" s="39"/>
      <c r="DF100" s="9"/>
      <c r="DG100" s="29" t="str">
        <f t="shared" si="601"/>
        <v xml:space="preserve"> </v>
      </c>
      <c r="DH100" s="29" t="str">
        <f t="shared" si="411"/>
        <v xml:space="preserve"> </v>
      </c>
      <c r="DI100" s="9"/>
      <c r="DJ100" s="9"/>
      <c r="DK100" s="29" t="str">
        <f t="shared" si="625"/>
        <v xml:space="preserve"> </v>
      </c>
      <c r="DL100" s="30"/>
      <c r="DM100" s="30"/>
      <c r="DN100" s="30"/>
      <c r="DO100" s="29" t="str">
        <f t="shared" si="602"/>
        <v xml:space="preserve"> </v>
      </c>
      <c r="DP100" s="29" t="str">
        <f t="shared" si="414"/>
        <v xml:space="preserve"> </v>
      </c>
    </row>
    <row r="101" spans="1:120" s="21" customFormat="1" ht="32.1" customHeight="1" collapsed="1" x14ac:dyDescent="0.25">
      <c r="A101" s="20"/>
      <c r="B101" s="7" t="s">
        <v>151</v>
      </c>
      <c r="C101" s="35">
        <f>SUM(C102:C107)</f>
        <v>30320123.879999999</v>
      </c>
      <c r="D101" s="35">
        <f t="shared" ref="D101" si="626">SUM(D102:D107)</f>
        <v>30245246.849999998</v>
      </c>
      <c r="E101" s="35">
        <f t="shared" ref="E101" si="627">SUM(E102:E107)</f>
        <v>30320936.800000004</v>
      </c>
      <c r="F101" s="26">
        <f t="shared" si="589"/>
        <v>0.99753045105302518</v>
      </c>
      <c r="G101" s="26">
        <f t="shared" si="365"/>
        <v>0.99750370674563038</v>
      </c>
      <c r="H101" s="25">
        <f t="shared" ref="H101" si="628">SUM(H102:H107)</f>
        <v>28045843.530000001</v>
      </c>
      <c r="I101" s="65">
        <f>SUM(I102:I107)</f>
        <v>28016773.680000003</v>
      </c>
      <c r="J101" s="25">
        <f t="shared" ref="J101" si="629">SUM(J102:J107)</f>
        <v>27838260.290000003</v>
      </c>
      <c r="K101" s="26">
        <f t="shared" si="590"/>
        <v>0.9989634881201237</v>
      </c>
      <c r="L101" s="26">
        <f t="shared" si="369"/>
        <v>1.0064125196093567</v>
      </c>
      <c r="M101" s="25">
        <f>SUM(M102:M107)</f>
        <v>21118524.579999998</v>
      </c>
      <c r="N101" s="25">
        <f>SUM(N102:N107)</f>
        <v>21237384.050000001</v>
      </c>
      <c r="O101" s="25">
        <f>SUM(O102:O107)</f>
        <v>20763216.080000006</v>
      </c>
      <c r="P101" s="26">
        <f t="shared" si="591"/>
        <v>1.005628208994892</v>
      </c>
      <c r="Q101" s="26">
        <f t="shared" si="371"/>
        <v>1.0228369231516468</v>
      </c>
      <c r="R101" s="25">
        <f t="shared" ref="R101" si="630">SUM(R102:R107)</f>
        <v>1168196.8600000001</v>
      </c>
      <c r="S101" s="25">
        <f>SUM(S102:S107)</f>
        <v>1164217.6299999999</v>
      </c>
      <c r="T101" s="25">
        <f>SUM(T102:T107)</f>
        <v>1008661.31</v>
      </c>
      <c r="U101" s="26">
        <f t="shared" si="592"/>
        <v>0.99659369911334961</v>
      </c>
      <c r="V101" s="26">
        <f t="shared" si="374"/>
        <v>1.1542205678534452</v>
      </c>
      <c r="W101" s="25">
        <f>SUM(W102:W107)</f>
        <v>145468.94</v>
      </c>
      <c r="X101" s="25">
        <f>SUM(X102:X107)</f>
        <v>133810.94</v>
      </c>
      <c r="Y101" s="25">
        <f t="shared" ref="Y101" si="631">SUM(Y102:Y107)</f>
        <v>109930.1</v>
      </c>
      <c r="Z101" s="26">
        <f t="shared" si="593"/>
        <v>0.91985918093580665</v>
      </c>
      <c r="AA101" s="26">
        <f t="shared" si="377"/>
        <v>1.2172365894327395</v>
      </c>
      <c r="AB101" s="25">
        <f>SUM(AB102:AB107)</f>
        <v>536417.56000000006</v>
      </c>
      <c r="AC101" s="25">
        <f>SUM(AC102:AC107)</f>
        <v>543578.39</v>
      </c>
      <c r="AD101" s="25">
        <f>SUM(AD102:AD107)</f>
        <v>570404.12</v>
      </c>
      <c r="AE101" s="26">
        <f t="shared" si="594"/>
        <v>1.0133493579143829</v>
      </c>
      <c r="AF101" s="26">
        <f t="shared" si="379"/>
        <v>0.95297065876733156</v>
      </c>
      <c r="AG101" s="25">
        <f>SUM(AG102:AG107)</f>
        <v>5077235.59</v>
      </c>
      <c r="AH101" s="25">
        <f>SUM(AH102:AH107)</f>
        <v>4937782.67</v>
      </c>
      <c r="AI101" s="25">
        <f>SUM(AI102:AI107)</f>
        <v>5386048.6800000006</v>
      </c>
      <c r="AJ101" s="26">
        <f t="shared" si="595"/>
        <v>0.97253369131133816</v>
      </c>
      <c r="AK101" s="26">
        <f t="shared" si="381"/>
        <v>0.91677275185711826</v>
      </c>
      <c r="AL101" s="25">
        <f>SUM(AL102:AL107)</f>
        <v>0</v>
      </c>
      <c r="AM101" s="25">
        <f>SUM(AM102:AM107)</f>
        <v>0</v>
      </c>
      <c r="AN101" s="25">
        <f>SUM(AN102:AN107)</f>
        <v>0</v>
      </c>
      <c r="AO101" s="26" t="str">
        <f t="shared" si="555"/>
        <v xml:space="preserve"> </v>
      </c>
      <c r="AP101" s="26" t="str">
        <f t="shared" si="382"/>
        <v xml:space="preserve"> </v>
      </c>
      <c r="AQ101" s="25">
        <f>SUM(AQ102:AQ107)</f>
        <v>2274280.3499999996</v>
      </c>
      <c r="AR101" s="25">
        <f t="shared" ref="AR101:AS101" si="632">SUM(AR102:AR107)</f>
        <v>2228473.1700000004</v>
      </c>
      <c r="AS101" s="25">
        <f t="shared" si="632"/>
        <v>2482676.5100000002</v>
      </c>
      <c r="AT101" s="26">
        <f t="shared" si="596"/>
        <v>0.97985860450317863</v>
      </c>
      <c r="AU101" s="26">
        <f t="shared" si="385"/>
        <v>0.89760915730418711</v>
      </c>
      <c r="AV101" s="25">
        <f>SUM(AV102:AV107)</f>
        <v>216152.68</v>
      </c>
      <c r="AW101" s="25">
        <f>SUM(AW102:AW107)</f>
        <v>198089.23</v>
      </c>
      <c r="AX101" s="25">
        <f>SUM(AX102:AX107)</f>
        <v>264810.95</v>
      </c>
      <c r="AY101" s="26">
        <f t="shared" si="597"/>
        <v>0.91643198687150218</v>
      </c>
      <c r="AZ101" s="26">
        <f t="shared" si="387"/>
        <v>0.74804017734160921</v>
      </c>
      <c r="BA101" s="27">
        <f>SUM(BA102:BA107)</f>
        <v>0</v>
      </c>
      <c r="BB101" s="27">
        <f t="shared" ref="BB101:BC101" si="633">SUM(BB102:BB107)</f>
        <v>0</v>
      </c>
      <c r="BC101" s="32">
        <f t="shared" si="633"/>
        <v>0</v>
      </c>
      <c r="BD101" s="26" t="str">
        <f t="shared" si="389"/>
        <v xml:space="preserve"> </v>
      </c>
      <c r="BE101" s="26" t="str">
        <f t="shared" si="390"/>
        <v xml:space="preserve"> </v>
      </c>
      <c r="BF101" s="27">
        <f t="shared" ref="BF101:BH101" si="634">SUM(BF102:BF107)</f>
        <v>401357.58</v>
      </c>
      <c r="BG101" s="27">
        <f>SUM(BG102:BG107)</f>
        <v>401357.58</v>
      </c>
      <c r="BH101" s="27">
        <f t="shared" si="634"/>
        <v>386127.18</v>
      </c>
      <c r="BI101" s="26">
        <f t="shared" si="598"/>
        <v>1</v>
      </c>
      <c r="BJ101" s="26">
        <f t="shared" si="393"/>
        <v>1.0394439987363751</v>
      </c>
      <c r="BK101" s="27">
        <f t="shared" ref="BK101:BM101" si="635">SUM(BK102:BK107)</f>
        <v>508713.35</v>
      </c>
      <c r="BL101" s="27">
        <f>SUM(BL102:BL107)</f>
        <v>508713.35</v>
      </c>
      <c r="BM101" s="27">
        <f t="shared" si="635"/>
        <v>360491.88</v>
      </c>
      <c r="BN101" s="26">
        <f t="shared" si="548"/>
        <v>1</v>
      </c>
      <c r="BO101" s="26">
        <f t="shared" si="395"/>
        <v>1.4111645177694432</v>
      </c>
      <c r="BP101" s="25">
        <f>SUM(BP102:BP107)</f>
        <v>117621.89</v>
      </c>
      <c r="BQ101" s="25">
        <f>SUM(BQ102:BQ107)</f>
        <v>130772.93</v>
      </c>
      <c r="BR101" s="25">
        <f>SUM(BR102:BR107)</f>
        <v>105387.54</v>
      </c>
      <c r="BS101" s="26">
        <f t="shared" si="599"/>
        <v>1.1118077595930485</v>
      </c>
      <c r="BT101" s="26">
        <f t="shared" si="397"/>
        <v>1.2408765780091271</v>
      </c>
      <c r="BU101" s="25">
        <f>SUM(BU102:BU107)</f>
        <v>736923.17999999993</v>
      </c>
      <c r="BV101" s="25">
        <f>SUM(BV102:BV107)</f>
        <v>708480.44</v>
      </c>
      <c r="BW101" s="25">
        <f>SUM(BW102:BW107)</f>
        <v>631322</v>
      </c>
      <c r="BX101" s="26">
        <f t="shared" si="573"/>
        <v>0.96140338535693781</v>
      </c>
      <c r="BY101" s="26">
        <f t="shared" si="399"/>
        <v>1.122217252052043</v>
      </c>
      <c r="BZ101" s="25">
        <f>SUM(BZ102:BZ107)</f>
        <v>0</v>
      </c>
      <c r="CA101" s="25">
        <f>SUM(CA102:CA107)</f>
        <v>0</v>
      </c>
      <c r="CB101" s="25">
        <f>SUM(CB102:CB107)</f>
        <v>13500</v>
      </c>
      <c r="CC101" s="26" t="str">
        <f t="shared" si="485"/>
        <v xml:space="preserve"> </v>
      </c>
      <c r="CD101" s="26">
        <f t="shared" si="400"/>
        <v>0</v>
      </c>
      <c r="CE101" s="52">
        <f>SUM(CE102:CE107)</f>
        <v>118270.81</v>
      </c>
      <c r="CF101" s="52">
        <f>SUM(CF102:CF107)</f>
        <v>104774.18</v>
      </c>
      <c r="CG101" s="25">
        <f>SUM(CG102:CG107)</f>
        <v>505395.32</v>
      </c>
      <c r="CH101" s="26">
        <f t="shared" si="402"/>
        <v>0.88588367662316669</v>
      </c>
      <c r="CI101" s="26">
        <f t="shared" si="425"/>
        <v>0.20731133798389742</v>
      </c>
      <c r="CJ101" s="27">
        <f>SUM(CJ102:CJ107)</f>
        <v>118270.81</v>
      </c>
      <c r="CK101" s="27">
        <f>SUM(CK102:CK107)</f>
        <v>104774.18</v>
      </c>
      <c r="CL101" s="27">
        <f>SUM(CL102:CL107)</f>
        <v>419222.12</v>
      </c>
      <c r="CM101" s="26">
        <f t="shared" si="403"/>
        <v>0.88588367662316669</v>
      </c>
      <c r="CN101" s="26">
        <f t="shared" si="426"/>
        <v>0.24992521864065759</v>
      </c>
      <c r="CO101" s="27">
        <f>SUM(CO102:CO107)</f>
        <v>0</v>
      </c>
      <c r="CP101" s="27">
        <f t="shared" ref="CP101:CQ101" si="636">SUM(CP102:CP107)</f>
        <v>0</v>
      </c>
      <c r="CQ101" s="27">
        <f t="shared" si="636"/>
        <v>86173.2</v>
      </c>
      <c r="CR101" s="26" t="str">
        <f t="shared" si="405"/>
        <v xml:space="preserve"> </v>
      </c>
      <c r="CS101" s="26">
        <f t="shared" si="406"/>
        <v>0</v>
      </c>
      <c r="CT101" s="27">
        <f>SUM(CT102:CT107)</f>
        <v>0</v>
      </c>
      <c r="CU101" s="27">
        <f t="shared" ref="CU101:CV101" si="637">SUM(CU102:CU107)</f>
        <v>1044.5999999999999</v>
      </c>
      <c r="CV101" s="27">
        <f t="shared" si="637"/>
        <v>24628.720000000001</v>
      </c>
      <c r="CW101" s="69" t="str">
        <f t="shared" si="427"/>
        <v xml:space="preserve"> </v>
      </c>
      <c r="CX101" s="69">
        <f t="shared" si="428"/>
        <v>4.2413897271153349E-2</v>
      </c>
      <c r="CY101" s="25">
        <f>SUM(CY102:CY107)</f>
        <v>0</v>
      </c>
      <c r="CZ101" s="25">
        <f>SUM(CZ102:CZ107)</f>
        <v>0</v>
      </c>
      <c r="DA101" s="25">
        <f>SUM(DA102:DA107)</f>
        <v>0</v>
      </c>
      <c r="DB101" s="26" t="str">
        <f t="shared" si="600"/>
        <v xml:space="preserve"> </v>
      </c>
      <c r="DC101" s="26" t="str">
        <f t="shared" si="409"/>
        <v xml:space="preserve"> </v>
      </c>
      <c r="DD101" s="25">
        <f>SUM(DD102:DD107)</f>
        <v>0</v>
      </c>
      <c r="DE101" s="38">
        <f>SUM(DE102:DE107)</f>
        <v>0</v>
      </c>
      <c r="DF101" s="25">
        <f>SUM(DF102:DF107)</f>
        <v>0</v>
      </c>
      <c r="DG101" s="26" t="str">
        <f t="shared" si="601"/>
        <v xml:space="preserve"> </v>
      </c>
      <c r="DH101" s="26" t="str">
        <f t="shared" si="411"/>
        <v xml:space="preserve"> </v>
      </c>
      <c r="DI101" s="25">
        <f>SUM(DI102:DI107)</f>
        <v>0</v>
      </c>
      <c r="DJ101" s="25">
        <f>SUM(DJ102:DJ107)</f>
        <v>0</v>
      </c>
      <c r="DK101" s="26" t="str">
        <f t="shared" si="625"/>
        <v xml:space="preserve"> </v>
      </c>
      <c r="DL101" s="25">
        <f>SUM(DL102:DL107)</f>
        <v>175240.86</v>
      </c>
      <c r="DM101" s="25">
        <f>SUM(DM102:DM107)</f>
        <v>175240.86</v>
      </c>
      <c r="DN101" s="25">
        <f>SUM(DN102:DN107)</f>
        <v>191012.92</v>
      </c>
      <c r="DO101" s="26">
        <f t="shared" si="602"/>
        <v>1</v>
      </c>
      <c r="DP101" s="26">
        <f t="shared" ref="DP101:DP103" si="638">IF(DM101=0," ",IF(DM101/DN101*100&gt;200,"св.200",DM101/DN101))</f>
        <v>0.91742935504048617</v>
      </c>
    </row>
    <row r="102" spans="1:120" s="19" customFormat="1" ht="15.75" hidden="1" customHeight="1" outlineLevel="1" x14ac:dyDescent="0.25">
      <c r="A102" s="18">
        <v>81</v>
      </c>
      <c r="B102" s="8" t="s">
        <v>6</v>
      </c>
      <c r="C102" s="28">
        <f t="shared" ref="C102:D107" si="639">H102+AQ102</f>
        <v>23848475.59</v>
      </c>
      <c r="D102" s="28">
        <f t="shared" si="639"/>
        <v>23923788.32</v>
      </c>
      <c r="E102" s="28">
        <f t="shared" ref="E102:E107" si="640">J102+AS102</f>
        <v>23607696.600000001</v>
      </c>
      <c r="F102" s="29">
        <f t="shared" si="589"/>
        <v>1.0031579683034995</v>
      </c>
      <c r="G102" s="29">
        <f t="shared" si="365"/>
        <v>1.0133893503189124</v>
      </c>
      <c r="H102" s="17">
        <f t="shared" ref="H102:I114" si="641">W102++AG102+M102+AB102+AL102+R102</f>
        <v>22563946.859999999</v>
      </c>
      <c r="I102" s="24">
        <f t="shared" si="641"/>
        <v>22656624.030000001</v>
      </c>
      <c r="J102" s="17">
        <f t="shared" ref="J102:J107" si="642">Y102++AI102+O102+AD102+AN102+T102</f>
        <v>22102498.390000001</v>
      </c>
      <c r="K102" s="29">
        <f t="shared" si="590"/>
        <v>1.0041073120130546</v>
      </c>
      <c r="L102" s="29">
        <f t="shared" si="369"/>
        <v>1.0250707241426928</v>
      </c>
      <c r="M102" s="46">
        <v>19815750</v>
      </c>
      <c r="N102" s="46">
        <v>19929353.620000001</v>
      </c>
      <c r="O102" s="75">
        <v>19584903.600000001</v>
      </c>
      <c r="P102" s="29">
        <f t="shared" si="591"/>
        <v>1.0057329962277481</v>
      </c>
      <c r="Q102" s="29">
        <f t="shared" si="371"/>
        <v>1.0175875269562216</v>
      </c>
      <c r="R102" s="46">
        <v>1168196.8600000001</v>
      </c>
      <c r="S102" s="46">
        <v>1164217.6299999999</v>
      </c>
      <c r="T102" s="75">
        <v>1008661.31</v>
      </c>
      <c r="U102" s="29">
        <f t="shared" si="592"/>
        <v>0.99659369911334961</v>
      </c>
      <c r="V102" s="29">
        <f t="shared" si="374"/>
        <v>1.1542205678534452</v>
      </c>
      <c r="W102" s="9"/>
      <c r="X102" s="9"/>
      <c r="Y102" s="9"/>
      <c r="Z102" s="29" t="str">
        <f t="shared" si="593"/>
        <v xml:space="preserve"> </v>
      </c>
      <c r="AA102" s="29" t="str">
        <f t="shared" si="377"/>
        <v xml:space="preserve"> </v>
      </c>
      <c r="AB102" s="46">
        <v>330000</v>
      </c>
      <c r="AC102" s="46">
        <v>340917.14</v>
      </c>
      <c r="AD102" s="75">
        <v>314202.55</v>
      </c>
      <c r="AE102" s="29">
        <f t="shared" si="594"/>
        <v>1.0330822424242425</v>
      </c>
      <c r="AF102" s="29">
        <f t="shared" si="379"/>
        <v>1.0850234665504783</v>
      </c>
      <c r="AG102" s="46">
        <v>1250000</v>
      </c>
      <c r="AH102" s="46">
        <v>1222135.6399999999</v>
      </c>
      <c r="AI102" s="75">
        <v>1194730.93</v>
      </c>
      <c r="AJ102" s="29">
        <f t="shared" si="595"/>
        <v>0.97770851199999986</v>
      </c>
      <c r="AK102" s="29">
        <f t="shared" si="381"/>
        <v>1.0229379765032114</v>
      </c>
      <c r="AL102" s="9"/>
      <c r="AM102" s="9"/>
      <c r="AN102" s="9"/>
      <c r="AO102" s="29" t="str">
        <f t="shared" si="555"/>
        <v xml:space="preserve"> </v>
      </c>
      <c r="AP102" s="29" t="str">
        <f t="shared" si="382"/>
        <v xml:space="preserve"> </v>
      </c>
      <c r="AQ102" s="9">
        <f>AV102+BA102+BF102+BK102+BP102+BU102+BZ102+CE102+CY102+DD102+DL102+CT102</f>
        <v>1284528.73</v>
      </c>
      <c r="AR102" s="9">
        <f t="shared" ref="AR102" si="643">AW102+BB102+BG102+BL102+BQ102+BV102+CA102+CF102+CZ102+DE102+DM102+CU102+DI102</f>
        <v>1267164.29</v>
      </c>
      <c r="AS102" s="9">
        <f t="shared" ref="AS102" si="644">AX102+BC102+BH102+BM102+BR102+BW102+CB102+CG102+DA102+DF102+DN102+CV102+DJ102</f>
        <v>1505198.2100000002</v>
      </c>
      <c r="AT102" s="29">
        <f t="shared" si="596"/>
        <v>0.98648185938200084</v>
      </c>
      <c r="AU102" s="29">
        <f t="shared" si="385"/>
        <v>0.84185875426997747</v>
      </c>
      <c r="AV102" s="46">
        <v>216152.68</v>
      </c>
      <c r="AW102" s="46">
        <v>198089.23</v>
      </c>
      <c r="AX102" s="75">
        <v>264810.95</v>
      </c>
      <c r="AY102" s="29">
        <f t="shared" si="597"/>
        <v>0.91643198687150218</v>
      </c>
      <c r="AZ102" s="29">
        <f t="shared" si="387"/>
        <v>0.74804017734160921</v>
      </c>
      <c r="BA102" s="30"/>
      <c r="BB102" s="30"/>
      <c r="BC102" s="36"/>
      <c r="BD102" s="29" t="str">
        <f t="shared" si="389"/>
        <v xml:space="preserve"> </v>
      </c>
      <c r="BE102" s="29" t="str">
        <f t="shared" si="390"/>
        <v xml:space="preserve"> </v>
      </c>
      <c r="BF102" s="9"/>
      <c r="BG102" s="9"/>
      <c r="BH102" s="30"/>
      <c r="BI102" s="29" t="str">
        <f t="shared" si="598"/>
        <v xml:space="preserve"> </v>
      </c>
      <c r="BJ102" s="29" t="str">
        <f t="shared" si="393"/>
        <v xml:space="preserve"> </v>
      </c>
      <c r="BK102" s="46">
        <v>508713.35</v>
      </c>
      <c r="BL102" s="46">
        <v>508713.35</v>
      </c>
      <c r="BM102" s="75">
        <v>360491.88</v>
      </c>
      <c r="BN102" s="29">
        <f t="shared" si="548"/>
        <v>1</v>
      </c>
      <c r="BO102" s="29">
        <f t="shared" si="395"/>
        <v>1.4111645177694432</v>
      </c>
      <c r="BP102" s="46">
        <v>117621.89</v>
      </c>
      <c r="BQ102" s="46">
        <v>130772.93</v>
      </c>
      <c r="BR102" s="75">
        <v>105387.54</v>
      </c>
      <c r="BS102" s="29">
        <f t="shared" si="599"/>
        <v>1.1118077595930485</v>
      </c>
      <c r="BT102" s="29">
        <f t="shared" si="397"/>
        <v>1.2408765780091271</v>
      </c>
      <c r="BU102" s="46">
        <v>323770</v>
      </c>
      <c r="BV102" s="46">
        <v>323770</v>
      </c>
      <c r="BW102" s="75">
        <v>330657</v>
      </c>
      <c r="BX102" s="29">
        <f t="shared" si="573"/>
        <v>1</v>
      </c>
      <c r="BY102" s="29">
        <f t="shared" si="399"/>
        <v>0.97917177014247392</v>
      </c>
      <c r="BZ102" s="30"/>
      <c r="CA102" s="30"/>
      <c r="CB102" s="30"/>
      <c r="CC102" s="29" t="str">
        <f t="shared" si="485"/>
        <v xml:space="preserve"> </v>
      </c>
      <c r="CD102" s="29" t="str">
        <f t="shared" si="400"/>
        <v xml:space="preserve"> </v>
      </c>
      <c r="CE102" s="46">
        <v>118270.81</v>
      </c>
      <c r="CF102" s="46">
        <v>104774.18</v>
      </c>
      <c r="CG102" s="75">
        <v>419222.12</v>
      </c>
      <c r="CH102" s="29">
        <f t="shared" si="402"/>
        <v>0.88588367662316669</v>
      </c>
      <c r="CI102" s="29">
        <f t="shared" si="425"/>
        <v>0.24992521864065759</v>
      </c>
      <c r="CJ102" s="46">
        <v>118270.81</v>
      </c>
      <c r="CK102" s="46">
        <v>104774.18</v>
      </c>
      <c r="CL102" s="75">
        <v>419222.12</v>
      </c>
      <c r="CM102" s="29">
        <f t="shared" si="403"/>
        <v>0.88588367662316669</v>
      </c>
      <c r="CN102" s="29">
        <f t="shared" si="426"/>
        <v>0.24992521864065759</v>
      </c>
      <c r="CO102" s="30"/>
      <c r="CP102" s="30"/>
      <c r="CQ102" s="30"/>
      <c r="CR102" s="29" t="str">
        <f t="shared" si="405"/>
        <v xml:space="preserve"> </v>
      </c>
      <c r="CS102" s="29" t="str">
        <f t="shared" si="406"/>
        <v xml:space="preserve"> </v>
      </c>
      <c r="CT102" s="30"/>
      <c r="CU102" s="30">
        <v>1044.5999999999999</v>
      </c>
      <c r="CV102" s="75">
        <v>24628.720000000001</v>
      </c>
      <c r="CW102" s="29" t="str">
        <f t="shared" si="427"/>
        <v xml:space="preserve"> </v>
      </c>
      <c r="CX102" s="29">
        <f t="shared" si="428"/>
        <v>4.2413897271153349E-2</v>
      </c>
      <c r="CY102" s="30"/>
      <c r="CZ102" s="30"/>
      <c r="DA102" s="30"/>
      <c r="DB102" s="29" t="str">
        <f t="shared" si="600"/>
        <v xml:space="preserve"> </v>
      </c>
      <c r="DC102" s="29" t="str">
        <f t="shared" si="409"/>
        <v xml:space="preserve"> </v>
      </c>
      <c r="DD102" s="30"/>
      <c r="DE102" s="37"/>
      <c r="DF102" s="30"/>
      <c r="DG102" s="29" t="str">
        <f t="shared" si="601"/>
        <v xml:space="preserve"> </v>
      </c>
      <c r="DH102" s="29" t="str">
        <f t="shared" si="411"/>
        <v xml:space="preserve"> </v>
      </c>
      <c r="DI102" s="30"/>
      <c r="DJ102" s="30"/>
      <c r="DK102" s="29" t="str">
        <f t="shared" si="625"/>
        <v xml:space="preserve"> </v>
      </c>
      <c r="DL102" s="9"/>
      <c r="DM102" s="9"/>
      <c r="DN102" s="9"/>
      <c r="DO102" s="29" t="str">
        <f t="shared" si="602"/>
        <v xml:space="preserve"> </v>
      </c>
      <c r="DP102" s="29" t="str">
        <f t="shared" si="638"/>
        <v xml:space="preserve"> </v>
      </c>
    </row>
    <row r="103" spans="1:120" s="19" customFormat="1" ht="15.75" hidden="1" customHeight="1" outlineLevel="1" x14ac:dyDescent="0.25">
      <c r="A103" s="18">
        <f>A102+1</f>
        <v>82</v>
      </c>
      <c r="B103" s="8" t="s">
        <v>11</v>
      </c>
      <c r="C103" s="28">
        <f t="shared" si="639"/>
        <v>1420475.06</v>
      </c>
      <c r="D103" s="28">
        <f t="shared" si="639"/>
        <v>1420757.52</v>
      </c>
      <c r="E103" s="28">
        <f t="shared" si="640"/>
        <v>1457965.06</v>
      </c>
      <c r="F103" s="29">
        <f t="shared" si="589"/>
        <v>1.0001988489681755</v>
      </c>
      <c r="G103" s="29">
        <f t="shared" si="365"/>
        <v>0.97447981366576775</v>
      </c>
      <c r="H103" s="17">
        <f t="shared" si="641"/>
        <v>904767.48</v>
      </c>
      <c r="I103" s="24">
        <f t="shared" si="641"/>
        <v>905049.94</v>
      </c>
      <c r="J103" s="17">
        <f t="shared" si="642"/>
        <v>801918.4800000001</v>
      </c>
      <c r="K103" s="29">
        <f t="shared" si="590"/>
        <v>1.000312190707827</v>
      </c>
      <c r="L103" s="29">
        <f t="shared" si="369"/>
        <v>1.1286059151548669</v>
      </c>
      <c r="M103" s="46">
        <v>480303.93</v>
      </c>
      <c r="N103" s="46">
        <v>480364.13</v>
      </c>
      <c r="O103" s="75">
        <v>457685.11</v>
      </c>
      <c r="P103" s="29">
        <f t="shared" si="591"/>
        <v>1.0001253373046521</v>
      </c>
      <c r="Q103" s="29">
        <f t="shared" si="371"/>
        <v>1.0495515792506338</v>
      </c>
      <c r="R103" s="30"/>
      <c r="S103" s="30"/>
      <c r="T103" s="30"/>
      <c r="U103" s="29" t="str">
        <f t="shared" si="592"/>
        <v xml:space="preserve"> </v>
      </c>
      <c r="V103" s="29" t="str">
        <f t="shared" ref="V103:V107" si="645">IF(S103=0," ",IF(S103/T103*100&gt;200,"св.200",S103/T103))</f>
        <v xml:space="preserve"> </v>
      </c>
      <c r="W103" s="9"/>
      <c r="X103" s="9"/>
      <c r="Y103" s="9"/>
      <c r="Z103" s="29" t="str">
        <f t="shared" si="593"/>
        <v xml:space="preserve"> </v>
      </c>
      <c r="AA103" s="29" t="str">
        <f t="shared" si="377"/>
        <v xml:space="preserve"> </v>
      </c>
      <c r="AB103" s="46">
        <v>50978.76</v>
      </c>
      <c r="AC103" s="46">
        <v>50978.76</v>
      </c>
      <c r="AD103" s="75">
        <v>46845.41</v>
      </c>
      <c r="AE103" s="29">
        <f t="shared" si="594"/>
        <v>1</v>
      </c>
      <c r="AF103" s="29">
        <f t="shared" si="379"/>
        <v>1.0882338312334121</v>
      </c>
      <c r="AG103" s="46">
        <v>373484.79</v>
      </c>
      <c r="AH103" s="46">
        <v>373707.05</v>
      </c>
      <c r="AI103" s="75">
        <v>297387.96000000002</v>
      </c>
      <c r="AJ103" s="29">
        <f t="shared" si="595"/>
        <v>1.0005950978619504</v>
      </c>
      <c r="AK103" s="29">
        <f t="shared" si="381"/>
        <v>1.2566314049835776</v>
      </c>
      <c r="AL103" s="9"/>
      <c r="AM103" s="9"/>
      <c r="AN103" s="9"/>
      <c r="AO103" s="29" t="str">
        <f t="shared" si="555"/>
        <v xml:space="preserve"> </v>
      </c>
      <c r="AP103" s="29" t="str">
        <f t="shared" si="382"/>
        <v xml:space="preserve"> </v>
      </c>
      <c r="AQ103" s="9">
        <f t="shared" ref="AQ103:AQ107" si="646">AV103+BA103+BF103+BK103+BP103+BU103+BZ103+CE103+CY103+DD103+DL103+CT103</f>
        <v>515707.58</v>
      </c>
      <c r="AR103" s="9">
        <f t="shared" ref="AR103:AR107" si="647">AW103+BB103+BG103+BL103+BQ103+BV103+CA103+CF103+CZ103+DE103+DM103+CU103+DI103</f>
        <v>515707.58</v>
      </c>
      <c r="AS103" s="9">
        <f t="shared" ref="AS103:AS107" si="648">AX103+BC103+BH103+BM103+BR103+BW103+CB103+CG103+DA103+DF103+DN103+CV103+DJ103</f>
        <v>656046.57999999996</v>
      </c>
      <c r="AT103" s="29">
        <f t="shared" si="596"/>
        <v>1</v>
      </c>
      <c r="AU103" s="29">
        <f t="shared" si="385"/>
        <v>0.78608378691647174</v>
      </c>
      <c r="AV103" s="9"/>
      <c r="AW103" s="9"/>
      <c r="AX103" s="30"/>
      <c r="AY103" s="29" t="str">
        <f t="shared" si="597"/>
        <v xml:space="preserve"> </v>
      </c>
      <c r="AZ103" s="29" t="str">
        <f t="shared" si="387"/>
        <v xml:space="preserve"> </v>
      </c>
      <c r="BA103" s="30"/>
      <c r="BB103" s="30"/>
      <c r="BC103" s="36"/>
      <c r="BD103" s="29" t="str">
        <f t="shared" si="389"/>
        <v xml:space="preserve"> </v>
      </c>
      <c r="BE103" s="29" t="str">
        <f t="shared" si="390"/>
        <v xml:space="preserve"> </v>
      </c>
      <c r="BF103" s="46">
        <v>401357.58</v>
      </c>
      <c r="BG103" s="46">
        <v>401357.58</v>
      </c>
      <c r="BH103" s="75">
        <v>385477.18</v>
      </c>
      <c r="BI103" s="29">
        <f t="shared" si="598"/>
        <v>1</v>
      </c>
      <c r="BJ103" s="29">
        <f t="shared" si="393"/>
        <v>1.0411967318013482</v>
      </c>
      <c r="BK103" s="30"/>
      <c r="BL103" s="30"/>
      <c r="BM103" s="30"/>
      <c r="BN103" s="29" t="str">
        <f t="shared" si="548"/>
        <v xml:space="preserve"> </v>
      </c>
      <c r="BO103" s="29" t="str">
        <f t="shared" si="395"/>
        <v xml:space="preserve"> </v>
      </c>
      <c r="BP103" s="30"/>
      <c r="BQ103" s="30"/>
      <c r="BR103" s="30"/>
      <c r="BS103" s="29" t="str">
        <f t="shared" si="599"/>
        <v xml:space="preserve"> </v>
      </c>
      <c r="BT103" s="29" t="str">
        <f t="shared" si="397"/>
        <v xml:space="preserve"> </v>
      </c>
      <c r="BU103" s="46">
        <v>114350</v>
      </c>
      <c r="BV103" s="9">
        <v>114350</v>
      </c>
      <c r="BW103" s="75">
        <v>107340</v>
      </c>
      <c r="BX103" s="29">
        <f t="shared" si="573"/>
        <v>1</v>
      </c>
      <c r="BY103" s="29">
        <f t="shared" si="399"/>
        <v>1.0653065027016955</v>
      </c>
      <c r="BZ103" s="30"/>
      <c r="CA103" s="30"/>
      <c r="CB103" s="30"/>
      <c r="CC103" s="29" t="str">
        <f t="shared" si="485"/>
        <v xml:space="preserve"> </v>
      </c>
      <c r="CD103" s="29" t="str">
        <f t="shared" si="400"/>
        <v xml:space="preserve"> </v>
      </c>
      <c r="CE103" s="34"/>
      <c r="CF103" s="9"/>
      <c r="CG103" s="9"/>
      <c r="CH103" s="29" t="str">
        <f t="shared" si="402"/>
        <v xml:space="preserve"> </v>
      </c>
      <c r="CI103" s="29" t="str">
        <f t="shared" si="425"/>
        <v xml:space="preserve"> </v>
      </c>
      <c r="CJ103" s="30"/>
      <c r="CK103" s="30"/>
      <c r="CL103" s="30"/>
      <c r="CM103" s="29" t="str">
        <f t="shared" si="403"/>
        <v xml:space="preserve"> </v>
      </c>
      <c r="CN103" s="29" t="str">
        <f t="shared" si="426"/>
        <v xml:space="preserve"> </v>
      </c>
      <c r="CO103" s="30"/>
      <c r="CP103" s="30"/>
      <c r="CQ103" s="30"/>
      <c r="CR103" s="29" t="str">
        <f t="shared" si="405"/>
        <v xml:space="preserve"> </v>
      </c>
      <c r="CS103" s="29" t="str">
        <f t="shared" si="406"/>
        <v xml:space="preserve"> </v>
      </c>
      <c r="CT103" s="30"/>
      <c r="CU103" s="30"/>
      <c r="CV103" s="30"/>
      <c r="CW103" s="29" t="str">
        <f t="shared" si="427"/>
        <v xml:space="preserve"> </v>
      </c>
      <c r="CX103" s="29" t="str">
        <f t="shared" si="428"/>
        <v xml:space="preserve"> </v>
      </c>
      <c r="CY103" s="30"/>
      <c r="CZ103" s="30"/>
      <c r="DA103" s="30"/>
      <c r="DB103" s="29" t="str">
        <f t="shared" si="600"/>
        <v xml:space="preserve"> </v>
      </c>
      <c r="DC103" s="29" t="str">
        <f t="shared" si="409"/>
        <v xml:space="preserve"> </v>
      </c>
      <c r="DD103" s="30"/>
      <c r="DE103" s="37"/>
      <c r="DF103" s="30"/>
      <c r="DG103" s="29" t="str">
        <f t="shared" si="601"/>
        <v xml:space="preserve"> </v>
      </c>
      <c r="DH103" s="29" t="str">
        <f t="shared" si="411"/>
        <v xml:space="preserve"> </v>
      </c>
      <c r="DI103" s="46"/>
      <c r="DJ103" s="46"/>
      <c r="DK103" s="29" t="str">
        <f t="shared" si="625"/>
        <v xml:space="preserve"> </v>
      </c>
      <c r="DL103" s="9"/>
      <c r="DM103" s="46"/>
      <c r="DN103" s="75">
        <v>163229.4</v>
      </c>
      <c r="DO103" s="29" t="str">
        <f t="shared" si="602"/>
        <v xml:space="preserve"> </v>
      </c>
      <c r="DP103" s="29" t="str">
        <f t="shared" si="638"/>
        <v xml:space="preserve"> </v>
      </c>
    </row>
    <row r="104" spans="1:120" s="19" customFormat="1" ht="15.75" hidden="1" customHeight="1" outlineLevel="1" x14ac:dyDescent="0.25">
      <c r="A104" s="18">
        <f t="shared" ref="A104:A107" si="649">A103+1</f>
        <v>83</v>
      </c>
      <c r="B104" s="8" t="s">
        <v>69</v>
      </c>
      <c r="C104" s="28">
        <f t="shared" si="639"/>
        <v>1408115.42</v>
      </c>
      <c r="D104" s="28">
        <f t="shared" si="639"/>
        <v>1406517.22</v>
      </c>
      <c r="E104" s="28">
        <f t="shared" si="640"/>
        <v>2006804.0499999998</v>
      </c>
      <c r="F104" s="29">
        <f t="shared" si="589"/>
        <v>0.99886500781306697</v>
      </c>
      <c r="G104" s="29">
        <f t="shared" si="365"/>
        <v>0.70087421838719133</v>
      </c>
      <c r="H104" s="17">
        <f t="shared" si="641"/>
        <v>1239247.18</v>
      </c>
      <c r="I104" s="24">
        <f t="shared" si="641"/>
        <v>1237648.98</v>
      </c>
      <c r="J104" s="17">
        <f t="shared" si="642"/>
        <v>1828684.3099999998</v>
      </c>
      <c r="K104" s="29">
        <f t="shared" si="590"/>
        <v>0.99871034606671449</v>
      </c>
      <c r="L104" s="29">
        <f t="shared" si="369"/>
        <v>0.67679750585271881</v>
      </c>
      <c r="M104" s="46">
        <v>237673.22</v>
      </c>
      <c r="N104" s="46">
        <v>247733.02</v>
      </c>
      <c r="O104" s="75">
        <v>201136.17</v>
      </c>
      <c r="P104" s="29">
        <f t="shared" si="591"/>
        <v>1.0423261821420182</v>
      </c>
      <c r="Q104" s="29">
        <f t="shared" si="371"/>
        <v>1.2316681778319631</v>
      </c>
      <c r="R104" s="30"/>
      <c r="S104" s="30"/>
      <c r="T104" s="30"/>
      <c r="U104" s="29" t="str">
        <f t="shared" si="592"/>
        <v xml:space="preserve"> </v>
      </c>
      <c r="V104" s="29" t="str">
        <f t="shared" si="645"/>
        <v xml:space="preserve"> </v>
      </c>
      <c r="W104" s="46">
        <v>51000</v>
      </c>
      <c r="X104" s="9">
        <v>39342</v>
      </c>
      <c r="Y104" s="75">
        <v>47508.959999999999</v>
      </c>
      <c r="Z104" s="29">
        <f t="shared" si="593"/>
        <v>0.77141176470588235</v>
      </c>
      <c r="AA104" s="29">
        <f t="shared" si="377"/>
        <v>0.82809642644250681</v>
      </c>
      <c r="AB104" s="46">
        <v>57869.99</v>
      </c>
      <c r="AC104" s="46">
        <v>57869.99</v>
      </c>
      <c r="AD104" s="75">
        <v>96544.66</v>
      </c>
      <c r="AE104" s="29">
        <f t="shared" si="594"/>
        <v>1</v>
      </c>
      <c r="AF104" s="29">
        <f t="shared" si="379"/>
        <v>0.59941160909365676</v>
      </c>
      <c r="AG104" s="46">
        <v>892703.97</v>
      </c>
      <c r="AH104" s="46">
        <v>892703.97</v>
      </c>
      <c r="AI104" s="75">
        <v>1483494.52</v>
      </c>
      <c r="AJ104" s="29">
        <f t="shared" si="595"/>
        <v>1</v>
      </c>
      <c r="AK104" s="29">
        <f t="shared" si="381"/>
        <v>0.60175751104223829</v>
      </c>
      <c r="AL104" s="9"/>
      <c r="AM104" s="9"/>
      <c r="AN104" s="9"/>
      <c r="AO104" s="29" t="str">
        <f t="shared" si="555"/>
        <v xml:space="preserve"> </v>
      </c>
      <c r="AP104" s="29" t="str">
        <f t="shared" si="382"/>
        <v xml:space="preserve"> </v>
      </c>
      <c r="AQ104" s="9">
        <f t="shared" si="646"/>
        <v>168868.24</v>
      </c>
      <c r="AR104" s="9">
        <f t="shared" si="647"/>
        <v>168868.24</v>
      </c>
      <c r="AS104" s="9">
        <f t="shared" si="648"/>
        <v>178119.74000000002</v>
      </c>
      <c r="AT104" s="29">
        <f t="shared" si="596"/>
        <v>1</v>
      </c>
      <c r="AU104" s="29">
        <f t="shared" si="385"/>
        <v>0.94806022061339168</v>
      </c>
      <c r="AV104" s="9"/>
      <c r="AW104" s="9"/>
      <c r="AX104" s="30"/>
      <c r="AY104" s="29" t="str">
        <f t="shared" si="597"/>
        <v xml:space="preserve"> </v>
      </c>
      <c r="AZ104" s="29" t="str">
        <f t="shared" si="387"/>
        <v xml:space="preserve"> </v>
      </c>
      <c r="BA104" s="30"/>
      <c r="BB104" s="30"/>
      <c r="BC104" s="36"/>
      <c r="BD104" s="29" t="str">
        <f t="shared" si="389"/>
        <v xml:space="preserve"> </v>
      </c>
      <c r="BE104" s="29" t="str">
        <f t="shared" si="390"/>
        <v xml:space="preserve"> </v>
      </c>
      <c r="BF104" s="9"/>
      <c r="BG104" s="30"/>
      <c r="BH104" s="75">
        <v>650</v>
      </c>
      <c r="BI104" s="29" t="str">
        <f t="shared" si="598"/>
        <v xml:space="preserve"> </v>
      </c>
      <c r="BJ104" s="29">
        <f t="shared" si="393"/>
        <v>0</v>
      </c>
      <c r="BK104" s="30"/>
      <c r="BL104" s="30"/>
      <c r="BM104" s="30"/>
      <c r="BN104" s="29" t="str">
        <f t="shared" si="548"/>
        <v xml:space="preserve"> </v>
      </c>
      <c r="BO104" s="29" t="str">
        <f t="shared" si="395"/>
        <v xml:space="preserve"> </v>
      </c>
      <c r="BP104" s="30"/>
      <c r="BQ104" s="30"/>
      <c r="BR104" s="30"/>
      <c r="BS104" s="29" t="str">
        <f t="shared" si="599"/>
        <v xml:space="preserve"> </v>
      </c>
      <c r="BT104" s="29" t="str">
        <f t="shared" si="397"/>
        <v xml:space="preserve"> </v>
      </c>
      <c r="BU104" s="46">
        <v>139790</v>
      </c>
      <c r="BV104" s="46">
        <v>139790</v>
      </c>
      <c r="BW104" s="75">
        <v>79460</v>
      </c>
      <c r="BX104" s="29">
        <f t="shared" si="573"/>
        <v>1</v>
      </c>
      <c r="BY104" s="29">
        <f t="shared" si="399"/>
        <v>1.7592499370752579</v>
      </c>
      <c r="BZ104" s="30"/>
      <c r="CA104" s="30"/>
      <c r="CB104" s="30"/>
      <c r="CC104" s="29" t="str">
        <f t="shared" si="485"/>
        <v xml:space="preserve"> </v>
      </c>
      <c r="CD104" s="29" t="str">
        <f t="shared" si="400"/>
        <v xml:space="preserve"> </v>
      </c>
      <c r="CE104" s="46"/>
      <c r="CF104" s="9"/>
      <c r="CG104" s="75">
        <v>86173.2</v>
      </c>
      <c r="CH104" s="29" t="str">
        <f t="shared" si="402"/>
        <v xml:space="preserve"> </v>
      </c>
      <c r="CI104" s="29">
        <f t="shared" si="425"/>
        <v>0</v>
      </c>
      <c r="CJ104" s="30"/>
      <c r="CK104" s="30"/>
      <c r="CL104" s="30"/>
      <c r="CM104" s="29" t="str">
        <f t="shared" si="403"/>
        <v xml:space="preserve"> </v>
      </c>
      <c r="CN104" s="29" t="str">
        <f t="shared" si="426"/>
        <v xml:space="preserve"> </v>
      </c>
      <c r="CO104" s="46"/>
      <c r="CP104" s="30"/>
      <c r="CQ104" s="75">
        <v>86173.2</v>
      </c>
      <c r="CR104" s="29" t="str">
        <f t="shared" si="405"/>
        <v xml:space="preserve"> </v>
      </c>
      <c r="CS104" s="29">
        <f>IF(CQ104=0," ",IF(CP104/CQ104*100&gt;200,"св.200",CP104/CQ104))</f>
        <v>0</v>
      </c>
      <c r="CT104" s="30"/>
      <c r="CU104" s="30"/>
      <c r="CV104" s="30"/>
      <c r="CW104" s="29" t="str">
        <f t="shared" si="427"/>
        <v xml:space="preserve"> </v>
      </c>
      <c r="CX104" s="29" t="str">
        <f t="shared" si="428"/>
        <v xml:space="preserve"> </v>
      </c>
      <c r="CY104" s="30"/>
      <c r="CZ104" s="30"/>
      <c r="DA104" s="30"/>
      <c r="DB104" s="29" t="str">
        <f t="shared" si="600"/>
        <v xml:space="preserve"> </v>
      </c>
      <c r="DC104" s="29" t="str">
        <f t="shared" si="409"/>
        <v xml:space="preserve"> </v>
      </c>
      <c r="DD104" s="30"/>
      <c r="DE104" s="37"/>
      <c r="DF104" s="30"/>
      <c r="DG104" s="29" t="str">
        <f t="shared" si="601"/>
        <v xml:space="preserve"> </v>
      </c>
      <c r="DH104" s="29" t="str">
        <f t="shared" si="411"/>
        <v xml:space="preserve"> </v>
      </c>
      <c r="DI104" s="30"/>
      <c r="DJ104" s="30"/>
      <c r="DK104" s="29" t="str">
        <f t="shared" si="412"/>
        <v xml:space="preserve"> </v>
      </c>
      <c r="DL104" s="9">
        <v>29078.240000000002</v>
      </c>
      <c r="DM104" s="46">
        <v>29078.240000000002</v>
      </c>
      <c r="DN104" s="75">
        <v>11836.54</v>
      </c>
      <c r="DO104" s="29">
        <f t="shared" si="602"/>
        <v>1</v>
      </c>
      <c r="DP104" s="29" t="str">
        <f t="shared" si="414"/>
        <v>св.200</v>
      </c>
    </row>
    <row r="105" spans="1:120" s="19" customFormat="1" ht="15" hidden="1" customHeight="1" outlineLevel="1" x14ac:dyDescent="0.25">
      <c r="A105" s="18">
        <f t="shared" si="649"/>
        <v>84</v>
      </c>
      <c r="B105" s="8" t="s">
        <v>31</v>
      </c>
      <c r="C105" s="28">
        <f t="shared" si="639"/>
        <v>1483212.3399999999</v>
      </c>
      <c r="D105" s="28">
        <f t="shared" si="639"/>
        <v>1479420.99</v>
      </c>
      <c r="E105" s="28">
        <f t="shared" si="640"/>
        <v>1135129.1200000001</v>
      </c>
      <c r="F105" s="29">
        <f t="shared" si="589"/>
        <v>0.99744382520442088</v>
      </c>
      <c r="G105" s="29">
        <f t="shared" si="365"/>
        <v>1.3033063498538384</v>
      </c>
      <c r="H105" s="17">
        <f t="shared" si="641"/>
        <v>1304028.3399999999</v>
      </c>
      <c r="I105" s="24">
        <f t="shared" si="641"/>
        <v>1300236.99</v>
      </c>
      <c r="J105" s="17">
        <f t="shared" si="642"/>
        <v>1070609.1200000001</v>
      </c>
      <c r="K105" s="29">
        <f t="shared" si="590"/>
        <v>0.99709258619333396</v>
      </c>
      <c r="L105" s="29">
        <f t="shared" si="369"/>
        <v>1.2144833868032059</v>
      </c>
      <c r="M105" s="46">
        <v>102584.89</v>
      </c>
      <c r="N105" s="46">
        <v>101948.88</v>
      </c>
      <c r="O105" s="75">
        <v>98700.42</v>
      </c>
      <c r="P105" s="29">
        <f t="shared" si="591"/>
        <v>0.99380015906826047</v>
      </c>
      <c r="Q105" s="29">
        <f t="shared" si="371"/>
        <v>1.0329123219536454</v>
      </c>
      <c r="R105" s="30"/>
      <c r="S105" s="30"/>
      <c r="T105" s="30"/>
      <c r="U105" s="29" t="str">
        <f t="shared" si="592"/>
        <v xml:space="preserve"> </v>
      </c>
      <c r="V105" s="29" t="str">
        <f t="shared" si="645"/>
        <v xml:space="preserve"> </v>
      </c>
      <c r="W105" s="46">
        <v>225</v>
      </c>
      <c r="X105" s="9">
        <v>225</v>
      </c>
      <c r="Y105" s="75">
        <v>43.8</v>
      </c>
      <c r="Z105" s="29">
        <f t="shared" si="593"/>
        <v>1</v>
      </c>
      <c r="AA105" s="29" t="str">
        <f t="shared" si="377"/>
        <v>св.200</v>
      </c>
      <c r="AB105" s="46">
        <v>47018.45</v>
      </c>
      <c r="AC105" s="46">
        <v>47441.45</v>
      </c>
      <c r="AD105" s="75">
        <v>49751.41</v>
      </c>
      <c r="AE105" s="29">
        <f t="shared" si="594"/>
        <v>1.0089964684076145</v>
      </c>
      <c r="AF105" s="29">
        <f>IF(AC105&lt;=0," ",IF(AC105/AD105*100&gt;200,"св.200",AC105/AD105))</f>
        <v>0.95356995912276643</v>
      </c>
      <c r="AG105" s="46">
        <v>1154200</v>
      </c>
      <c r="AH105" s="46">
        <v>1150621.6599999999</v>
      </c>
      <c r="AI105" s="75">
        <v>922113.49</v>
      </c>
      <c r="AJ105" s="29">
        <f t="shared" si="595"/>
        <v>0.99689972275168937</v>
      </c>
      <c r="AK105" s="29">
        <f t="shared" si="381"/>
        <v>1.2478091606706674</v>
      </c>
      <c r="AL105" s="9"/>
      <c r="AM105" s="9"/>
      <c r="AN105" s="9"/>
      <c r="AO105" s="29" t="str">
        <f t="shared" si="555"/>
        <v xml:space="preserve"> </v>
      </c>
      <c r="AP105" s="29" t="str">
        <f t="shared" si="382"/>
        <v xml:space="preserve"> </v>
      </c>
      <c r="AQ105" s="9">
        <f t="shared" si="646"/>
        <v>179184</v>
      </c>
      <c r="AR105" s="9">
        <f t="shared" si="647"/>
        <v>179184</v>
      </c>
      <c r="AS105" s="9">
        <f t="shared" si="648"/>
        <v>64520</v>
      </c>
      <c r="AT105" s="29">
        <f t="shared" si="596"/>
        <v>1</v>
      </c>
      <c r="AU105" s="29" t="str">
        <f t="shared" si="385"/>
        <v>св.200</v>
      </c>
      <c r="AV105" s="9"/>
      <c r="AW105" s="9"/>
      <c r="AX105" s="30"/>
      <c r="AY105" s="29" t="str">
        <f t="shared" si="597"/>
        <v xml:space="preserve"> </v>
      </c>
      <c r="AZ105" s="29" t="str">
        <f t="shared" si="387"/>
        <v xml:space="preserve"> </v>
      </c>
      <c r="BA105" s="30"/>
      <c r="BB105" s="30"/>
      <c r="BC105" s="36"/>
      <c r="BD105" s="29" t="str">
        <f t="shared" si="389"/>
        <v xml:space="preserve"> </v>
      </c>
      <c r="BE105" s="29" t="str">
        <f t="shared" si="390"/>
        <v xml:space="preserve"> </v>
      </c>
      <c r="BF105" s="9"/>
      <c r="BG105" s="30"/>
      <c r="BH105" s="30"/>
      <c r="BI105" s="29" t="str">
        <f t="shared" si="598"/>
        <v xml:space="preserve"> </v>
      </c>
      <c r="BJ105" s="29" t="str">
        <f t="shared" si="393"/>
        <v xml:space="preserve"> </v>
      </c>
      <c r="BK105" s="30"/>
      <c r="BL105" s="30"/>
      <c r="BM105" s="30"/>
      <c r="BN105" s="29" t="str">
        <f t="shared" si="548"/>
        <v xml:space="preserve"> </v>
      </c>
      <c r="BO105" s="29" t="str">
        <f t="shared" si="395"/>
        <v xml:space="preserve"> </v>
      </c>
      <c r="BP105" s="30"/>
      <c r="BQ105" s="30"/>
      <c r="BR105" s="30"/>
      <c r="BS105" s="29" t="str">
        <f t="shared" si="599"/>
        <v xml:space="preserve"> </v>
      </c>
      <c r="BT105" s="29" t="str">
        <f t="shared" si="397"/>
        <v xml:space="preserve"> </v>
      </c>
      <c r="BU105" s="46">
        <v>59240</v>
      </c>
      <c r="BV105" s="46">
        <v>59240</v>
      </c>
      <c r="BW105" s="75">
        <v>51020</v>
      </c>
      <c r="BX105" s="29">
        <f t="shared" si="573"/>
        <v>1</v>
      </c>
      <c r="BY105" s="29">
        <f t="shared" si="399"/>
        <v>1.1611132889063112</v>
      </c>
      <c r="BZ105" s="30"/>
      <c r="CA105" s="30"/>
      <c r="CB105" s="75">
        <v>13500</v>
      </c>
      <c r="CC105" s="29" t="str">
        <f t="shared" si="485"/>
        <v xml:space="preserve"> </v>
      </c>
      <c r="CD105" s="29">
        <f t="shared" si="400"/>
        <v>0</v>
      </c>
      <c r="CE105" s="34"/>
      <c r="CF105" s="9"/>
      <c r="CG105" s="30"/>
      <c r="CH105" s="29" t="str">
        <f t="shared" si="402"/>
        <v xml:space="preserve"> </v>
      </c>
      <c r="CI105" s="29" t="str">
        <f t="shared" si="425"/>
        <v xml:space="preserve"> </v>
      </c>
      <c r="CJ105" s="30"/>
      <c r="CK105" s="30"/>
      <c r="CL105" s="30"/>
      <c r="CM105" s="29" t="str">
        <f t="shared" si="403"/>
        <v xml:space="preserve"> </v>
      </c>
      <c r="CN105" s="29" t="str">
        <f t="shared" si="426"/>
        <v xml:space="preserve"> </v>
      </c>
      <c r="CO105" s="30"/>
      <c r="CP105" s="30"/>
      <c r="CQ105" s="30"/>
      <c r="CR105" s="29" t="str">
        <f t="shared" si="405"/>
        <v xml:space="preserve"> </v>
      </c>
      <c r="CS105" s="29" t="str">
        <f t="shared" si="406"/>
        <v xml:space="preserve"> </v>
      </c>
      <c r="CT105" s="30"/>
      <c r="CU105" s="30"/>
      <c r="CV105" s="30"/>
      <c r="CW105" s="29" t="str">
        <f t="shared" si="427"/>
        <v xml:space="preserve"> </v>
      </c>
      <c r="CX105" s="29" t="str">
        <f t="shared" si="428"/>
        <v xml:space="preserve"> </v>
      </c>
      <c r="CY105" s="30"/>
      <c r="CZ105" s="30"/>
      <c r="DA105" s="30"/>
      <c r="DB105" s="29" t="str">
        <f t="shared" si="600"/>
        <v xml:space="preserve"> </v>
      </c>
      <c r="DC105" s="29" t="str">
        <f t="shared" si="409"/>
        <v xml:space="preserve"> </v>
      </c>
      <c r="DD105" s="30"/>
      <c r="DE105" s="37"/>
      <c r="DF105" s="30"/>
      <c r="DG105" s="29" t="str">
        <f t="shared" si="601"/>
        <v xml:space="preserve"> </v>
      </c>
      <c r="DH105" s="29" t="str">
        <f t="shared" si="411"/>
        <v xml:space="preserve"> </v>
      </c>
      <c r="DI105" s="30"/>
      <c r="DJ105" s="30"/>
      <c r="DK105" s="29" t="str">
        <f t="shared" si="412"/>
        <v xml:space="preserve"> </v>
      </c>
      <c r="DL105" s="30">
        <v>119944</v>
      </c>
      <c r="DM105" s="46">
        <v>119944</v>
      </c>
      <c r="DN105" s="75"/>
      <c r="DO105" s="29">
        <f t="shared" si="602"/>
        <v>1</v>
      </c>
      <c r="DP105" s="29" t="str">
        <f t="shared" si="414"/>
        <v xml:space="preserve"> </v>
      </c>
    </row>
    <row r="106" spans="1:120" s="19" customFormat="1" ht="15.75" hidden="1" customHeight="1" outlineLevel="1" x14ac:dyDescent="0.25">
      <c r="A106" s="18">
        <f t="shared" si="649"/>
        <v>85</v>
      </c>
      <c r="B106" s="8" t="s">
        <v>102</v>
      </c>
      <c r="C106" s="28">
        <f t="shared" si="639"/>
        <v>977170.57000000007</v>
      </c>
      <c r="D106" s="28">
        <f t="shared" si="639"/>
        <v>977913.89</v>
      </c>
      <c r="E106" s="28">
        <f t="shared" si="640"/>
        <v>1130347.08</v>
      </c>
      <c r="F106" s="29">
        <f t="shared" si="589"/>
        <v>1.0007606860284382</v>
      </c>
      <c r="G106" s="29">
        <f t="shared" si="365"/>
        <v>0.86514479251806442</v>
      </c>
      <c r="H106" s="17">
        <f t="shared" si="641"/>
        <v>950570.57000000007</v>
      </c>
      <c r="I106" s="24">
        <f t="shared" si="641"/>
        <v>951313.89</v>
      </c>
      <c r="J106" s="17">
        <f t="shared" si="642"/>
        <v>1114347.08</v>
      </c>
      <c r="K106" s="29">
        <f t="shared" si="590"/>
        <v>1.0007819724526081</v>
      </c>
      <c r="L106" s="29">
        <f t="shared" si="369"/>
        <v>0.85369622003227208</v>
      </c>
      <c r="M106" s="46">
        <v>331723.14</v>
      </c>
      <c r="N106" s="46">
        <v>331723.14</v>
      </c>
      <c r="O106" s="75">
        <v>282508.75</v>
      </c>
      <c r="P106" s="29">
        <f t="shared" si="591"/>
        <v>1</v>
      </c>
      <c r="Q106" s="29">
        <f t="shared" si="371"/>
        <v>1.1742048343635374</v>
      </c>
      <c r="R106" s="30"/>
      <c r="S106" s="30"/>
      <c r="T106" s="30"/>
      <c r="U106" s="29" t="str">
        <f t="shared" si="592"/>
        <v xml:space="preserve"> </v>
      </c>
      <c r="V106" s="29" t="str">
        <f t="shared" si="645"/>
        <v xml:space="preserve"> </v>
      </c>
      <c r="W106" s="46">
        <v>7600.64</v>
      </c>
      <c r="X106" s="46">
        <v>7600.64</v>
      </c>
      <c r="Y106" s="75">
        <v>33575.54</v>
      </c>
      <c r="Z106" s="29">
        <f t="shared" si="593"/>
        <v>1</v>
      </c>
      <c r="AA106" s="29">
        <f t="shared" si="377"/>
        <v>0.22637431892383564</v>
      </c>
      <c r="AB106" s="46">
        <v>10550.36</v>
      </c>
      <c r="AC106" s="46">
        <v>10550.36</v>
      </c>
      <c r="AD106" s="75">
        <v>18025.63</v>
      </c>
      <c r="AE106" s="29">
        <f t="shared" si="594"/>
        <v>1</v>
      </c>
      <c r="AF106" s="29">
        <f t="shared" si="379"/>
        <v>0.58529771220201454</v>
      </c>
      <c r="AG106" s="46">
        <v>600696.43000000005</v>
      </c>
      <c r="AH106" s="46">
        <v>601439.75</v>
      </c>
      <c r="AI106" s="75">
        <v>780237.16</v>
      </c>
      <c r="AJ106" s="29">
        <f t="shared" si="595"/>
        <v>1.0012374303606231</v>
      </c>
      <c r="AK106" s="29">
        <f t="shared" si="381"/>
        <v>0.77084222699672489</v>
      </c>
      <c r="AL106" s="9"/>
      <c r="AM106" s="9"/>
      <c r="AN106" s="9"/>
      <c r="AO106" s="29" t="str">
        <f t="shared" si="555"/>
        <v xml:space="preserve"> </v>
      </c>
      <c r="AP106" s="29" t="str">
        <f t="shared" si="382"/>
        <v xml:space="preserve"> </v>
      </c>
      <c r="AQ106" s="9">
        <f t="shared" si="646"/>
        <v>26600</v>
      </c>
      <c r="AR106" s="9">
        <f t="shared" si="647"/>
        <v>26600</v>
      </c>
      <c r="AS106" s="9">
        <f t="shared" si="648"/>
        <v>16000</v>
      </c>
      <c r="AT106" s="29">
        <f t="shared" si="596"/>
        <v>1</v>
      </c>
      <c r="AU106" s="29">
        <f t="shared" si="385"/>
        <v>1.6625000000000001</v>
      </c>
      <c r="AV106" s="9"/>
      <c r="AW106" s="9"/>
      <c r="AX106" s="30"/>
      <c r="AY106" s="29" t="str">
        <f t="shared" si="597"/>
        <v xml:space="preserve"> </v>
      </c>
      <c r="AZ106" s="29" t="str">
        <f t="shared" si="387"/>
        <v xml:space="preserve"> </v>
      </c>
      <c r="BA106" s="30"/>
      <c r="BB106" s="30"/>
      <c r="BC106" s="36"/>
      <c r="BD106" s="29" t="str">
        <f t="shared" si="389"/>
        <v xml:space="preserve"> </v>
      </c>
      <c r="BE106" s="29" t="str">
        <f t="shared" si="390"/>
        <v xml:space="preserve"> </v>
      </c>
      <c r="BF106" s="9"/>
      <c r="BG106" s="30"/>
      <c r="BH106" s="30"/>
      <c r="BI106" s="29" t="str">
        <f t="shared" si="598"/>
        <v xml:space="preserve"> </v>
      </c>
      <c r="BJ106" s="29" t="str">
        <f t="shared" si="393"/>
        <v xml:space="preserve"> </v>
      </c>
      <c r="BK106" s="30"/>
      <c r="BL106" s="30"/>
      <c r="BM106" s="30"/>
      <c r="BN106" s="29" t="str">
        <f t="shared" si="548"/>
        <v xml:space="preserve"> </v>
      </c>
      <c r="BO106" s="29" t="str">
        <f t="shared" si="395"/>
        <v xml:space="preserve"> </v>
      </c>
      <c r="BP106" s="30"/>
      <c r="BQ106" s="30"/>
      <c r="BR106" s="30"/>
      <c r="BS106" s="29" t="str">
        <f t="shared" si="599"/>
        <v xml:space="preserve"> </v>
      </c>
      <c r="BT106" s="29" t="str">
        <f t="shared" si="397"/>
        <v xml:space="preserve"> </v>
      </c>
      <c r="BU106" s="46">
        <v>18000</v>
      </c>
      <c r="BV106" s="46">
        <v>18000</v>
      </c>
      <c r="BW106" s="75">
        <v>16000</v>
      </c>
      <c r="BX106" s="29">
        <f t="shared" si="573"/>
        <v>1</v>
      </c>
      <c r="BY106" s="29">
        <f t="shared" si="399"/>
        <v>1.125</v>
      </c>
      <c r="BZ106" s="30"/>
      <c r="CA106" s="30"/>
      <c r="CB106" s="30"/>
      <c r="CC106" s="29" t="str">
        <f t="shared" si="485"/>
        <v xml:space="preserve"> </v>
      </c>
      <c r="CD106" s="29" t="str">
        <f t="shared" si="400"/>
        <v xml:space="preserve"> </v>
      </c>
      <c r="CE106" s="34"/>
      <c r="CF106" s="9"/>
      <c r="CG106" s="30"/>
      <c r="CH106" s="29" t="str">
        <f t="shared" si="402"/>
        <v xml:space="preserve"> </v>
      </c>
      <c r="CI106" s="29" t="str">
        <f t="shared" si="425"/>
        <v xml:space="preserve"> </v>
      </c>
      <c r="CJ106" s="30"/>
      <c r="CK106" s="30"/>
      <c r="CL106" s="30"/>
      <c r="CM106" s="29" t="str">
        <f t="shared" si="403"/>
        <v xml:space="preserve"> </v>
      </c>
      <c r="CN106" s="29" t="str">
        <f t="shared" si="426"/>
        <v xml:space="preserve"> </v>
      </c>
      <c r="CO106" s="30"/>
      <c r="CP106" s="30"/>
      <c r="CQ106" s="30"/>
      <c r="CR106" s="29" t="str">
        <f t="shared" si="405"/>
        <v xml:space="preserve"> </v>
      </c>
      <c r="CS106" s="29" t="str">
        <f t="shared" si="406"/>
        <v xml:space="preserve"> </v>
      </c>
      <c r="CT106" s="30"/>
      <c r="CU106" s="30"/>
      <c r="CV106" s="30"/>
      <c r="CW106" s="29" t="str">
        <f t="shared" si="427"/>
        <v xml:space="preserve"> </v>
      </c>
      <c r="CX106" s="29" t="str">
        <f t="shared" si="428"/>
        <v xml:space="preserve"> </v>
      </c>
      <c r="CY106" s="30"/>
      <c r="CZ106" s="30"/>
      <c r="DA106" s="30"/>
      <c r="DB106" s="29" t="str">
        <f t="shared" si="600"/>
        <v xml:space="preserve"> </v>
      </c>
      <c r="DC106" s="29" t="str">
        <f t="shared" si="409"/>
        <v xml:space="preserve"> </v>
      </c>
      <c r="DD106" s="30"/>
      <c r="DE106" s="37"/>
      <c r="DF106" s="30"/>
      <c r="DG106" s="29" t="str">
        <f t="shared" si="601"/>
        <v xml:space="preserve"> </v>
      </c>
      <c r="DH106" s="29" t="str">
        <f t="shared" si="411"/>
        <v xml:space="preserve"> </v>
      </c>
      <c r="DI106" s="30"/>
      <c r="DJ106" s="30"/>
      <c r="DK106" s="29" t="str">
        <f t="shared" si="412"/>
        <v xml:space="preserve"> </v>
      </c>
      <c r="DL106" s="9">
        <v>8600</v>
      </c>
      <c r="DM106" s="46">
        <v>8600</v>
      </c>
      <c r="DN106" s="75"/>
      <c r="DO106" s="29">
        <f t="shared" si="602"/>
        <v>1</v>
      </c>
      <c r="DP106" s="29" t="str">
        <f t="shared" si="414"/>
        <v xml:space="preserve"> </v>
      </c>
    </row>
    <row r="107" spans="1:120" s="19" customFormat="1" ht="15.75" hidden="1" customHeight="1" outlineLevel="1" x14ac:dyDescent="0.25">
      <c r="A107" s="18">
        <f t="shared" si="649"/>
        <v>86</v>
      </c>
      <c r="B107" s="8" t="s">
        <v>26</v>
      </c>
      <c r="C107" s="28">
        <f t="shared" si="639"/>
        <v>1182674.9000000001</v>
      </c>
      <c r="D107" s="28">
        <f t="shared" si="639"/>
        <v>1036848.9100000001</v>
      </c>
      <c r="E107" s="28">
        <f t="shared" si="640"/>
        <v>982994.89</v>
      </c>
      <c r="F107" s="29">
        <f t="shared" si="589"/>
        <v>0.87669816109228327</v>
      </c>
      <c r="G107" s="29">
        <f t="shared" si="365"/>
        <v>1.0547856561085482</v>
      </c>
      <c r="H107" s="17">
        <f t="shared" si="641"/>
        <v>1083283.1000000001</v>
      </c>
      <c r="I107" s="24">
        <f t="shared" si="641"/>
        <v>965899.85000000009</v>
      </c>
      <c r="J107" s="17">
        <f t="shared" si="642"/>
        <v>920202.91</v>
      </c>
      <c r="K107" s="29">
        <f t="shared" si="590"/>
        <v>0.89164120625531773</v>
      </c>
      <c r="L107" s="29">
        <f t="shared" si="369"/>
        <v>1.0496596343082636</v>
      </c>
      <c r="M107" s="46">
        <v>150489.4</v>
      </c>
      <c r="N107" s="46">
        <v>146261.26</v>
      </c>
      <c r="O107" s="75">
        <v>138282.03</v>
      </c>
      <c r="P107" s="29">
        <f t="shared" si="591"/>
        <v>0.97190406766190851</v>
      </c>
      <c r="Q107" s="29">
        <f t="shared" si="371"/>
        <v>1.0577025807330136</v>
      </c>
      <c r="R107" s="30"/>
      <c r="S107" s="30"/>
      <c r="T107" s="30"/>
      <c r="U107" s="29" t="str">
        <f t="shared" si="592"/>
        <v xml:space="preserve"> </v>
      </c>
      <c r="V107" s="29" t="str">
        <f t="shared" si="645"/>
        <v xml:space="preserve"> </v>
      </c>
      <c r="W107" s="46">
        <v>86643.3</v>
      </c>
      <c r="X107" s="46">
        <v>86643.3</v>
      </c>
      <c r="Y107" s="75">
        <v>28801.8</v>
      </c>
      <c r="Z107" s="29">
        <f t="shared" si="593"/>
        <v>1</v>
      </c>
      <c r="AA107" s="29" t="str">
        <f t="shared" si="377"/>
        <v>св.200</v>
      </c>
      <c r="AB107" s="46">
        <v>40000</v>
      </c>
      <c r="AC107" s="46">
        <v>35820.69</v>
      </c>
      <c r="AD107" s="75">
        <v>45034.46</v>
      </c>
      <c r="AE107" s="29">
        <f t="shared" si="594"/>
        <v>0.89551725000000004</v>
      </c>
      <c r="AF107" s="29">
        <f t="shared" si="379"/>
        <v>0.79540622891892132</v>
      </c>
      <c r="AG107" s="46">
        <v>806150.4</v>
      </c>
      <c r="AH107" s="46">
        <v>697174.6</v>
      </c>
      <c r="AI107" s="75">
        <v>708084.62</v>
      </c>
      <c r="AJ107" s="29">
        <f t="shared" si="595"/>
        <v>0.86481951754908259</v>
      </c>
      <c r="AK107" s="29">
        <f t="shared" si="381"/>
        <v>0.98459220876736453</v>
      </c>
      <c r="AL107" s="9"/>
      <c r="AM107" s="9"/>
      <c r="AN107" s="9"/>
      <c r="AO107" s="29" t="str">
        <f t="shared" si="555"/>
        <v xml:space="preserve"> </v>
      </c>
      <c r="AP107" s="29" t="str">
        <f>IF(AM107=0," ",IF(AM107/AN107*100&gt;200,"св.200",AM107/AN107))</f>
        <v xml:space="preserve"> </v>
      </c>
      <c r="AQ107" s="9">
        <f t="shared" si="646"/>
        <v>99391.799999999988</v>
      </c>
      <c r="AR107" s="9">
        <f t="shared" si="647"/>
        <v>70949.06</v>
      </c>
      <c r="AS107" s="9">
        <f t="shared" si="648"/>
        <v>62791.979999999996</v>
      </c>
      <c r="AT107" s="29">
        <f t="shared" si="596"/>
        <v>0.71383212699639209</v>
      </c>
      <c r="AU107" s="29">
        <f t="shared" si="385"/>
        <v>1.1299063988745059</v>
      </c>
      <c r="AV107" s="9"/>
      <c r="AW107" s="9"/>
      <c r="AX107" s="30"/>
      <c r="AY107" s="29" t="str">
        <f t="shared" si="597"/>
        <v xml:space="preserve"> </v>
      </c>
      <c r="AZ107" s="29" t="str">
        <f t="shared" si="387"/>
        <v xml:space="preserve"> </v>
      </c>
      <c r="BA107" s="30"/>
      <c r="BB107" s="30"/>
      <c r="BC107" s="36"/>
      <c r="BD107" s="29" t="str">
        <f t="shared" si="389"/>
        <v xml:space="preserve"> </v>
      </c>
      <c r="BE107" s="29" t="str">
        <f t="shared" si="390"/>
        <v xml:space="preserve"> </v>
      </c>
      <c r="BF107" s="9"/>
      <c r="BG107" s="30"/>
      <c r="BH107" s="30"/>
      <c r="BI107" s="29" t="str">
        <f t="shared" si="598"/>
        <v xml:space="preserve"> </v>
      </c>
      <c r="BJ107" s="29" t="str">
        <f t="shared" si="393"/>
        <v xml:space="preserve"> </v>
      </c>
      <c r="BK107" s="30"/>
      <c r="BL107" s="30"/>
      <c r="BM107" s="30"/>
      <c r="BN107" s="29" t="str">
        <f t="shared" si="548"/>
        <v xml:space="preserve"> </v>
      </c>
      <c r="BO107" s="29" t="str">
        <f t="shared" si="395"/>
        <v xml:space="preserve"> </v>
      </c>
      <c r="BP107" s="30"/>
      <c r="BQ107" s="30"/>
      <c r="BR107" s="30"/>
      <c r="BS107" s="29" t="str">
        <f t="shared" si="599"/>
        <v xml:space="preserve"> </v>
      </c>
      <c r="BT107" s="29" t="str">
        <f t="shared" si="397"/>
        <v xml:space="preserve"> </v>
      </c>
      <c r="BU107" s="46">
        <v>81773.179999999993</v>
      </c>
      <c r="BV107" s="46">
        <v>53330.44</v>
      </c>
      <c r="BW107" s="75">
        <v>46845</v>
      </c>
      <c r="BX107" s="29">
        <f t="shared" si="573"/>
        <v>0.65217519974152904</v>
      </c>
      <c r="BY107" s="29">
        <f t="shared" si="399"/>
        <v>1.1384446579143985</v>
      </c>
      <c r="BZ107" s="30"/>
      <c r="CA107" s="30"/>
      <c r="CB107" s="30"/>
      <c r="CC107" s="29" t="str">
        <f t="shared" ref="CC107:CC132" si="650">IF(CA107&lt;=0," ",IF(BZ107&lt;=0," ",IF(CA107/BZ107*100&gt;200,"СВ.200",CA107/BZ107)))</f>
        <v xml:space="preserve"> </v>
      </c>
      <c r="CD107" s="29" t="str">
        <f t="shared" si="400"/>
        <v xml:space="preserve"> </v>
      </c>
      <c r="CE107" s="34"/>
      <c r="CF107" s="9"/>
      <c r="CG107" s="30"/>
      <c r="CH107" s="29" t="str">
        <f t="shared" si="402"/>
        <v xml:space="preserve"> </v>
      </c>
      <c r="CI107" s="29" t="str">
        <f t="shared" si="425"/>
        <v xml:space="preserve"> </v>
      </c>
      <c r="CJ107" s="30"/>
      <c r="CK107" s="30"/>
      <c r="CL107" s="30"/>
      <c r="CM107" s="29" t="str">
        <f t="shared" si="403"/>
        <v xml:space="preserve"> </v>
      </c>
      <c r="CN107" s="29" t="str">
        <f t="shared" si="426"/>
        <v xml:space="preserve"> </v>
      </c>
      <c r="CO107" s="30"/>
      <c r="CP107" s="30"/>
      <c r="CQ107" s="30"/>
      <c r="CR107" s="29" t="str">
        <f t="shared" si="405"/>
        <v xml:space="preserve"> </v>
      </c>
      <c r="CS107" s="29" t="str">
        <f t="shared" si="406"/>
        <v xml:space="preserve"> </v>
      </c>
      <c r="CT107" s="30"/>
      <c r="CU107" s="30"/>
      <c r="CV107" s="30"/>
      <c r="CW107" s="29" t="str">
        <f t="shared" si="427"/>
        <v xml:space="preserve"> </v>
      </c>
      <c r="CX107" s="29" t="str">
        <f t="shared" si="428"/>
        <v xml:space="preserve"> </v>
      </c>
      <c r="CY107" s="30"/>
      <c r="CZ107" s="30"/>
      <c r="DA107" s="30"/>
      <c r="DB107" s="29" t="str">
        <f t="shared" si="600"/>
        <v xml:space="preserve"> </v>
      </c>
      <c r="DC107" s="29" t="str">
        <f t="shared" si="409"/>
        <v xml:space="preserve"> </v>
      </c>
      <c r="DD107" s="30"/>
      <c r="DE107" s="37"/>
      <c r="DF107" s="30"/>
      <c r="DG107" s="29" t="str">
        <f t="shared" si="601"/>
        <v xml:space="preserve"> </v>
      </c>
      <c r="DH107" s="29" t="str">
        <f t="shared" si="411"/>
        <v xml:space="preserve"> </v>
      </c>
      <c r="DI107" s="30"/>
      <c r="DJ107" s="30"/>
      <c r="DK107" s="29" t="str">
        <f t="shared" si="412"/>
        <v xml:space="preserve"> </v>
      </c>
      <c r="DL107" s="9">
        <v>17618.62</v>
      </c>
      <c r="DM107" s="46">
        <v>17618.62</v>
      </c>
      <c r="DN107" s="75">
        <v>15946.98</v>
      </c>
      <c r="DO107" s="29">
        <f t="shared" si="602"/>
        <v>1</v>
      </c>
      <c r="DP107" s="29">
        <f t="shared" si="414"/>
        <v>1.104824863391062</v>
      </c>
    </row>
    <row r="108" spans="1:120" s="21" customFormat="1" ht="32.1" customHeight="1" collapsed="1" x14ac:dyDescent="0.25">
      <c r="A108" s="20"/>
      <c r="B108" s="7" t="s">
        <v>152</v>
      </c>
      <c r="C108" s="35">
        <f>SUM(C109:C114)</f>
        <v>16831207.990000002</v>
      </c>
      <c r="D108" s="35">
        <f t="shared" ref="D108" si="651">SUM(D109:D114)</f>
        <v>17013163.309999999</v>
      </c>
      <c r="E108" s="35">
        <f t="shared" ref="E108" si="652">SUM(E109:E114)</f>
        <v>17748433.919999998</v>
      </c>
      <c r="F108" s="26">
        <f t="shared" si="589"/>
        <v>1.0108105918546133</v>
      </c>
      <c r="G108" s="26">
        <f t="shared" si="365"/>
        <v>0.95857264853258672</v>
      </c>
      <c r="H108" s="25">
        <f t="shared" ref="H108" si="653">SUM(H109:H114)</f>
        <v>15924305.99</v>
      </c>
      <c r="I108" s="65">
        <f t="shared" si="641"/>
        <v>15989908.310000001</v>
      </c>
      <c r="J108" s="25">
        <f t="shared" ref="J108" si="654">SUM(J109:J114)</f>
        <v>15649994.330000002</v>
      </c>
      <c r="K108" s="26">
        <f t="shared" si="590"/>
        <v>1.0041196344783374</v>
      </c>
      <c r="L108" s="26">
        <f t="shared" si="369"/>
        <v>1.0217197510000631</v>
      </c>
      <c r="M108" s="25">
        <f>SUM(M109:M114)</f>
        <v>8267000</v>
      </c>
      <c r="N108" s="25">
        <f>SUM(N109:N114)</f>
        <v>8134846.3699999992</v>
      </c>
      <c r="O108" s="25">
        <f>SUM(O109:O114)</f>
        <v>8061501.0499999998</v>
      </c>
      <c r="P108" s="26">
        <f t="shared" si="591"/>
        <v>0.98401431837425901</v>
      </c>
      <c r="Q108" s="26">
        <f t="shared" si="371"/>
        <v>1.0090982212301516</v>
      </c>
      <c r="R108" s="25">
        <f t="shared" ref="R108" si="655">SUM(R109:R114)</f>
        <v>1381220.99</v>
      </c>
      <c r="S108" s="25">
        <f>SUM(S109:S114)</f>
        <v>1376516.11</v>
      </c>
      <c r="T108" s="25">
        <f>SUM(T109:T114)</f>
        <v>1192955</v>
      </c>
      <c r="U108" s="26">
        <f t="shared" si="592"/>
        <v>0.99659368049424157</v>
      </c>
      <c r="V108" s="26">
        <f t="shared" si="374"/>
        <v>1.1538709423238933</v>
      </c>
      <c r="W108" s="25">
        <f>SUM(W109:W114)</f>
        <v>103101</v>
      </c>
      <c r="X108" s="25">
        <f>SUM(X109:X114)</f>
        <v>101689.81999999999</v>
      </c>
      <c r="Y108" s="25">
        <f>SUM(Y109:Y114)</f>
        <v>131686.15</v>
      </c>
      <c r="Z108" s="26">
        <f t="shared" si="593"/>
        <v>0.98631264488220283</v>
      </c>
      <c r="AA108" s="26">
        <f t="shared" si="377"/>
        <v>0.77221347879029034</v>
      </c>
      <c r="AB108" s="25">
        <f>SUM(AB109:AB114)</f>
        <v>733174</v>
      </c>
      <c r="AC108" s="25">
        <f>SUM(AC109:AC114)</f>
        <v>915566.92</v>
      </c>
      <c r="AD108" s="25">
        <f>SUM(AD109:AD114)</f>
        <v>1019835.3200000001</v>
      </c>
      <c r="AE108" s="26">
        <f t="shared" si="594"/>
        <v>1.2487716694809146</v>
      </c>
      <c r="AF108" s="26">
        <f t="shared" si="379"/>
        <v>0.89775957161397391</v>
      </c>
      <c r="AG108" s="25">
        <f>SUM(AG109:AG114)</f>
        <v>5439810</v>
      </c>
      <c r="AH108" s="25">
        <f>SUM(AH109:AH114)</f>
        <v>5461289.0900000008</v>
      </c>
      <c r="AI108" s="25">
        <f>SUM(AI109:AI114)</f>
        <v>5244016.8100000005</v>
      </c>
      <c r="AJ108" s="26">
        <f t="shared" si="595"/>
        <v>1.0039485000395236</v>
      </c>
      <c r="AK108" s="26">
        <f t="shared" si="381"/>
        <v>1.0414324148590974</v>
      </c>
      <c r="AL108" s="25">
        <f>SUM(AL109:AL114)</f>
        <v>0</v>
      </c>
      <c r="AM108" s="25">
        <f>SUM(AM109:AM114)</f>
        <v>0</v>
      </c>
      <c r="AN108" s="25">
        <f>SUM(AN109:AN114)</f>
        <v>0</v>
      </c>
      <c r="AO108" s="26" t="str">
        <f t="shared" si="555"/>
        <v xml:space="preserve"> </v>
      </c>
      <c r="AP108" s="26" t="str">
        <f t="shared" si="382"/>
        <v xml:space="preserve"> </v>
      </c>
      <c r="AQ108" s="25">
        <f>SUM(AQ109:AQ114)</f>
        <v>906902</v>
      </c>
      <c r="AR108" s="25">
        <f t="shared" ref="AR108:AS108" si="656">SUM(AR109:AR114)</f>
        <v>1023254.9999999999</v>
      </c>
      <c r="AS108" s="25">
        <f t="shared" si="656"/>
        <v>2098439.59</v>
      </c>
      <c r="AT108" s="26">
        <f t="shared" si="596"/>
        <v>1.128297214031946</v>
      </c>
      <c r="AU108" s="26">
        <f t="shared" si="385"/>
        <v>0.48762661783368277</v>
      </c>
      <c r="AV108" s="25">
        <f>SUM(AV109:AV114)</f>
        <v>277700</v>
      </c>
      <c r="AW108" s="25">
        <f>SUM(AW109:AW114)</f>
        <v>292107.62</v>
      </c>
      <c r="AX108" s="25">
        <f>SUM(AX109:AX114)</f>
        <v>244099.49</v>
      </c>
      <c r="AY108" s="26">
        <f t="shared" si="597"/>
        <v>1.0518819589485056</v>
      </c>
      <c r="AZ108" s="26">
        <f t="shared" si="387"/>
        <v>1.1966744379515091</v>
      </c>
      <c r="BA108" s="27">
        <f>SUM(BA109:BA114)</f>
        <v>17900</v>
      </c>
      <c r="BB108" s="27">
        <f t="shared" ref="BB108:BC108" si="657">SUM(BB109:BB114)</f>
        <v>20401.64</v>
      </c>
      <c r="BC108" s="32">
        <f t="shared" si="657"/>
        <v>0</v>
      </c>
      <c r="BD108" s="26">
        <f t="shared" si="389"/>
        <v>1.1397564245810055</v>
      </c>
      <c r="BE108" s="26" t="str">
        <f t="shared" si="390"/>
        <v xml:space="preserve"> </v>
      </c>
      <c r="BF108" s="27">
        <f t="shared" ref="BF108:BH108" si="658">SUM(BF109:BF114)</f>
        <v>256700</v>
      </c>
      <c r="BG108" s="27">
        <f>SUM(BG109:BG114)</f>
        <v>271613.15000000002</v>
      </c>
      <c r="BH108" s="27">
        <f t="shared" si="658"/>
        <v>240229.57</v>
      </c>
      <c r="BI108" s="26">
        <f t="shared" si="598"/>
        <v>1.058095636930269</v>
      </c>
      <c r="BJ108" s="26">
        <f t="shared" si="393"/>
        <v>1.1306399541072318</v>
      </c>
      <c r="BK108" s="27">
        <f>SUM(BK109:BK114)</f>
        <v>0</v>
      </c>
      <c r="BL108" s="27">
        <f>SUM(BL109:BL114)</f>
        <v>0</v>
      </c>
      <c r="BM108" s="27">
        <f>SUM(BM109:BM114)</f>
        <v>0</v>
      </c>
      <c r="BN108" s="26" t="str">
        <f t="shared" si="548"/>
        <v xml:space="preserve"> </v>
      </c>
      <c r="BO108" s="26" t="str">
        <f t="shared" si="395"/>
        <v xml:space="preserve"> </v>
      </c>
      <c r="BP108" s="25">
        <f>SUM(BP109:BP114)</f>
        <v>0</v>
      </c>
      <c r="BQ108" s="25">
        <f>SUM(BQ109:BQ114)</f>
        <v>0</v>
      </c>
      <c r="BR108" s="25">
        <f>SUM(BR109:BR114)</f>
        <v>0</v>
      </c>
      <c r="BS108" s="26" t="str">
        <f t="shared" si="599"/>
        <v xml:space="preserve"> </v>
      </c>
      <c r="BT108" s="26" t="str">
        <f t="shared" si="397"/>
        <v xml:space="preserve"> </v>
      </c>
      <c r="BU108" s="25">
        <f>SUM(BU109:BU114)</f>
        <v>184202</v>
      </c>
      <c r="BV108" s="25">
        <f>SUM(BV109:BV114)</f>
        <v>185405</v>
      </c>
      <c r="BW108" s="25">
        <f>SUM(BW109:BW114)</f>
        <v>166620</v>
      </c>
      <c r="BX108" s="26">
        <f t="shared" si="573"/>
        <v>1.0065308737147263</v>
      </c>
      <c r="BY108" s="26">
        <f t="shared" si="399"/>
        <v>1.1127415676389389</v>
      </c>
      <c r="BZ108" s="25">
        <f>SUM(BZ109:BZ114)</f>
        <v>40000</v>
      </c>
      <c r="CA108" s="25">
        <f>SUM(CA109:CA114)</f>
        <v>278360.25</v>
      </c>
      <c r="CB108" s="25">
        <f>SUM(CB109:CB114)</f>
        <v>13853.95</v>
      </c>
      <c r="CC108" s="26" t="str">
        <f t="shared" si="650"/>
        <v>СВ.200</v>
      </c>
      <c r="CD108" s="26" t="str">
        <f>IF(CA108=0," ",IF(CA108/CB108*100&gt;200,"св.200",CA108/CB108))</f>
        <v>св.200</v>
      </c>
      <c r="CE108" s="52">
        <f>SUM(CE109:CE114)</f>
        <v>130400</v>
      </c>
      <c r="CF108" s="52">
        <f>SUM(CF109:CF114)</f>
        <v>178292.85</v>
      </c>
      <c r="CG108" s="25">
        <f>SUM(CG109:CG114)</f>
        <v>123315.43</v>
      </c>
      <c r="CH108" s="26">
        <f t="shared" si="402"/>
        <v>1.3672764570552147</v>
      </c>
      <c r="CI108" s="26">
        <f>IF(CG108=0," ",IF(CF108/CG108*100&gt;200,"св.200",CF108/CG108))</f>
        <v>1.445827582160643</v>
      </c>
      <c r="CJ108" s="27">
        <f>SUM(CJ109:CJ114)</f>
        <v>130400</v>
      </c>
      <c r="CK108" s="27">
        <f>SUM(CK109:CK114)</f>
        <v>136010.85</v>
      </c>
      <c r="CL108" s="27">
        <f>SUM(CL109:CL114)</f>
        <v>123315.43</v>
      </c>
      <c r="CM108" s="26">
        <f t="shared" si="403"/>
        <v>1.0430279907975462</v>
      </c>
      <c r="CN108" s="26">
        <f t="shared" si="426"/>
        <v>1.1029507823960067</v>
      </c>
      <c r="CO108" s="27">
        <f>SUM(CO109:CO114)</f>
        <v>0</v>
      </c>
      <c r="CP108" s="27">
        <f t="shared" ref="CP108:CQ108" si="659">SUM(CP109:CP114)</f>
        <v>42282</v>
      </c>
      <c r="CQ108" s="27">
        <f t="shared" si="659"/>
        <v>0</v>
      </c>
      <c r="CR108" s="26" t="str">
        <f t="shared" si="405"/>
        <v xml:space="preserve"> </v>
      </c>
      <c r="CS108" s="26" t="str">
        <f t="shared" si="406"/>
        <v xml:space="preserve"> </v>
      </c>
      <c r="CT108" s="27">
        <f>SUM(CT109:CT114)</f>
        <v>0</v>
      </c>
      <c r="CU108" s="27">
        <f t="shared" ref="CU108:CV108" si="660">SUM(CU109:CU114)</f>
        <v>0</v>
      </c>
      <c r="CV108" s="27">
        <f t="shared" si="660"/>
        <v>0</v>
      </c>
      <c r="CW108" s="69" t="str">
        <f t="shared" si="427"/>
        <v xml:space="preserve"> </v>
      </c>
      <c r="CX108" s="69" t="str">
        <f t="shared" si="428"/>
        <v xml:space="preserve"> </v>
      </c>
      <c r="CY108" s="25">
        <f>SUM(CY109:CY114)</f>
        <v>0</v>
      </c>
      <c r="CZ108" s="25">
        <f>SUM(CZ109:CZ114)</f>
        <v>0</v>
      </c>
      <c r="DA108" s="25">
        <f>SUM(DA109:DA114)</f>
        <v>0</v>
      </c>
      <c r="DB108" s="26" t="str">
        <f t="shared" si="600"/>
        <v xml:space="preserve"> </v>
      </c>
      <c r="DC108" s="26" t="str">
        <f t="shared" si="409"/>
        <v xml:space="preserve"> </v>
      </c>
      <c r="DD108" s="25">
        <f>SUM(DD109:DD114)</f>
        <v>0</v>
      </c>
      <c r="DE108" s="38">
        <f>SUM(DE109:DE114)</f>
        <v>11503.74</v>
      </c>
      <c r="DF108" s="25">
        <f>SUM(DF109:DF114)</f>
        <v>23000</v>
      </c>
      <c r="DG108" s="26" t="str">
        <f t="shared" si="601"/>
        <v xml:space="preserve"> </v>
      </c>
      <c r="DH108" s="26">
        <f t="shared" si="411"/>
        <v>0.50016260869565221</v>
      </c>
      <c r="DI108" s="25">
        <f>SUM(DI109:DI114)</f>
        <v>-238429.25</v>
      </c>
      <c r="DJ108" s="25">
        <f>SUM(DJ109:DJ114)</f>
        <v>246903.83000000002</v>
      </c>
      <c r="DK108" s="26">
        <f t="shared" si="412"/>
        <v>-0.9656765956202461</v>
      </c>
      <c r="DL108" s="25">
        <f>SUM(DL109:DL114)</f>
        <v>0</v>
      </c>
      <c r="DM108" s="25">
        <f>SUM(DM109:DM114)</f>
        <v>24000</v>
      </c>
      <c r="DN108" s="25">
        <f>SUM(DN109:DN114)</f>
        <v>780017.32</v>
      </c>
      <c r="DO108" s="26" t="str">
        <f t="shared" si="602"/>
        <v xml:space="preserve"> </v>
      </c>
      <c r="DP108" s="26">
        <f t="shared" ref="DP108:DP113" si="661">IF(DM108=0," ",IF(DM108/DN108*100&gt;200,"св.200",DM108/DN108))</f>
        <v>3.0768547549687743E-2</v>
      </c>
    </row>
    <row r="109" spans="1:120" s="19" customFormat="1" ht="15.75" hidden="1" customHeight="1" outlineLevel="1" x14ac:dyDescent="0.25">
      <c r="A109" s="18">
        <v>87</v>
      </c>
      <c r="B109" s="8" t="s">
        <v>13</v>
      </c>
      <c r="C109" s="28">
        <f t="shared" ref="C109:D114" si="662">H109+AQ109</f>
        <v>8811570.9900000002</v>
      </c>
      <c r="D109" s="28">
        <f t="shared" si="662"/>
        <v>8507162.7899999991</v>
      </c>
      <c r="E109" s="28">
        <f t="shared" ref="E109:E114" si="663">J109+AS109</f>
        <v>9239257.8699999992</v>
      </c>
      <c r="F109" s="29">
        <f t="shared" si="589"/>
        <v>0.96545358366340517</v>
      </c>
      <c r="G109" s="29">
        <f t="shared" si="365"/>
        <v>0.92076256661510414</v>
      </c>
      <c r="H109" s="17">
        <f t="shared" ref="H109:H114" si="664">W109++AG109+M109+AB109+AL109+R109</f>
        <v>8184470.9900000002</v>
      </c>
      <c r="I109" s="24">
        <f t="shared" si="641"/>
        <v>7820061.5199999996</v>
      </c>
      <c r="J109" s="17">
        <f t="shared" ref="J109:J114" si="665">Y109++AI109+O109+AD109+AN109+T109</f>
        <v>7736042.9699999997</v>
      </c>
      <c r="K109" s="29">
        <f t="shared" si="590"/>
        <v>0.9554755010500684</v>
      </c>
      <c r="L109" s="29">
        <f t="shared" si="369"/>
        <v>1.0108606622695633</v>
      </c>
      <c r="M109" s="46">
        <v>5721750</v>
      </c>
      <c r="N109" s="46">
        <v>5511181.0999999996</v>
      </c>
      <c r="O109" s="75">
        <v>5398309.6299999999</v>
      </c>
      <c r="P109" s="29">
        <f t="shared" si="591"/>
        <v>0.96319851444051197</v>
      </c>
      <c r="Q109" s="29">
        <f t="shared" si="371"/>
        <v>1.0209086691457525</v>
      </c>
      <c r="R109" s="46">
        <v>1381220.99</v>
      </c>
      <c r="S109" s="46">
        <v>1376516.11</v>
      </c>
      <c r="T109" s="75">
        <v>1192955</v>
      </c>
      <c r="U109" s="29">
        <f t="shared" si="592"/>
        <v>0.99659368049424157</v>
      </c>
      <c r="V109" s="29">
        <f t="shared" si="374"/>
        <v>1.1538709423238933</v>
      </c>
      <c r="W109" s="46">
        <v>21500</v>
      </c>
      <c r="X109" s="46">
        <v>21494</v>
      </c>
      <c r="Y109" s="75">
        <v>18642.060000000001</v>
      </c>
      <c r="Z109" s="29">
        <f t="shared" si="593"/>
        <v>0.99972093023255815</v>
      </c>
      <c r="AA109" s="29">
        <f t="shared" si="377"/>
        <v>1.1529841659129945</v>
      </c>
      <c r="AB109" s="46">
        <v>290000</v>
      </c>
      <c r="AC109" s="46">
        <v>243138.02</v>
      </c>
      <c r="AD109" s="75">
        <v>309358.25</v>
      </c>
      <c r="AE109" s="29">
        <f t="shared" si="594"/>
        <v>0.83840696551724136</v>
      </c>
      <c r="AF109" s="29">
        <f t="shared" si="379"/>
        <v>0.78594322278458706</v>
      </c>
      <c r="AG109" s="46">
        <v>770000</v>
      </c>
      <c r="AH109" s="46">
        <v>667732.29</v>
      </c>
      <c r="AI109" s="75">
        <v>816778.03</v>
      </c>
      <c r="AJ109" s="29">
        <f t="shared" si="595"/>
        <v>0.86718479220779221</v>
      </c>
      <c r="AK109" s="29">
        <f>IF(AH109&lt;=0," ",IF(AH109/AI109*100&gt;200,"св.200",AH109/AI109))</f>
        <v>0.8175198958277563</v>
      </c>
      <c r="AL109" s="30"/>
      <c r="AM109" s="30"/>
      <c r="AN109" s="30"/>
      <c r="AO109" s="29" t="str">
        <f t="shared" si="555"/>
        <v xml:space="preserve"> </v>
      </c>
      <c r="AP109" s="29" t="str">
        <f t="shared" si="382"/>
        <v xml:space="preserve"> </v>
      </c>
      <c r="AQ109" s="9">
        <f>AV109+BA109+BF109+BK109+BP109+BU109+BZ109+CE109+CY109+DD109+DL109+CT109</f>
        <v>627100</v>
      </c>
      <c r="AR109" s="9">
        <f t="shared" ref="AR109" si="666">AW109+BB109+BG109+BL109+BQ109+BV109+CA109+CF109+CZ109+DE109+DM109+CU109+DI109</f>
        <v>687101.2699999999</v>
      </c>
      <c r="AS109" s="9">
        <f t="shared" ref="AS109" si="667">AX109+BC109+BH109+BM109+BR109+BW109+CB109+CG109+DA109+DF109+DN109+CV109+DJ109</f>
        <v>1503214.9</v>
      </c>
      <c r="AT109" s="29">
        <f t="shared" si="596"/>
        <v>1.0956805453675649</v>
      </c>
      <c r="AU109" s="29">
        <f t="shared" si="385"/>
        <v>0.45708785217602615</v>
      </c>
      <c r="AV109" s="46">
        <v>277700</v>
      </c>
      <c r="AW109" s="46">
        <v>292107.62</v>
      </c>
      <c r="AX109" s="75">
        <v>244099.49</v>
      </c>
      <c r="AY109" s="29">
        <f t="shared" si="597"/>
        <v>1.0518819589485056</v>
      </c>
      <c r="AZ109" s="29">
        <f t="shared" si="387"/>
        <v>1.1966744379515091</v>
      </c>
      <c r="BA109" s="30"/>
      <c r="BB109" s="30"/>
      <c r="BC109" s="36"/>
      <c r="BD109" s="29" t="str">
        <f t="shared" si="389"/>
        <v xml:space="preserve"> </v>
      </c>
      <c r="BE109" s="29" t="str">
        <f t="shared" si="390"/>
        <v xml:space="preserve"> </v>
      </c>
      <c r="BF109" s="46">
        <v>100000</v>
      </c>
      <c r="BG109" s="46">
        <v>115282.8</v>
      </c>
      <c r="BH109" s="75">
        <v>103799.98</v>
      </c>
      <c r="BI109" s="29">
        <f t="shared" si="598"/>
        <v>1.152828</v>
      </c>
      <c r="BJ109" s="29">
        <f t="shared" si="393"/>
        <v>1.1106244914498058</v>
      </c>
      <c r="BK109" s="30"/>
      <c r="BL109" s="30"/>
      <c r="BM109" s="30"/>
      <c r="BN109" s="29"/>
      <c r="BO109" s="29" t="str">
        <f t="shared" si="395"/>
        <v xml:space="preserve"> </v>
      </c>
      <c r="BP109" s="30"/>
      <c r="BQ109" s="30"/>
      <c r="BR109" s="30"/>
      <c r="BS109" s="29" t="str">
        <f t="shared" si="599"/>
        <v xml:space="preserve"> </v>
      </c>
      <c r="BT109" s="29" t="str">
        <f t="shared" si="397"/>
        <v xml:space="preserve"> </v>
      </c>
      <c r="BU109" s="46">
        <v>119000</v>
      </c>
      <c r="BV109" s="46">
        <v>119700</v>
      </c>
      <c r="BW109" s="75">
        <v>102000</v>
      </c>
      <c r="BX109" s="29">
        <f t="shared" si="573"/>
        <v>1.0058823529411764</v>
      </c>
      <c r="BY109" s="29">
        <f t="shared" si="399"/>
        <v>1.1735294117647059</v>
      </c>
      <c r="BZ109" s="46"/>
      <c r="CA109" s="30">
        <v>140000</v>
      </c>
      <c r="CB109" s="30"/>
      <c r="CC109" s="29" t="str">
        <f t="shared" si="650"/>
        <v xml:space="preserve"> </v>
      </c>
      <c r="CD109" s="29" t="str">
        <f t="shared" si="400"/>
        <v xml:space="preserve"> </v>
      </c>
      <c r="CE109" s="46">
        <v>130400</v>
      </c>
      <c r="CF109" s="46">
        <v>136010.85</v>
      </c>
      <c r="CG109" s="75">
        <v>123315.43</v>
      </c>
      <c r="CH109" s="29">
        <f t="shared" ref="CH109:CH117" si="668">IF(CF109&lt;=0," ",IF(CE109&lt;=0," ",IF(CF109/CE109*100&gt;200,"СВ.200",CF109/CE109)))</f>
        <v>1.0430279907975462</v>
      </c>
      <c r="CI109" s="29">
        <f t="shared" si="425"/>
        <v>1.1029507823960067</v>
      </c>
      <c r="CJ109" s="46">
        <v>130400</v>
      </c>
      <c r="CK109" s="46">
        <v>136010.85</v>
      </c>
      <c r="CL109" s="75">
        <v>123315.43</v>
      </c>
      <c r="CM109" s="29">
        <f t="shared" si="403"/>
        <v>1.0430279907975462</v>
      </c>
      <c r="CN109" s="29">
        <f t="shared" si="426"/>
        <v>1.1029507823960067</v>
      </c>
      <c r="CO109" s="30"/>
      <c r="CP109" s="30"/>
      <c r="CQ109" s="30"/>
      <c r="CR109" s="29" t="str">
        <f t="shared" si="405"/>
        <v xml:space="preserve"> </v>
      </c>
      <c r="CS109" s="29" t="str">
        <f t="shared" si="406"/>
        <v xml:space="preserve"> </v>
      </c>
      <c r="CT109" s="30"/>
      <c r="CU109" s="30"/>
      <c r="CV109" s="30"/>
      <c r="CW109" s="29" t="str">
        <f t="shared" si="427"/>
        <v xml:space="preserve"> </v>
      </c>
      <c r="CX109" s="29" t="str">
        <f t="shared" si="428"/>
        <v xml:space="preserve"> </v>
      </c>
      <c r="CY109" s="30"/>
      <c r="CZ109" s="30"/>
      <c r="DA109" s="30"/>
      <c r="DB109" s="29" t="str">
        <f t="shared" si="600"/>
        <v xml:space="preserve"> </v>
      </c>
      <c r="DC109" s="29" t="str">
        <f t="shared" si="409"/>
        <v xml:space="preserve"> </v>
      </c>
      <c r="DD109" s="30"/>
      <c r="DE109" s="37"/>
      <c r="DF109" s="75">
        <v>10000</v>
      </c>
      <c r="DG109" s="29" t="str">
        <f t="shared" si="601"/>
        <v xml:space="preserve"> </v>
      </c>
      <c r="DH109" s="29">
        <f t="shared" si="411"/>
        <v>0</v>
      </c>
      <c r="DI109" s="9">
        <v>-140000</v>
      </c>
      <c r="DJ109" s="75">
        <v>140000</v>
      </c>
      <c r="DK109" s="29">
        <f>IF(DJ109=0," ",IF(DI109/DJ109*100&gt;200,"св.200",DI109/DJ109))</f>
        <v>-1</v>
      </c>
      <c r="DL109" s="46"/>
      <c r="DM109" s="46">
        <v>24000</v>
      </c>
      <c r="DN109" s="75">
        <v>780000</v>
      </c>
      <c r="DO109" s="29" t="str">
        <f t="shared" si="602"/>
        <v xml:space="preserve"> </v>
      </c>
      <c r="DP109" s="29">
        <f t="shared" si="661"/>
        <v>3.0769230769230771E-2</v>
      </c>
    </row>
    <row r="110" spans="1:120" s="19" customFormat="1" ht="16.5" hidden="1" customHeight="1" outlineLevel="1" x14ac:dyDescent="0.25">
      <c r="A110" s="18">
        <f>A109+1</f>
        <v>88</v>
      </c>
      <c r="B110" s="8" t="s">
        <v>20</v>
      </c>
      <c r="C110" s="28">
        <f t="shared" si="662"/>
        <v>2309509</v>
      </c>
      <c r="D110" s="28">
        <f t="shared" si="662"/>
        <v>2671015.6500000004</v>
      </c>
      <c r="E110" s="28">
        <f t="shared" si="663"/>
        <v>2869038.93</v>
      </c>
      <c r="F110" s="29">
        <f t="shared" si="589"/>
        <v>1.1565296563035694</v>
      </c>
      <c r="G110" s="29">
        <f t="shared" si="365"/>
        <v>0.93097922864364901</v>
      </c>
      <c r="H110" s="17">
        <f t="shared" si="664"/>
        <v>2309509</v>
      </c>
      <c r="I110" s="24">
        <f t="shared" si="641"/>
        <v>2617229.91</v>
      </c>
      <c r="J110" s="17">
        <f t="shared" si="665"/>
        <v>2869038.93</v>
      </c>
      <c r="K110" s="29">
        <f t="shared" si="590"/>
        <v>1.1332408360391755</v>
      </c>
      <c r="L110" s="29">
        <f t="shared" si="369"/>
        <v>0.91223227493814452</v>
      </c>
      <c r="M110" s="46">
        <v>950977</v>
      </c>
      <c r="N110" s="46">
        <v>945570.78</v>
      </c>
      <c r="O110" s="75">
        <v>1104531.05</v>
      </c>
      <c r="P110" s="29">
        <f t="shared" si="591"/>
        <v>0.99431508858784179</v>
      </c>
      <c r="Q110" s="29">
        <f t="shared" si="371"/>
        <v>0.85608347542606433</v>
      </c>
      <c r="R110" s="30"/>
      <c r="S110" s="30"/>
      <c r="T110" s="30"/>
      <c r="U110" s="29" t="str">
        <f t="shared" si="592"/>
        <v xml:space="preserve"> </v>
      </c>
      <c r="V110" s="29" t="str">
        <f t="shared" ref="V110:V114" si="669">IF(S110=0," ",IF(S110/T110*100&gt;200,"св.200",S110/T110))</f>
        <v xml:space="preserve"> </v>
      </c>
      <c r="W110" s="9">
        <v>8532</v>
      </c>
      <c r="X110" s="9">
        <v>8385.17</v>
      </c>
      <c r="Y110" s="75">
        <v>14547.3</v>
      </c>
      <c r="Z110" s="29">
        <f t="shared" si="593"/>
        <v>0.98279067041725265</v>
      </c>
      <c r="AA110" s="29">
        <f t="shared" si="377"/>
        <v>0.57640730582307376</v>
      </c>
      <c r="AB110" s="46">
        <v>50000</v>
      </c>
      <c r="AC110" s="46">
        <v>219940.51</v>
      </c>
      <c r="AD110" s="75">
        <v>251875.78</v>
      </c>
      <c r="AE110" s="29" t="str">
        <f t="shared" si="594"/>
        <v>СВ.200</v>
      </c>
      <c r="AF110" s="29">
        <f t="shared" si="379"/>
        <v>0.87321023879310666</v>
      </c>
      <c r="AG110" s="46">
        <v>1300000</v>
      </c>
      <c r="AH110" s="46">
        <v>1443333.45</v>
      </c>
      <c r="AI110" s="75">
        <v>1498084.8</v>
      </c>
      <c r="AJ110" s="29">
        <f>IF(AH110&lt;=0," ",IF(AG110&lt;=0," ",IF(AH110/AG110*100&gt;200,"СВ.200",AH110/AG110)))</f>
        <v>1.1102565</v>
      </c>
      <c r="AK110" s="29">
        <f t="shared" si="381"/>
        <v>0.96345243607037456</v>
      </c>
      <c r="AL110" s="30"/>
      <c r="AM110" s="30"/>
      <c r="AN110" s="30"/>
      <c r="AO110" s="29" t="str">
        <f t="shared" si="555"/>
        <v xml:space="preserve"> </v>
      </c>
      <c r="AP110" s="29" t="str">
        <f t="shared" si="382"/>
        <v xml:space="preserve"> </v>
      </c>
      <c r="AQ110" s="9">
        <f t="shared" ref="AQ110:AQ114" si="670">AV110+BA110+BF110+BK110+BP110+BU110+BZ110+CE110+CY110+DD110+DL110+CT110</f>
        <v>0</v>
      </c>
      <c r="AR110" s="9">
        <f t="shared" ref="AR110:AR111" si="671">AW110+BB110+BG110+BL110+BQ110+BV110+CA110+CF110+CZ110+DE110+DM110+CU110+DI110</f>
        <v>53785.74</v>
      </c>
      <c r="AS110" s="9">
        <f t="shared" ref="AS110" si="672">AX110+BC110+BH110+BM110+BR110+BW110+CB110+CG110+DA110+DF110+DN110+CV110+DJ110</f>
        <v>0</v>
      </c>
      <c r="AT110" s="29" t="str">
        <f t="shared" si="596"/>
        <v xml:space="preserve"> </v>
      </c>
      <c r="AU110" s="29" t="e">
        <f>IF(AR110=0," ",IF(AR110/AS110*100&gt;200,"св.200",AR110/AS110))</f>
        <v>#DIV/0!</v>
      </c>
      <c r="AV110" s="9"/>
      <c r="AW110" s="9"/>
      <c r="AX110" s="30"/>
      <c r="AY110" s="29" t="str">
        <f t="shared" si="597"/>
        <v xml:space="preserve"> </v>
      </c>
      <c r="AZ110" s="29" t="str">
        <f t="shared" si="387"/>
        <v xml:space="preserve"> </v>
      </c>
      <c r="BA110" s="30"/>
      <c r="BB110" s="30"/>
      <c r="BC110" s="36"/>
      <c r="BD110" s="29" t="str">
        <f t="shared" si="389"/>
        <v xml:space="preserve"> </v>
      </c>
      <c r="BE110" s="29" t="str">
        <f t="shared" si="390"/>
        <v xml:space="preserve"> </v>
      </c>
      <c r="BF110" s="9"/>
      <c r="BG110" s="9"/>
      <c r="BH110" s="75"/>
      <c r="BI110" s="29" t="str">
        <f t="shared" si="598"/>
        <v xml:space="preserve"> </v>
      </c>
      <c r="BJ110" s="29" t="str">
        <f>IF(BG110=0," ",IF(BG110/BH110*100&gt;200,"св.200",BG110/BH110))</f>
        <v xml:space="preserve"> </v>
      </c>
      <c r="BK110" s="30"/>
      <c r="BL110" s="30"/>
      <c r="BM110" s="30"/>
      <c r="BN110" s="29"/>
      <c r="BO110" s="29" t="str">
        <f t="shared" si="395"/>
        <v xml:space="preserve"> </v>
      </c>
      <c r="BP110" s="30"/>
      <c r="BQ110" s="30"/>
      <c r="BR110" s="30"/>
      <c r="BS110" s="29" t="str">
        <f t="shared" si="599"/>
        <v xml:space="preserve"> </v>
      </c>
      <c r="BT110" s="29" t="str">
        <f t="shared" si="397"/>
        <v xml:space="preserve"> </v>
      </c>
      <c r="BU110" s="9"/>
      <c r="BV110" s="9"/>
      <c r="BW110" s="75"/>
      <c r="BX110" s="29" t="str">
        <f t="shared" si="573"/>
        <v xml:space="preserve"> </v>
      </c>
      <c r="BY110" s="29" t="str">
        <f t="shared" si="399"/>
        <v xml:space="preserve"> </v>
      </c>
      <c r="BZ110" s="9"/>
      <c r="CA110" s="30"/>
      <c r="CB110" s="30"/>
      <c r="CC110" s="29" t="str">
        <f t="shared" si="650"/>
        <v xml:space="preserve"> </v>
      </c>
      <c r="CD110" s="29" t="str">
        <f t="shared" si="400"/>
        <v xml:space="preserve"> </v>
      </c>
      <c r="CE110" s="34"/>
      <c r="CF110" s="9">
        <v>42282</v>
      </c>
      <c r="CG110" s="9"/>
      <c r="CH110" s="29" t="str">
        <f t="shared" si="668"/>
        <v xml:space="preserve"> </v>
      </c>
      <c r="CI110" s="29" t="str">
        <f t="shared" si="425"/>
        <v xml:space="preserve"> </v>
      </c>
      <c r="CJ110" s="30"/>
      <c r="CK110" s="30"/>
      <c r="CL110" s="30"/>
      <c r="CM110" s="29" t="str">
        <f t="shared" si="403"/>
        <v xml:space="preserve"> </v>
      </c>
      <c r="CN110" s="29" t="str">
        <f t="shared" si="426"/>
        <v xml:space="preserve"> </v>
      </c>
      <c r="CO110" s="30"/>
      <c r="CP110" s="30">
        <v>42282</v>
      </c>
      <c r="CQ110" s="30"/>
      <c r="CR110" s="29" t="str">
        <f t="shared" si="405"/>
        <v xml:space="preserve"> </v>
      </c>
      <c r="CS110" s="29" t="str">
        <f t="shared" si="406"/>
        <v xml:space="preserve"> </v>
      </c>
      <c r="CT110" s="30"/>
      <c r="CU110" s="30"/>
      <c r="CV110" s="30"/>
      <c r="CW110" s="29" t="str">
        <f t="shared" si="427"/>
        <v xml:space="preserve"> </v>
      </c>
      <c r="CX110" s="29" t="str">
        <f t="shared" si="428"/>
        <v xml:space="preserve"> </v>
      </c>
      <c r="CY110" s="30"/>
      <c r="CZ110" s="30"/>
      <c r="DA110" s="30"/>
      <c r="DB110" s="29" t="str">
        <f t="shared" si="600"/>
        <v xml:space="preserve"> </v>
      </c>
      <c r="DC110" s="29" t="str">
        <f t="shared" si="409"/>
        <v xml:space="preserve"> </v>
      </c>
      <c r="DD110" s="30"/>
      <c r="DE110" s="37">
        <v>11503.74</v>
      </c>
      <c r="DF110" s="37"/>
      <c r="DG110" s="29" t="str">
        <f t="shared" si="601"/>
        <v xml:space="preserve"> </v>
      </c>
      <c r="DH110" s="29" t="str">
        <f t="shared" si="411"/>
        <v xml:space="preserve"> </v>
      </c>
      <c r="DI110" s="9"/>
      <c r="DJ110" s="9"/>
      <c r="DK110" s="29" t="str">
        <f>IF(DJ110=0," ",IF(DI110/DJ110*100&gt;200,"св.200",DI110/DJ110))</f>
        <v xml:space="preserve"> </v>
      </c>
      <c r="DL110" s="9"/>
      <c r="DM110" s="9"/>
      <c r="DN110" s="9"/>
      <c r="DO110" s="29" t="str">
        <f t="shared" si="602"/>
        <v xml:space="preserve"> </v>
      </c>
      <c r="DP110" s="29" t="str">
        <f t="shared" si="661"/>
        <v xml:space="preserve"> </v>
      </c>
    </row>
    <row r="111" spans="1:120" s="19" customFormat="1" ht="15.75" hidden="1" customHeight="1" outlineLevel="1" x14ac:dyDescent="0.25">
      <c r="A111" s="18">
        <f t="shared" ref="A111:A114" si="673">A110+1</f>
        <v>89</v>
      </c>
      <c r="B111" s="8" t="s">
        <v>28</v>
      </c>
      <c r="C111" s="28">
        <f t="shared" si="662"/>
        <v>819960</v>
      </c>
      <c r="D111" s="28">
        <f t="shared" si="662"/>
        <v>817875.03</v>
      </c>
      <c r="E111" s="28">
        <f t="shared" si="663"/>
        <v>1030341.3300000001</v>
      </c>
      <c r="F111" s="29">
        <f t="shared" si="589"/>
        <v>0.99745722962095718</v>
      </c>
      <c r="G111" s="29">
        <f t="shared" si="365"/>
        <v>0.79379037430246535</v>
      </c>
      <c r="H111" s="17">
        <f t="shared" si="664"/>
        <v>774660</v>
      </c>
      <c r="I111" s="24">
        <f t="shared" si="641"/>
        <v>772141.03</v>
      </c>
      <c r="J111" s="17">
        <f t="shared" si="665"/>
        <v>731037.33000000007</v>
      </c>
      <c r="K111" s="29">
        <f t="shared" si="590"/>
        <v>0.99674828957219941</v>
      </c>
      <c r="L111" s="29">
        <f t="shared" si="369"/>
        <v>1.056226540442196</v>
      </c>
      <c r="M111" s="46">
        <v>291301</v>
      </c>
      <c r="N111" s="46">
        <v>288544.59999999998</v>
      </c>
      <c r="O111" s="75">
        <v>333026.15000000002</v>
      </c>
      <c r="P111" s="29">
        <f t="shared" si="591"/>
        <v>0.99053762259655809</v>
      </c>
      <c r="Q111" s="29">
        <f t="shared" si="371"/>
        <v>0.86643226064980172</v>
      </c>
      <c r="R111" s="30"/>
      <c r="S111" s="30"/>
      <c r="T111" s="30"/>
      <c r="U111" s="29" t="str">
        <f t="shared" si="592"/>
        <v xml:space="preserve"> </v>
      </c>
      <c r="V111" s="29" t="str">
        <f t="shared" si="669"/>
        <v xml:space="preserve"> </v>
      </c>
      <c r="W111" s="9">
        <v>20450</v>
      </c>
      <c r="X111" s="9">
        <v>20097.7</v>
      </c>
      <c r="Y111" s="75">
        <v>3166.2</v>
      </c>
      <c r="Z111" s="29">
        <f t="shared" si="593"/>
        <v>0.98277261613691935</v>
      </c>
      <c r="AA111" s="29" t="str">
        <f t="shared" si="377"/>
        <v>св.200</v>
      </c>
      <c r="AB111" s="46">
        <v>62449</v>
      </c>
      <c r="AC111" s="46">
        <v>111434.32</v>
      </c>
      <c r="AD111" s="75">
        <v>66311.14</v>
      </c>
      <c r="AE111" s="29">
        <f t="shared" si="594"/>
        <v>1.7844051946388253</v>
      </c>
      <c r="AF111" s="29">
        <f t="shared" si="379"/>
        <v>1.6804766137333789</v>
      </c>
      <c r="AG111" s="46">
        <v>400460</v>
      </c>
      <c r="AH111" s="46">
        <v>352064.41</v>
      </c>
      <c r="AI111" s="75">
        <v>328533.84000000003</v>
      </c>
      <c r="AJ111" s="29">
        <f>IF(AH111&lt;=0," ",IF(AG111&lt;=0," ",IF(AH111/AG111*100&gt;200,"СВ.200",AH111/AG111)))</f>
        <v>0.87915000249712827</v>
      </c>
      <c r="AK111" s="29">
        <f t="shared" si="381"/>
        <v>1.0716229719288581</v>
      </c>
      <c r="AL111" s="30"/>
      <c r="AM111" s="30"/>
      <c r="AN111" s="30"/>
      <c r="AO111" s="29" t="str">
        <f t="shared" si="555"/>
        <v xml:space="preserve"> </v>
      </c>
      <c r="AP111" s="29" t="str">
        <f t="shared" si="382"/>
        <v xml:space="preserve"> </v>
      </c>
      <c r="AQ111" s="9">
        <f t="shared" si="670"/>
        <v>45300</v>
      </c>
      <c r="AR111" s="9">
        <f t="shared" si="671"/>
        <v>45734</v>
      </c>
      <c r="AS111" s="9">
        <f>AX111+BC111+BH111+BM111+BR111+BW111+CB111+CG111+DA111+DF111+DN111+CV111+DJ111+260400</f>
        <v>299304</v>
      </c>
      <c r="AT111" s="29">
        <f t="shared" si="596"/>
        <v>1.009580573951435</v>
      </c>
      <c r="AU111" s="29">
        <f t="shared" si="385"/>
        <v>0.15280116537032581</v>
      </c>
      <c r="AV111" s="9"/>
      <c r="AW111" s="9"/>
      <c r="AX111" s="30"/>
      <c r="AY111" s="29" t="str">
        <f t="shared" si="597"/>
        <v xml:space="preserve"> </v>
      </c>
      <c r="AZ111" s="29" t="str">
        <f t="shared" si="387"/>
        <v xml:space="preserve"> </v>
      </c>
      <c r="BA111" s="30"/>
      <c r="BB111" s="30"/>
      <c r="BC111" s="36"/>
      <c r="BD111" s="29" t="str">
        <f t="shared" si="389"/>
        <v xml:space="preserve"> </v>
      </c>
      <c r="BE111" s="29" t="str">
        <f t="shared" si="390"/>
        <v xml:space="preserve"> </v>
      </c>
      <c r="BF111" s="46">
        <v>25300</v>
      </c>
      <c r="BG111" s="46">
        <v>25284</v>
      </c>
      <c r="BH111" s="75">
        <v>25284</v>
      </c>
      <c r="BI111" s="29">
        <f t="shared" si="598"/>
        <v>0.99936758893280631</v>
      </c>
      <c r="BJ111" s="29">
        <f t="shared" si="393"/>
        <v>1</v>
      </c>
      <c r="BK111" s="30"/>
      <c r="BL111" s="30"/>
      <c r="BM111" s="30"/>
      <c r="BN111" s="29"/>
      <c r="BO111" s="29" t="str">
        <f t="shared" si="395"/>
        <v xml:space="preserve"> </v>
      </c>
      <c r="BP111" s="30"/>
      <c r="BQ111" s="30"/>
      <c r="BR111" s="30"/>
      <c r="BS111" s="29" t="str">
        <f t="shared" si="599"/>
        <v xml:space="preserve"> </v>
      </c>
      <c r="BT111" s="29" t="str">
        <f t="shared" si="397"/>
        <v xml:space="preserve"> </v>
      </c>
      <c r="BU111" s="46">
        <v>20000</v>
      </c>
      <c r="BV111" s="9">
        <v>20450</v>
      </c>
      <c r="BW111" s="75">
        <v>13620</v>
      </c>
      <c r="BX111" s="29">
        <f t="shared" si="573"/>
        <v>1.0225</v>
      </c>
      <c r="BY111" s="29">
        <f t="shared" si="399"/>
        <v>1.5014684287812041</v>
      </c>
      <c r="BZ111" s="9"/>
      <c r="CA111" s="30"/>
      <c r="CB111" s="30"/>
      <c r="CC111" s="29" t="str">
        <f t="shared" si="650"/>
        <v xml:space="preserve"> </v>
      </c>
      <c r="CD111" s="29" t="str">
        <f t="shared" si="400"/>
        <v xml:space="preserve"> </v>
      </c>
      <c r="CE111" s="34"/>
      <c r="CF111" s="9"/>
      <c r="CG111" s="9"/>
      <c r="CH111" s="29" t="str">
        <f t="shared" si="668"/>
        <v xml:space="preserve"> </v>
      </c>
      <c r="CI111" s="29" t="str">
        <f t="shared" si="425"/>
        <v xml:space="preserve"> </v>
      </c>
      <c r="CJ111" s="30"/>
      <c r="CK111" s="30"/>
      <c r="CL111" s="30"/>
      <c r="CM111" s="29" t="str">
        <f t="shared" si="403"/>
        <v xml:space="preserve"> </v>
      </c>
      <c r="CN111" s="29" t="str">
        <f t="shared" si="426"/>
        <v xml:space="preserve"> </v>
      </c>
      <c r="CO111" s="30"/>
      <c r="CP111" s="30"/>
      <c r="CQ111" s="30"/>
      <c r="CR111" s="29" t="str">
        <f t="shared" si="405"/>
        <v xml:space="preserve"> </v>
      </c>
      <c r="CS111" s="29" t="str">
        <f t="shared" si="406"/>
        <v xml:space="preserve"> </v>
      </c>
      <c r="CT111" s="30"/>
      <c r="CU111" s="30"/>
      <c r="CV111" s="30"/>
      <c r="CW111" s="29" t="str">
        <f t="shared" si="427"/>
        <v xml:space="preserve"> </v>
      </c>
      <c r="CX111" s="29" t="str">
        <f t="shared" si="428"/>
        <v xml:space="preserve"> </v>
      </c>
      <c r="CY111" s="30"/>
      <c r="CZ111" s="30"/>
      <c r="DA111" s="30"/>
      <c r="DB111" s="29" t="str">
        <f t="shared" si="600"/>
        <v xml:space="preserve"> </v>
      </c>
      <c r="DC111" s="29" t="str">
        <f t="shared" si="409"/>
        <v xml:space="preserve"> </v>
      </c>
      <c r="DD111" s="30"/>
      <c r="DE111" s="37"/>
      <c r="DF111" s="37"/>
      <c r="DG111" s="29" t="str">
        <f t="shared" si="601"/>
        <v xml:space="preserve"> </v>
      </c>
      <c r="DH111" s="29" t="str">
        <f t="shared" si="411"/>
        <v xml:space="preserve"> </v>
      </c>
      <c r="DI111" s="9"/>
      <c r="DJ111" s="9"/>
      <c r="DK111" s="29" t="str">
        <f t="shared" si="412"/>
        <v xml:space="preserve"> </v>
      </c>
      <c r="DL111" s="9"/>
      <c r="DM111" s="9"/>
      <c r="DN111" s="9"/>
      <c r="DO111" s="29" t="str">
        <f t="shared" si="602"/>
        <v xml:space="preserve"> </v>
      </c>
      <c r="DP111" s="29" t="str">
        <f t="shared" si="661"/>
        <v xml:space="preserve"> </v>
      </c>
    </row>
    <row r="112" spans="1:120" s="19" customFormat="1" ht="15.75" hidden="1" customHeight="1" outlineLevel="1" x14ac:dyDescent="0.25">
      <c r="A112" s="18">
        <f t="shared" si="673"/>
        <v>90</v>
      </c>
      <c r="B112" s="8" t="s">
        <v>50</v>
      </c>
      <c r="C112" s="28">
        <f t="shared" si="662"/>
        <v>1508922</v>
      </c>
      <c r="D112" s="28">
        <f t="shared" si="662"/>
        <v>1637210.18</v>
      </c>
      <c r="E112" s="28">
        <f t="shared" si="663"/>
        <v>1461518.0999999999</v>
      </c>
      <c r="F112" s="29">
        <f t="shared" si="589"/>
        <v>1.0850197558256822</v>
      </c>
      <c r="G112" s="29">
        <f t="shared" si="365"/>
        <v>1.1202120452699149</v>
      </c>
      <c r="H112" s="17">
        <f t="shared" si="664"/>
        <v>1470022</v>
      </c>
      <c r="I112" s="24">
        <f t="shared" si="641"/>
        <v>1598222.18</v>
      </c>
      <c r="J112" s="17">
        <f t="shared" si="665"/>
        <v>1395757.5699999998</v>
      </c>
      <c r="K112" s="29">
        <f t="shared" si="590"/>
        <v>1.0872097016235132</v>
      </c>
      <c r="L112" s="29">
        <f t="shared" si="369"/>
        <v>1.1450571462779171</v>
      </c>
      <c r="M112" s="46">
        <v>479301</v>
      </c>
      <c r="N112" s="46">
        <v>592482.09</v>
      </c>
      <c r="O112" s="75">
        <v>291129.8</v>
      </c>
      <c r="P112" s="29">
        <f t="shared" si="591"/>
        <v>1.2361378131904586</v>
      </c>
      <c r="Q112" s="29" t="str">
        <f t="shared" si="371"/>
        <v>св.200</v>
      </c>
      <c r="R112" s="30"/>
      <c r="S112" s="30"/>
      <c r="T112" s="30"/>
      <c r="U112" s="29" t="str">
        <f t="shared" si="592"/>
        <v xml:space="preserve"> </v>
      </c>
      <c r="V112" s="29" t="str">
        <f t="shared" si="669"/>
        <v xml:space="preserve"> </v>
      </c>
      <c r="W112" s="46">
        <v>51171</v>
      </c>
      <c r="X112" s="46">
        <v>50290.2</v>
      </c>
      <c r="Y112" s="75">
        <v>93296.51</v>
      </c>
      <c r="Z112" s="29">
        <f t="shared" si="593"/>
        <v>0.98278712552031422</v>
      </c>
      <c r="AA112" s="29">
        <f t="shared" si="377"/>
        <v>0.53903624047673382</v>
      </c>
      <c r="AB112" s="46">
        <v>135000</v>
      </c>
      <c r="AC112" s="46">
        <v>136461.46</v>
      </c>
      <c r="AD112" s="75">
        <v>115891.89</v>
      </c>
      <c r="AE112" s="29">
        <f t="shared" si="594"/>
        <v>1.0108256296296296</v>
      </c>
      <c r="AF112" s="29">
        <f t="shared" si="379"/>
        <v>1.1774892962743122</v>
      </c>
      <c r="AG112" s="46">
        <v>804550</v>
      </c>
      <c r="AH112" s="46">
        <v>818988.43</v>
      </c>
      <c r="AI112" s="75">
        <v>895439.37</v>
      </c>
      <c r="AJ112" s="29">
        <f>IF(AH112&lt;=0," ",IF(AG112&lt;=0," ",IF(AH112/AG112*100&gt;200,"СВ.200",AH112/AG112)))</f>
        <v>1.017945969796781</v>
      </c>
      <c r="AK112" s="29">
        <f t="shared" si="381"/>
        <v>0.91462186881508245</v>
      </c>
      <c r="AL112" s="30"/>
      <c r="AM112" s="30"/>
      <c r="AN112" s="30"/>
      <c r="AO112" s="29" t="str">
        <f t="shared" si="555"/>
        <v xml:space="preserve"> </v>
      </c>
      <c r="AP112" s="29" t="str">
        <f t="shared" si="382"/>
        <v xml:space="preserve"> </v>
      </c>
      <c r="AQ112" s="9">
        <f t="shared" si="670"/>
        <v>38900</v>
      </c>
      <c r="AR112" s="9">
        <f t="shared" ref="AR112:AR114" si="674">AW112+BB112+BG112+BL112+BQ112+BV112+CA112+CF112+CZ112+DE112+DM112+CU112+DI112</f>
        <v>38988</v>
      </c>
      <c r="AS112" s="9">
        <f t="shared" ref="AS112:AS114" si="675">AX112+BC112+BH112+BM112+BR112+BW112+CB112+CG112+DA112+DF112+DN112+CV112+DJ112</f>
        <v>65760.53</v>
      </c>
      <c r="AT112" s="29">
        <f t="shared" si="596"/>
        <v>1.0022622107969152</v>
      </c>
      <c r="AU112" s="29">
        <f t="shared" si="385"/>
        <v>0.59287843330946388</v>
      </c>
      <c r="AV112" s="9"/>
      <c r="AW112" s="9"/>
      <c r="AX112" s="30"/>
      <c r="AY112" s="29" t="str">
        <f t="shared" si="597"/>
        <v xml:space="preserve"> </v>
      </c>
      <c r="AZ112" s="29" t="str">
        <f t="shared" si="387"/>
        <v xml:space="preserve"> </v>
      </c>
      <c r="BA112" s="30"/>
      <c r="BB112" s="30"/>
      <c r="BC112" s="36"/>
      <c r="BD112" s="29" t="str">
        <f t="shared" si="389"/>
        <v xml:space="preserve"> </v>
      </c>
      <c r="BE112" s="29" t="str">
        <f t="shared" si="390"/>
        <v xml:space="preserve"> </v>
      </c>
      <c r="BF112" s="46">
        <v>1400</v>
      </c>
      <c r="BG112" s="46">
        <v>1458</v>
      </c>
      <c r="BH112" s="75">
        <v>14306.58</v>
      </c>
      <c r="BI112" s="29">
        <f t="shared" si="598"/>
        <v>1.0414285714285714</v>
      </c>
      <c r="BJ112" s="29">
        <f t="shared" si="393"/>
        <v>0.10191114857638933</v>
      </c>
      <c r="BK112" s="30"/>
      <c r="BL112" s="30"/>
      <c r="BM112" s="30"/>
      <c r="BN112" s="29"/>
      <c r="BO112" s="29" t="str">
        <f t="shared" si="395"/>
        <v xml:space="preserve"> </v>
      </c>
      <c r="BP112" s="30"/>
      <c r="BQ112" s="30"/>
      <c r="BR112" s="30"/>
      <c r="BS112" s="29" t="str">
        <f t="shared" si="599"/>
        <v xml:space="preserve"> </v>
      </c>
      <c r="BT112" s="29" t="str">
        <f t="shared" si="397"/>
        <v xml:space="preserve"> </v>
      </c>
      <c r="BU112" s="46">
        <v>37500</v>
      </c>
      <c r="BV112" s="46">
        <v>37530</v>
      </c>
      <c r="BW112" s="75">
        <v>37600</v>
      </c>
      <c r="BX112" s="29">
        <f t="shared" si="573"/>
        <v>1.0007999999999999</v>
      </c>
      <c r="BY112" s="29">
        <f t="shared" si="399"/>
        <v>0.99813829787234043</v>
      </c>
      <c r="BZ112" s="9"/>
      <c r="CA112" s="30"/>
      <c r="CB112" s="75">
        <v>13853.95</v>
      </c>
      <c r="CC112" s="29" t="str">
        <f t="shared" si="650"/>
        <v xml:space="preserve"> </v>
      </c>
      <c r="CD112" s="29" t="str">
        <f>IF(CA112=0," ",IF(CA112/CB112*100&gt;200,"св.200",CA112/CB112))</f>
        <v xml:space="preserve"> </v>
      </c>
      <c r="CE112" s="34"/>
      <c r="CF112" s="9"/>
      <c r="CG112" s="9"/>
      <c r="CH112" s="29" t="str">
        <f t="shared" si="668"/>
        <v xml:space="preserve"> </v>
      </c>
      <c r="CI112" s="29" t="str">
        <f t="shared" si="425"/>
        <v xml:space="preserve"> </v>
      </c>
      <c r="CJ112" s="30"/>
      <c r="CK112" s="30"/>
      <c r="CL112" s="30"/>
      <c r="CM112" s="29" t="str">
        <f t="shared" si="403"/>
        <v xml:space="preserve"> </v>
      </c>
      <c r="CN112" s="29" t="str">
        <f t="shared" si="426"/>
        <v xml:space="preserve"> </v>
      </c>
      <c r="CO112" s="30"/>
      <c r="CP112" s="30"/>
      <c r="CQ112" s="30"/>
      <c r="CR112" s="29" t="str">
        <f t="shared" si="405"/>
        <v xml:space="preserve"> </v>
      </c>
      <c r="CS112" s="29" t="str">
        <f t="shared" si="406"/>
        <v xml:space="preserve"> </v>
      </c>
      <c r="CT112" s="30"/>
      <c r="CU112" s="30"/>
      <c r="CV112" s="30"/>
      <c r="CW112" s="29" t="str">
        <f t="shared" si="427"/>
        <v xml:space="preserve"> </v>
      </c>
      <c r="CX112" s="29" t="str">
        <f t="shared" si="428"/>
        <v xml:space="preserve"> </v>
      </c>
      <c r="CY112" s="30"/>
      <c r="CZ112" s="30"/>
      <c r="DA112" s="30"/>
      <c r="DB112" s="29" t="str">
        <f t="shared" si="600"/>
        <v xml:space="preserve"> </v>
      </c>
      <c r="DC112" s="29" t="str">
        <f t="shared" si="409"/>
        <v xml:space="preserve"> </v>
      </c>
      <c r="DD112" s="30"/>
      <c r="DE112" s="37"/>
      <c r="DF112" s="37"/>
      <c r="DG112" s="29" t="str">
        <f t="shared" si="601"/>
        <v xml:space="preserve"> </v>
      </c>
      <c r="DH112" s="29" t="str">
        <f t="shared" si="411"/>
        <v xml:space="preserve"> </v>
      </c>
      <c r="DI112" s="9"/>
      <c r="DJ112" s="9"/>
      <c r="DK112" s="29" t="str">
        <f t="shared" si="412"/>
        <v xml:space="preserve"> </v>
      </c>
      <c r="DL112" s="9"/>
      <c r="DM112" s="9"/>
      <c r="DN112" s="9"/>
      <c r="DO112" s="29" t="str">
        <f t="shared" si="602"/>
        <v xml:space="preserve"> </v>
      </c>
      <c r="DP112" s="29" t="str">
        <f t="shared" si="661"/>
        <v xml:space="preserve"> </v>
      </c>
    </row>
    <row r="113" spans="1:120" s="19" customFormat="1" ht="15.75" hidden="1" customHeight="1" outlineLevel="1" x14ac:dyDescent="0.25">
      <c r="A113" s="18">
        <f t="shared" si="673"/>
        <v>91</v>
      </c>
      <c r="B113" s="8" t="s">
        <v>12</v>
      </c>
      <c r="C113" s="28">
        <f t="shared" si="662"/>
        <v>298802</v>
      </c>
      <c r="D113" s="28">
        <f t="shared" si="662"/>
        <v>297339.65999999997</v>
      </c>
      <c r="E113" s="28">
        <f t="shared" si="663"/>
        <v>410632.87000000005</v>
      </c>
      <c r="F113" s="29">
        <f t="shared" si="589"/>
        <v>0.99510598991974608</v>
      </c>
      <c r="G113" s="29">
        <f t="shared" si="365"/>
        <v>0.72410097126418527</v>
      </c>
      <c r="H113" s="17">
        <f t="shared" si="664"/>
        <v>251100</v>
      </c>
      <c r="I113" s="24">
        <f t="shared" si="641"/>
        <v>249683.65999999997</v>
      </c>
      <c r="J113" s="17">
        <f t="shared" si="665"/>
        <v>346151.55000000005</v>
      </c>
      <c r="K113" s="29">
        <f t="shared" si="590"/>
        <v>0.99435945838311424</v>
      </c>
      <c r="L113" s="29">
        <f t="shared" si="369"/>
        <v>0.72131313582157852</v>
      </c>
      <c r="M113" s="46">
        <v>139735</v>
      </c>
      <c r="N113" s="46">
        <v>142122.23999999999</v>
      </c>
      <c r="O113" s="75">
        <v>184858.03</v>
      </c>
      <c r="P113" s="29">
        <f t="shared" si="591"/>
        <v>1.0170840519554871</v>
      </c>
      <c r="Q113" s="29">
        <f t="shared" si="371"/>
        <v>0.76881831965860503</v>
      </c>
      <c r="R113" s="30"/>
      <c r="S113" s="30"/>
      <c r="T113" s="30"/>
      <c r="U113" s="29" t="str">
        <f t="shared" si="592"/>
        <v xml:space="preserve"> </v>
      </c>
      <c r="V113" s="29" t="str">
        <f t="shared" si="669"/>
        <v xml:space="preserve"> </v>
      </c>
      <c r="W113" s="9">
        <v>840</v>
      </c>
      <c r="X113" s="9">
        <v>825.2</v>
      </c>
      <c r="Y113" s="75">
        <v>443.93</v>
      </c>
      <c r="Z113" s="29">
        <f t="shared" si="593"/>
        <v>0.98238095238095247</v>
      </c>
      <c r="AA113" s="29">
        <f>IF(X113=0," ",IF(X113/Y113*100&gt;200,"св.200",X113/Y113))</f>
        <v>1.8588516207510193</v>
      </c>
      <c r="AB113" s="46">
        <v>75725</v>
      </c>
      <c r="AC113" s="46">
        <v>71374.37</v>
      </c>
      <c r="AD113" s="75">
        <v>78512.100000000006</v>
      </c>
      <c r="AE113" s="29">
        <f t="shared" si="594"/>
        <v>0.94254697920105635</v>
      </c>
      <c r="AF113" s="29">
        <f t="shared" si="379"/>
        <v>0.90908751644650942</v>
      </c>
      <c r="AG113" s="46">
        <v>34800</v>
      </c>
      <c r="AH113" s="46">
        <v>35361.85</v>
      </c>
      <c r="AI113" s="75">
        <v>82337.490000000005</v>
      </c>
      <c r="AJ113" s="29">
        <f>IF(AH113&lt;=0," ",IF(AG113&lt;=0," ",IF(AH113/AG113*100&gt;200,"СВ.200",AH113/AG113)))</f>
        <v>1.0161451149425287</v>
      </c>
      <c r="AK113" s="29">
        <f t="shared" si="381"/>
        <v>0.42947447147101514</v>
      </c>
      <c r="AL113" s="30"/>
      <c r="AM113" s="30"/>
      <c r="AN113" s="30"/>
      <c r="AO113" s="29" t="str">
        <f t="shared" si="555"/>
        <v xml:space="preserve"> </v>
      </c>
      <c r="AP113" s="29" t="str">
        <f t="shared" si="382"/>
        <v xml:space="preserve"> </v>
      </c>
      <c r="AQ113" s="9">
        <f t="shared" si="670"/>
        <v>47702</v>
      </c>
      <c r="AR113" s="9">
        <f t="shared" si="674"/>
        <v>47656</v>
      </c>
      <c r="AS113" s="9">
        <f t="shared" si="675"/>
        <v>64481.32</v>
      </c>
      <c r="AT113" s="29">
        <f t="shared" si="596"/>
        <v>0.99903567984570874</v>
      </c>
      <c r="AU113" s="29">
        <f t="shared" si="385"/>
        <v>0.73906675607757411</v>
      </c>
      <c r="AV113" s="9"/>
      <c r="AW113" s="9"/>
      <c r="AX113" s="30"/>
      <c r="AY113" s="29" t="str">
        <f t="shared" si="597"/>
        <v xml:space="preserve"> </v>
      </c>
      <c r="AZ113" s="29" t="str">
        <f t="shared" si="387"/>
        <v xml:space="preserve"> </v>
      </c>
      <c r="BA113" s="30"/>
      <c r="BB113" s="30"/>
      <c r="BC113" s="36"/>
      <c r="BD113" s="29" t="str">
        <f t="shared" si="389"/>
        <v xml:space="preserve"> </v>
      </c>
      <c r="BE113" s="29" t="str">
        <f t="shared" si="390"/>
        <v xml:space="preserve"> </v>
      </c>
      <c r="BF113" s="46">
        <v>0</v>
      </c>
      <c r="BG113" s="46">
        <v>0</v>
      </c>
      <c r="BH113" s="75">
        <v>38064</v>
      </c>
      <c r="BI113" s="29" t="str">
        <f t="shared" si="598"/>
        <v xml:space="preserve"> </v>
      </c>
      <c r="BJ113" s="29">
        <f t="shared" si="393"/>
        <v>0</v>
      </c>
      <c r="BK113" s="30"/>
      <c r="BL113" s="30"/>
      <c r="BM113" s="30"/>
      <c r="BN113" s="29"/>
      <c r="BO113" s="29" t="str">
        <f t="shared" si="395"/>
        <v xml:space="preserve"> </v>
      </c>
      <c r="BP113" s="30"/>
      <c r="BQ113" s="30"/>
      <c r="BR113" s="30"/>
      <c r="BS113" s="29" t="str">
        <f t="shared" si="599"/>
        <v xml:space="preserve"> </v>
      </c>
      <c r="BT113" s="29" t="str">
        <f t="shared" si="397"/>
        <v xml:space="preserve"> </v>
      </c>
      <c r="BU113" s="9">
        <v>7702</v>
      </c>
      <c r="BV113" s="46">
        <v>7725</v>
      </c>
      <c r="BW113" s="75">
        <v>13400</v>
      </c>
      <c r="BX113" s="29">
        <f t="shared" si="573"/>
        <v>1.0029862373409504</v>
      </c>
      <c r="BY113" s="29">
        <f t="shared" si="399"/>
        <v>0.57649253731343286</v>
      </c>
      <c r="BZ113" s="9">
        <v>40000</v>
      </c>
      <c r="CA113" s="9">
        <v>39931</v>
      </c>
      <c r="CB113" s="30"/>
      <c r="CC113" s="29">
        <f t="shared" si="650"/>
        <v>0.99827500000000002</v>
      </c>
      <c r="CD113" s="29" t="str">
        <f t="shared" si="400"/>
        <v xml:space="preserve"> </v>
      </c>
      <c r="CE113" s="34"/>
      <c r="CF113" s="9"/>
      <c r="CG113" s="30"/>
      <c r="CH113" s="29" t="str">
        <f t="shared" si="668"/>
        <v xml:space="preserve"> </v>
      </c>
      <c r="CI113" s="29" t="str">
        <f t="shared" si="425"/>
        <v xml:space="preserve"> </v>
      </c>
      <c r="CJ113" s="30"/>
      <c r="CK113" s="30"/>
      <c r="CL113" s="30"/>
      <c r="CM113" s="29" t="str">
        <f t="shared" si="403"/>
        <v xml:space="preserve"> </v>
      </c>
      <c r="CN113" s="29" t="str">
        <f t="shared" si="426"/>
        <v xml:space="preserve"> </v>
      </c>
      <c r="CO113" s="30"/>
      <c r="CP113" s="30"/>
      <c r="CQ113" s="30"/>
      <c r="CR113" s="29" t="str">
        <f t="shared" si="405"/>
        <v xml:space="preserve"> </v>
      </c>
      <c r="CS113" s="29" t="str">
        <f t="shared" si="406"/>
        <v xml:space="preserve"> </v>
      </c>
      <c r="CT113" s="30"/>
      <c r="CU113" s="30"/>
      <c r="CV113" s="30"/>
      <c r="CW113" s="29" t="str">
        <f t="shared" si="427"/>
        <v xml:space="preserve"> </v>
      </c>
      <c r="CX113" s="29" t="str">
        <f t="shared" si="428"/>
        <v xml:space="preserve"> </v>
      </c>
      <c r="CY113" s="30"/>
      <c r="CZ113" s="30"/>
      <c r="DA113" s="30"/>
      <c r="DB113" s="29" t="str">
        <f t="shared" si="600"/>
        <v xml:space="preserve"> </v>
      </c>
      <c r="DC113" s="29" t="str">
        <f t="shared" si="409"/>
        <v xml:space="preserve"> </v>
      </c>
      <c r="DD113" s="30"/>
      <c r="DE113" s="37"/>
      <c r="DF113" s="75">
        <v>13000</v>
      </c>
      <c r="DG113" s="29" t="str">
        <f>IF(DE113&lt;=0," ",IF(DF113&lt;=0," ",IF(DE113/DF113*100&gt;200,"СВ.200",DE113/DF113)))</f>
        <v xml:space="preserve"> </v>
      </c>
      <c r="DH113" s="29">
        <f t="shared" si="411"/>
        <v>0</v>
      </c>
      <c r="DI113" s="9"/>
      <c r="DJ113" s="9"/>
      <c r="DK113" s="29" t="str">
        <f t="shared" si="412"/>
        <v xml:space="preserve"> </v>
      </c>
      <c r="DL113" s="9"/>
      <c r="DM113" s="9"/>
      <c r="DN113" s="75">
        <v>17.32</v>
      </c>
      <c r="DO113" s="29" t="str">
        <f t="shared" si="602"/>
        <v xml:space="preserve"> </v>
      </c>
      <c r="DP113" s="29" t="str">
        <f t="shared" si="661"/>
        <v xml:space="preserve"> </v>
      </c>
    </row>
    <row r="114" spans="1:120" s="19" customFormat="1" ht="16.5" hidden="1" customHeight="1" outlineLevel="1" x14ac:dyDescent="0.25">
      <c r="A114" s="18">
        <f t="shared" si="673"/>
        <v>92</v>
      </c>
      <c r="B114" s="8" t="s">
        <v>96</v>
      </c>
      <c r="C114" s="28">
        <f t="shared" si="662"/>
        <v>3082444</v>
      </c>
      <c r="D114" s="28">
        <f t="shared" si="662"/>
        <v>3082560</v>
      </c>
      <c r="E114" s="28">
        <f t="shared" si="663"/>
        <v>2737644.82</v>
      </c>
      <c r="F114" s="29">
        <f t="shared" si="589"/>
        <v>1.0000376324760483</v>
      </c>
      <c r="G114" s="29">
        <f t="shared" si="365"/>
        <v>1.1259897476400902</v>
      </c>
      <c r="H114" s="17">
        <f t="shared" si="664"/>
        <v>2934544</v>
      </c>
      <c r="I114" s="24">
        <f t="shared" si="641"/>
        <v>2932570.01</v>
      </c>
      <c r="J114" s="17">
        <f t="shared" si="665"/>
        <v>2571965.98</v>
      </c>
      <c r="K114" s="29">
        <f t="shared" si="590"/>
        <v>0.99932732649433775</v>
      </c>
      <c r="L114" s="29">
        <f t="shared" si="369"/>
        <v>1.1402055986759203</v>
      </c>
      <c r="M114" s="46">
        <v>683936</v>
      </c>
      <c r="N114" s="46">
        <v>654945.56000000006</v>
      </c>
      <c r="O114" s="75">
        <v>749646.39</v>
      </c>
      <c r="P114" s="29">
        <f t="shared" si="591"/>
        <v>0.9576123496935387</v>
      </c>
      <c r="Q114" s="29">
        <f t="shared" si="371"/>
        <v>0.87367266585516412</v>
      </c>
      <c r="R114" s="30"/>
      <c r="S114" s="30"/>
      <c r="T114" s="30"/>
      <c r="U114" s="29" t="str">
        <f t="shared" si="592"/>
        <v xml:space="preserve"> </v>
      </c>
      <c r="V114" s="29" t="str">
        <f t="shared" si="669"/>
        <v xml:space="preserve"> </v>
      </c>
      <c r="W114" s="9">
        <v>608</v>
      </c>
      <c r="X114" s="9">
        <v>597.54999999999995</v>
      </c>
      <c r="Y114" s="75">
        <v>1590.15</v>
      </c>
      <c r="Z114" s="29">
        <f t="shared" si="593"/>
        <v>0.98281249999999998</v>
      </c>
      <c r="AA114" s="29">
        <f t="shared" si="377"/>
        <v>0.3757821589158255</v>
      </c>
      <c r="AB114" s="46">
        <v>120000</v>
      </c>
      <c r="AC114" s="46">
        <v>133218.23999999999</v>
      </c>
      <c r="AD114" s="75">
        <v>197886.16</v>
      </c>
      <c r="AE114" s="29">
        <f t="shared" si="594"/>
        <v>1.110152</v>
      </c>
      <c r="AF114" s="29">
        <f t="shared" si="379"/>
        <v>0.6732064536499166</v>
      </c>
      <c r="AG114" s="46">
        <v>2130000</v>
      </c>
      <c r="AH114" s="46">
        <v>2143808.66</v>
      </c>
      <c r="AI114" s="75">
        <v>1622843.28</v>
      </c>
      <c r="AJ114" s="29">
        <f t="shared" si="595"/>
        <v>1.0064829389671361</v>
      </c>
      <c r="AK114" s="29">
        <f t="shared" si="381"/>
        <v>1.3210201418833247</v>
      </c>
      <c r="AL114" s="30"/>
      <c r="AM114" s="30"/>
      <c r="AN114" s="30"/>
      <c r="AO114" s="29" t="str">
        <f t="shared" si="555"/>
        <v xml:space="preserve"> </v>
      </c>
      <c r="AP114" s="29" t="str">
        <f t="shared" si="382"/>
        <v xml:space="preserve"> </v>
      </c>
      <c r="AQ114" s="9">
        <f t="shared" si="670"/>
        <v>147900</v>
      </c>
      <c r="AR114" s="9">
        <f t="shared" si="674"/>
        <v>149989.99</v>
      </c>
      <c r="AS114" s="9">
        <f t="shared" si="675"/>
        <v>165678.84</v>
      </c>
      <c r="AT114" s="29">
        <f t="shared" si="596"/>
        <v>1.0141311020960107</v>
      </c>
      <c r="AU114" s="29">
        <f t="shared" si="385"/>
        <v>0.90530565037756172</v>
      </c>
      <c r="AV114" s="9"/>
      <c r="AW114" s="9"/>
      <c r="AX114" s="30"/>
      <c r="AY114" s="29" t="str">
        <f t="shared" si="597"/>
        <v xml:space="preserve"> </v>
      </c>
      <c r="AZ114" s="29" t="str">
        <f t="shared" si="387"/>
        <v xml:space="preserve"> </v>
      </c>
      <c r="BA114" s="30">
        <v>17900</v>
      </c>
      <c r="BB114" s="30">
        <v>20401.64</v>
      </c>
      <c r="BC114" s="36"/>
      <c r="BD114" s="29">
        <f t="shared" si="389"/>
        <v>1.1397564245810055</v>
      </c>
      <c r="BE114" s="29" t="str">
        <f t="shared" si="390"/>
        <v xml:space="preserve"> </v>
      </c>
      <c r="BF114" s="46">
        <v>130000</v>
      </c>
      <c r="BG114" s="46">
        <v>129588.35</v>
      </c>
      <c r="BH114" s="75">
        <v>58775.01</v>
      </c>
      <c r="BI114" s="29">
        <f t="shared" si="598"/>
        <v>0.99683346153846153</v>
      </c>
      <c r="BJ114" s="29" t="str">
        <f t="shared" si="393"/>
        <v>св.200</v>
      </c>
      <c r="BK114" s="30"/>
      <c r="BL114" s="30"/>
      <c r="BM114" s="30"/>
      <c r="BN114" s="29"/>
      <c r="BO114" s="29" t="str">
        <f t="shared" si="395"/>
        <v xml:space="preserve"> </v>
      </c>
      <c r="BP114" s="30"/>
      <c r="BQ114" s="30"/>
      <c r="BR114" s="30"/>
      <c r="BS114" s="29" t="str">
        <f t="shared" si="599"/>
        <v xml:space="preserve"> </v>
      </c>
      <c r="BT114" s="29" t="str">
        <f t="shared" si="397"/>
        <v xml:space="preserve"> </v>
      </c>
      <c r="BU114" s="30"/>
      <c r="BV114" s="30"/>
      <c r="BW114" s="30"/>
      <c r="BX114" s="29" t="str">
        <f t="shared" si="573"/>
        <v xml:space="preserve"> </v>
      </c>
      <c r="BY114" s="29" t="str">
        <f t="shared" si="399"/>
        <v xml:space="preserve"> </v>
      </c>
      <c r="BZ114" s="30">
        <v>0</v>
      </c>
      <c r="CA114" s="30">
        <v>98429.25</v>
      </c>
      <c r="CB114" s="30"/>
      <c r="CC114" s="29" t="str">
        <f t="shared" si="650"/>
        <v xml:space="preserve"> </v>
      </c>
      <c r="CD114" s="29" t="str">
        <f t="shared" si="400"/>
        <v xml:space="preserve"> </v>
      </c>
      <c r="CE114" s="34"/>
      <c r="CF114" s="9"/>
      <c r="CG114" s="30"/>
      <c r="CH114" s="29" t="str">
        <f t="shared" si="668"/>
        <v xml:space="preserve"> </v>
      </c>
      <c r="CI114" s="29" t="str">
        <f t="shared" si="425"/>
        <v xml:space="preserve"> </v>
      </c>
      <c r="CJ114" s="30"/>
      <c r="CK114" s="30"/>
      <c r="CL114" s="30"/>
      <c r="CM114" s="29" t="str">
        <f t="shared" si="403"/>
        <v xml:space="preserve"> </v>
      </c>
      <c r="CN114" s="29" t="str">
        <f t="shared" si="426"/>
        <v xml:space="preserve"> </v>
      </c>
      <c r="CO114" s="30"/>
      <c r="CP114" s="30"/>
      <c r="CQ114" s="30"/>
      <c r="CR114" s="29" t="str">
        <f t="shared" si="405"/>
        <v xml:space="preserve"> </v>
      </c>
      <c r="CS114" s="29" t="str">
        <f t="shared" si="406"/>
        <v xml:space="preserve"> </v>
      </c>
      <c r="CT114" s="30"/>
      <c r="CU114" s="30"/>
      <c r="CV114" s="30"/>
      <c r="CW114" s="29" t="str">
        <f t="shared" si="427"/>
        <v xml:space="preserve"> </v>
      </c>
      <c r="CX114" s="29" t="str">
        <f t="shared" si="428"/>
        <v xml:space="preserve"> </v>
      </c>
      <c r="CY114" s="30"/>
      <c r="CZ114" s="30"/>
      <c r="DA114" s="30"/>
      <c r="DB114" s="29" t="str">
        <f t="shared" si="600"/>
        <v xml:space="preserve"> </v>
      </c>
      <c r="DC114" s="29" t="str">
        <f t="shared" si="409"/>
        <v xml:space="preserve"> </v>
      </c>
      <c r="DD114" s="30"/>
      <c r="DE114" s="37"/>
      <c r="DF114" s="30"/>
      <c r="DG114" s="29" t="str">
        <f>IF(DE114&lt;=0," ",IF(DF114&lt;=0," ",IF(DE114/DF114*100&gt;200,"СВ.200",DE114/DF114)))</f>
        <v xml:space="preserve"> </v>
      </c>
      <c r="DH114" s="29" t="str">
        <f t="shared" si="411"/>
        <v xml:space="preserve"> </v>
      </c>
      <c r="DI114" s="9">
        <v>-98429.25</v>
      </c>
      <c r="DJ114" s="75">
        <v>106903.83</v>
      </c>
      <c r="DK114" s="29">
        <f t="shared" si="412"/>
        <v>-0.9207270684315052</v>
      </c>
      <c r="DL114" s="9"/>
      <c r="DM114" s="9"/>
      <c r="DN114" s="30"/>
      <c r="DO114" s="29" t="str">
        <f t="shared" si="602"/>
        <v xml:space="preserve"> </v>
      </c>
      <c r="DP114" s="29" t="str">
        <f t="shared" si="414"/>
        <v xml:space="preserve"> </v>
      </c>
    </row>
    <row r="115" spans="1:120" s="21" customFormat="1" ht="32.1" customHeight="1" collapsed="1" x14ac:dyDescent="0.25">
      <c r="A115" s="20"/>
      <c r="B115" s="7" t="s">
        <v>153</v>
      </c>
      <c r="C115" s="35">
        <f>SUM(C116:C121)</f>
        <v>168588692.85999998</v>
      </c>
      <c r="D115" s="35">
        <f t="shared" ref="D115" si="676">SUM(D116:D121)</f>
        <v>178226749.53</v>
      </c>
      <c r="E115" s="35">
        <f t="shared" ref="E115" si="677">SUM(E116:E121)</f>
        <v>167859455.49999997</v>
      </c>
      <c r="F115" s="26">
        <f t="shared" si="589"/>
        <v>1.0571690574646289</v>
      </c>
      <c r="G115" s="26">
        <f t="shared" si="365"/>
        <v>1.0617617518126647</v>
      </c>
      <c r="H115" s="25">
        <f t="shared" ref="H115" si="678">SUM(H116:H121)</f>
        <v>153935153.41999999</v>
      </c>
      <c r="I115" s="65">
        <f>SUM(I116:I121)</f>
        <v>163147932.20000002</v>
      </c>
      <c r="J115" s="25">
        <f t="shared" ref="J115" si="679">SUM(J116:J121)</f>
        <v>152551002.74000001</v>
      </c>
      <c r="K115" s="26">
        <f t="shared" si="590"/>
        <v>1.0598484399132906</v>
      </c>
      <c r="L115" s="26">
        <f t="shared" si="369"/>
        <v>1.0694648299235427</v>
      </c>
      <c r="M115" s="25">
        <f>SUM(M116:M121)</f>
        <v>116563546.63000001</v>
      </c>
      <c r="N115" s="25">
        <f>SUM(N116:N121)</f>
        <v>124510527.72999999</v>
      </c>
      <c r="O115" s="25">
        <f>SUM(O116:O121)</f>
        <v>115219997.45</v>
      </c>
      <c r="P115" s="26">
        <f t="shared" si="591"/>
        <v>1.0681772417686084</v>
      </c>
      <c r="Q115" s="26">
        <f t="shared" si="371"/>
        <v>1.0806329672419202</v>
      </c>
      <c r="R115" s="25">
        <f t="shared" ref="R115" si="680">SUM(R116:R121)</f>
        <v>2862627.5</v>
      </c>
      <c r="S115" s="25">
        <f>SUM(S116:S121)</f>
        <v>3115994.22</v>
      </c>
      <c r="T115" s="25">
        <f>SUM(T116:T121)</f>
        <v>2699011.18</v>
      </c>
      <c r="U115" s="26">
        <f t="shared" si="592"/>
        <v>1.0885084489686487</v>
      </c>
      <c r="V115" s="26">
        <f t="shared" si="374"/>
        <v>1.1544947435156605</v>
      </c>
      <c r="W115" s="25">
        <f>SUM(W116:W121)</f>
        <v>106705.7</v>
      </c>
      <c r="X115" s="25">
        <f>SUM(X116:X121)</f>
        <v>106705.7</v>
      </c>
      <c r="Y115" s="25">
        <f t="shared" ref="Y115" si="681">SUM(Y116:Y121)</f>
        <v>15321.65</v>
      </c>
      <c r="Z115" s="26">
        <f t="shared" si="593"/>
        <v>1</v>
      </c>
      <c r="AA115" s="26" t="str">
        <f t="shared" si="377"/>
        <v>св.200</v>
      </c>
      <c r="AB115" s="25">
        <f>SUM(AB116:AB121)</f>
        <v>8173200</v>
      </c>
      <c r="AC115" s="25">
        <f>SUM(AC116:AC121)</f>
        <v>8919365.5</v>
      </c>
      <c r="AD115" s="25">
        <f>SUM(AD116:AD121)</f>
        <v>7303551.4100000001</v>
      </c>
      <c r="AE115" s="26">
        <f t="shared" si="594"/>
        <v>1.0912941687466353</v>
      </c>
      <c r="AF115" s="26">
        <f t="shared" si="379"/>
        <v>1.2212367654162921</v>
      </c>
      <c r="AG115" s="25">
        <f>SUM(AG116:AG121)</f>
        <v>26220989.810000002</v>
      </c>
      <c r="AH115" s="25">
        <f>SUM(AH116:AH121)</f>
        <v>26490399.050000008</v>
      </c>
      <c r="AI115" s="25">
        <f>SUM(AI116:AI121)</f>
        <v>27306761.050000001</v>
      </c>
      <c r="AJ115" s="26">
        <f t="shared" si="595"/>
        <v>1.0102745640783271</v>
      </c>
      <c r="AK115" s="26">
        <f t="shared" si="381"/>
        <v>0.97010403399710443</v>
      </c>
      <c r="AL115" s="25">
        <f>SUM(AL116:AL121)</f>
        <v>8083.78</v>
      </c>
      <c r="AM115" s="25">
        <f>SUM(AM116:AM121)</f>
        <v>4940</v>
      </c>
      <c r="AN115" s="25">
        <f>SUM(AN116:AN121)</f>
        <v>6360</v>
      </c>
      <c r="AO115" s="26">
        <f t="shared" si="555"/>
        <v>0.61110025260459833</v>
      </c>
      <c r="AP115" s="26">
        <f t="shared" si="382"/>
        <v>0.77672955974842772</v>
      </c>
      <c r="AQ115" s="25">
        <f>SUM(AQ116:AQ121)</f>
        <v>14653539.439999999</v>
      </c>
      <c r="AR115" s="25">
        <f t="shared" ref="AR115:AS115" si="682">SUM(AR116:AR121)</f>
        <v>15078817.33</v>
      </c>
      <c r="AS115" s="25">
        <f t="shared" si="682"/>
        <v>15308452.760000002</v>
      </c>
      <c r="AT115" s="26">
        <f t="shared" si="596"/>
        <v>1.0290221957460401</v>
      </c>
      <c r="AU115" s="26">
        <f t="shared" si="385"/>
        <v>0.98499943569737991</v>
      </c>
      <c r="AV115" s="25">
        <f>SUM(AV116:AV121)</f>
        <v>1223000</v>
      </c>
      <c r="AW115" s="25">
        <f>SUM(AW116:AW121)</f>
        <v>1253430.45</v>
      </c>
      <c r="AX115" s="25">
        <f>SUM(AX116:AX121)</f>
        <v>1500961.36</v>
      </c>
      <c r="AY115" s="26">
        <f t="shared" si="597"/>
        <v>1.0248818070318888</v>
      </c>
      <c r="AZ115" s="26">
        <f t="shared" si="387"/>
        <v>0.83508508839961071</v>
      </c>
      <c r="BA115" s="27">
        <f>SUM(BA116:BA121)</f>
        <v>0</v>
      </c>
      <c r="BB115" s="27">
        <f t="shared" ref="BB115:BC115" si="683">SUM(BB116:BB121)</f>
        <v>0</v>
      </c>
      <c r="BC115" s="32">
        <f t="shared" si="683"/>
        <v>0</v>
      </c>
      <c r="BD115" s="26" t="str">
        <f t="shared" si="389"/>
        <v xml:space="preserve"> </v>
      </c>
      <c r="BE115" s="26" t="str">
        <f t="shared" si="390"/>
        <v xml:space="preserve"> </v>
      </c>
      <c r="BF115" s="27">
        <f t="shared" ref="BF115:BH115" si="684">SUM(BF116:BF121)</f>
        <v>545000</v>
      </c>
      <c r="BG115" s="27">
        <f>SUM(BG116:BG121)</f>
        <v>606414.17000000004</v>
      </c>
      <c r="BH115" s="27">
        <f t="shared" si="684"/>
        <v>651694.94999999995</v>
      </c>
      <c r="BI115" s="26">
        <f t="shared" si="598"/>
        <v>1.1126865504587158</v>
      </c>
      <c r="BJ115" s="26">
        <f t="shared" si="393"/>
        <v>0.930518442716182</v>
      </c>
      <c r="BK115" s="27">
        <f t="shared" ref="BK115:BM115" si="685">SUM(BK116:BK121)</f>
        <v>0</v>
      </c>
      <c r="BL115" s="27">
        <f>SUM(BL116:BL121)</f>
        <v>0</v>
      </c>
      <c r="BM115" s="27">
        <f t="shared" si="685"/>
        <v>0</v>
      </c>
      <c r="BN115" s="26" t="str">
        <f t="shared" ref="BN115:BN143" si="686">IF(BL115&lt;=0," ",IF(BK115&lt;=0," ",IF(BL115/BK115*100&gt;200,"СВ.200",BL115/BK115)))</f>
        <v xml:space="preserve"> </v>
      </c>
      <c r="BO115" s="26" t="str">
        <f t="shared" si="395"/>
        <v xml:space="preserve"> </v>
      </c>
      <c r="BP115" s="25">
        <f>SUM(BP116:BP121)</f>
        <v>2757280.03</v>
      </c>
      <c r="BQ115" s="25">
        <f>SUM(BQ116:BQ121)</f>
        <v>2887062.6199999992</v>
      </c>
      <c r="BR115" s="25">
        <f>SUM(BR116:BR121)</f>
        <v>2316450.2800000003</v>
      </c>
      <c r="BS115" s="26">
        <f t="shared" si="599"/>
        <v>1.0470690639281928</v>
      </c>
      <c r="BT115" s="26">
        <f t="shared" si="397"/>
        <v>1.24633049322345</v>
      </c>
      <c r="BU115" s="25">
        <f>SUM(BU116:BU121)</f>
        <v>8256996.1699999999</v>
      </c>
      <c r="BV115" s="25">
        <f>SUM(BV116:BV121)</f>
        <v>8450624.1999999993</v>
      </c>
      <c r="BW115" s="25">
        <f>SUM(BW116:BW121)</f>
        <v>9148637.7700000014</v>
      </c>
      <c r="BX115" s="26">
        <f t="shared" si="573"/>
        <v>1.0234501780082574</v>
      </c>
      <c r="BY115" s="26">
        <f t="shared" si="399"/>
        <v>0.9237030050212599</v>
      </c>
      <c r="BZ115" s="25">
        <f>SUM(BZ116:BZ121)</f>
        <v>28429</v>
      </c>
      <c r="CA115" s="25">
        <f>SUM(CA116:CA121)</f>
        <v>28429</v>
      </c>
      <c r="CB115" s="25">
        <f>SUM(CB116:CB121)</f>
        <v>2754</v>
      </c>
      <c r="CC115" s="26">
        <f t="shared" si="650"/>
        <v>1</v>
      </c>
      <c r="CD115" s="26" t="str">
        <f t="shared" si="400"/>
        <v>св.200</v>
      </c>
      <c r="CE115" s="52">
        <f>SUM(CE116:CE121)</f>
        <v>1272538</v>
      </c>
      <c r="CF115" s="52">
        <f>SUM(CF116:CF121)</f>
        <v>1272538.9099999999</v>
      </c>
      <c r="CG115" s="25">
        <f>SUM(CG116:CG121)</f>
        <v>1256879.3500000001</v>
      </c>
      <c r="CH115" s="26">
        <f t="shared" si="668"/>
        <v>1.0000007151063464</v>
      </c>
      <c r="CI115" s="26">
        <f t="shared" si="425"/>
        <v>1.0124590797040303</v>
      </c>
      <c r="CJ115" s="27">
        <f>SUM(CJ116:CJ121)</f>
        <v>1272538</v>
      </c>
      <c r="CK115" s="27">
        <f>SUM(CK116:CK121)</f>
        <v>1272538.9099999999</v>
      </c>
      <c r="CL115" s="27">
        <f>SUM(CL116:CL121)</f>
        <v>1256879.3500000001</v>
      </c>
      <c r="CM115" s="26">
        <f t="shared" si="403"/>
        <v>1.0000007151063464</v>
      </c>
      <c r="CN115" s="26">
        <f t="shared" si="426"/>
        <v>1.0124590797040303</v>
      </c>
      <c r="CO115" s="27">
        <f>SUM(CO116:CO121)</f>
        <v>0</v>
      </c>
      <c r="CP115" s="27">
        <f t="shared" ref="CP115:CQ115" si="687">SUM(CP116:CP121)</f>
        <v>0</v>
      </c>
      <c r="CQ115" s="27">
        <f t="shared" si="687"/>
        <v>0</v>
      </c>
      <c r="CR115" s="26" t="str">
        <f t="shared" si="405"/>
        <v xml:space="preserve"> </v>
      </c>
      <c r="CS115" s="26" t="str">
        <f>IF(CP115=0," ",IF(CP115/CQ115*100&gt;200,"св.200",CP115/CQ115))</f>
        <v xml:space="preserve"> </v>
      </c>
      <c r="CT115" s="27">
        <f>SUM(CT116:CT121)</f>
        <v>263099.88</v>
      </c>
      <c r="CU115" s="27">
        <f t="shared" ref="CU115:CV115" si="688">SUM(CU116:CU121)</f>
        <v>263099.96999999997</v>
      </c>
      <c r="CV115" s="27">
        <f t="shared" si="688"/>
        <v>208961.49</v>
      </c>
      <c r="CW115" s="69">
        <f t="shared" si="427"/>
        <v>1.0000003420754124</v>
      </c>
      <c r="CX115" s="69">
        <f t="shared" si="428"/>
        <v>1.2590835277830379</v>
      </c>
      <c r="CY115" s="25">
        <f>SUM(CY116:CY121)</f>
        <v>0</v>
      </c>
      <c r="CZ115" s="25">
        <f>SUM(CZ116:CZ121)</f>
        <v>0</v>
      </c>
      <c r="DA115" s="25">
        <f>SUM(DA116:DA121)</f>
        <v>0</v>
      </c>
      <c r="DB115" s="26" t="str">
        <f t="shared" si="600"/>
        <v xml:space="preserve"> </v>
      </c>
      <c r="DC115" s="26" t="str">
        <f t="shared" si="409"/>
        <v xml:space="preserve"> </v>
      </c>
      <c r="DD115" s="25">
        <f>SUM(DD116:DD121)</f>
        <v>307196.36</v>
      </c>
      <c r="DE115" s="38">
        <f>SUM(DE116:DE121)</f>
        <v>317218.01</v>
      </c>
      <c r="DF115" s="25">
        <f>SUM(DF116:DF121)</f>
        <v>222113.56</v>
      </c>
      <c r="DG115" s="26">
        <f t="shared" si="601"/>
        <v>1.0326229451416677</v>
      </c>
      <c r="DH115" s="26">
        <f>IF(DE115&lt;=0," ",IF(DE115/DF115*100&gt;200,"св.200",DE115/DF115))</f>
        <v>1.4281793961611349</v>
      </c>
      <c r="DI115" s="25">
        <f>SUM(DI116:DI121)</f>
        <v>0</v>
      </c>
      <c r="DJ115" s="25">
        <f>SUM(DJ116:DJ121)</f>
        <v>0</v>
      </c>
      <c r="DK115" s="26" t="str">
        <f t="shared" si="412"/>
        <v xml:space="preserve"> </v>
      </c>
      <c r="DL115" s="25">
        <f>SUM(DL116:DL121)</f>
        <v>0</v>
      </c>
      <c r="DM115" s="25">
        <f>SUM(DM116:DM121)</f>
        <v>0</v>
      </c>
      <c r="DN115" s="25">
        <f>SUM(DN116:DN121)</f>
        <v>0</v>
      </c>
      <c r="DO115" s="26" t="str">
        <f t="shared" si="602"/>
        <v xml:space="preserve"> </v>
      </c>
      <c r="DP115" s="26" t="str">
        <f t="shared" si="414"/>
        <v xml:space="preserve"> </v>
      </c>
    </row>
    <row r="116" spans="1:120" s="19" customFormat="1" ht="16.5" hidden="1" customHeight="1" outlineLevel="1" x14ac:dyDescent="0.25">
      <c r="A116" s="18">
        <v>93</v>
      </c>
      <c r="B116" s="8" t="s">
        <v>14</v>
      </c>
      <c r="C116" s="28">
        <f t="shared" ref="C116:D121" si="689">H116+AQ116</f>
        <v>158960855.93000001</v>
      </c>
      <c r="D116" s="28">
        <f t="shared" si="689"/>
        <v>168259943.91999999</v>
      </c>
      <c r="E116" s="28">
        <f t="shared" ref="E116:E121" si="690">J116+AS116</f>
        <v>158201646.34999999</v>
      </c>
      <c r="F116" s="29">
        <f t="shared" si="589"/>
        <v>1.0584992320002033</v>
      </c>
      <c r="G116" s="29">
        <f t="shared" si="365"/>
        <v>1.0635789690060959</v>
      </c>
      <c r="H116" s="17">
        <f t="shared" ref="H116:I121" si="691">W116++AG116+M116+AB116+AL116+R116</f>
        <v>145927333.98000002</v>
      </c>
      <c r="I116" s="24">
        <f t="shared" si="691"/>
        <v>154976466.81999999</v>
      </c>
      <c r="J116" s="17">
        <f t="shared" ref="J116:J121" si="692">Y116++AI116+O116+AD116+AN116+T116</f>
        <v>144903652.78</v>
      </c>
      <c r="K116" s="29">
        <f t="shared" si="590"/>
        <v>1.0620112256778445</v>
      </c>
      <c r="L116" s="29">
        <f t="shared" si="369"/>
        <v>1.0695138724714763</v>
      </c>
      <c r="M116" s="46">
        <v>114488652.31</v>
      </c>
      <c r="N116" s="46">
        <v>122073052.36</v>
      </c>
      <c r="O116" s="75">
        <v>113191155.31</v>
      </c>
      <c r="P116" s="29">
        <f t="shared" si="591"/>
        <v>1.0662458671402977</v>
      </c>
      <c r="Q116" s="29">
        <f t="shared" si="371"/>
        <v>1.078468119047596</v>
      </c>
      <c r="R116" s="46">
        <v>2862627.5</v>
      </c>
      <c r="S116" s="46">
        <v>3115994.22</v>
      </c>
      <c r="T116" s="75">
        <v>2699011.18</v>
      </c>
      <c r="U116" s="29">
        <f t="shared" si="592"/>
        <v>1.0885084489686487</v>
      </c>
      <c r="V116" s="29">
        <f t="shared" si="374"/>
        <v>1.1544947435156605</v>
      </c>
      <c r="W116" s="9"/>
      <c r="X116" s="9"/>
      <c r="Y116" s="30"/>
      <c r="Z116" s="29" t="str">
        <f t="shared" si="593"/>
        <v xml:space="preserve"> </v>
      </c>
      <c r="AA116" s="29" t="str">
        <f t="shared" si="377"/>
        <v xml:space="preserve"> </v>
      </c>
      <c r="AB116" s="46">
        <v>7000000</v>
      </c>
      <c r="AC116" s="46">
        <v>7726382.0999999996</v>
      </c>
      <c r="AD116" s="75">
        <v>6259491.6600000001</v>
      </c>
      <c r="AE116" s="29">
        <f t="shared" si="594"/>
        <v>1.1037688714285714</v>
      </c>
      <c r="AF116" s="29">
        <f t="shared" si="379"/>
        <v>1.2343465763160708</v>
      </c>
      <c r="AG116" s="46">
        <v>21576054.170000002</v>
      </c>
      <c r="AH116" s="46">
        <v>22061038.140000001</v>
      </c>
      <c r="AI116" s="75">
        <v>22753994.629999999</v>
      </c>
      <c r="AJ116" s="29">
        <f t="shared" si="595"/>
        <v>1.0224778806253803</v>
      </c>
      <c r="AK116" s="29">
        <f t="shared" si="381"/>
        <v>0.96954572147580764</v>
      </c>
      <c r="AL116" s="9"/>
      <c r="AM116" s="9"/>
      <c r="AN116" s="9"/>
      <c r="AO116" s="29" t="str">
        <f t="shared" si="555"/>
        <v xml:space="preserve"> </v>
      </c>
      <c r="AP116" s="29" t="str">
        <f t="shared" si="382"/>
        <v xml:space="preserve"> </v>
      </c>
      <c r="AQ116" s="9">
        <f>AV116+BA116+BF116+BK116+BP116+BU116+BZ116+CE116+CY116+DD116+DL116+CT116</f>
        <v>13033521.949999999</v>
      </c>
      <c r="AR116" s="9">
        <f t="shared" ref="AR116" si="693">AW116+BB116+BG116+BL116+BQ116+BV116+CA116+CF116+CZ116+DE116+DM116+CU116+DI116</f>
        <v>13283477.100000001</v>
      </c>
      <c r="AS116" s="9">
        <f t="shared" ref="AS116" si="694">AX116+BC116+BH116+BM116+BR116+BW116+CB116+CG116+DA116+DF116+DN116+CV116+DJ116</f>
        <v>13297993.57</v>
      </c>
      <c r="AT116" s="29">
        <f t="shared" si="596"/>
        <v>1.0191778669617388</v>
      </c>
      <c r="AU116" s="29">
        <f t="shared" si="385"/>
        <v>0.99890837140779287</v>
      </c>
      <c r="AV116" s="46">
        <v>1223000</v>
      </c>
      <c r="AW116" s="46">
        <v>1253430.45</v>
      </c>
      <c r="AX116" s="75">
        <v>1500961.36</v>
      </c>
      <c r="AY116" s="29">
        <f t="shared" si="597"/>
        <v>1.0248818070318888</v>
      </c>
      <c r="AZ116" s="29">
        <f t="shared" si="387"/>
        <v>0.83508508839961071</v>
      </c>
      <c r="BA116" s="30"/>
      <c r="BB116" s="30"/>
      <c r="BC116" s="36"/>
      <c r="BD116" s="29" t="str">
        <f t="shared" si="389"/>
        <v xml:space="preserve"> </v>
      </c>
      <c r="BE116" s="29" t="str">
        <f t="shared" si="390"/>
        <v xml:space="preserve"> </v>
      </c>
      <c r="BF116" s="30"/>
      <c r="BG116" s="30"/>
      <c r="BH116" s="30"/>
      <c r="BI116" s="29" t="str">
        <f t="shared" si="598"/>
        <v xml:space="preserve"> </v>
      </c>
      <c r="BJ116" s="29" t="str">
        <f t="shared" si="393"/>
        <v xml:space="preserve"> </v>
      </c>
      <c r="BK116" s="30"/>
      <c r="BL116" s="30"/>
      <c r="BM116" s="30"/>
      <c r="BN116" s="29" t="str">
        <f t="shared" si="686"/>
        <v xml:space="preserve"> </v>
      </c>
      <c r="BO116" s="29" t="str">
        <f t="shared" si="395"/>
        <v xml:space="preserve"> </v>
      </c>
      <c r="BP116" s="46">
        <v>2528280.0299999998</v>
      </c>
      <c r="BQ116" s="46">
        <v>2612491.2599999998</v>
      </c>
      <c r="BR116" s="75">
        <v>2054876.36</v>
      </c>
      <c r="BS116" s="29">
        <f t="shared" si="599"/>
        <v>1.0333077147312673</v>
      </c>
      <c r="BT116" s="29">
        <f t="shared" si="397"/>
        <v>1.2713617767250969</v>
      </c>
      <c r="BU116" s="46">
        <v>7464307.6799999997</v>
      </c>
      <c r="BV116" s="46">
        <v>7595598.5</v>
      </c>
      <c r="BW116" s="75">
        <v>8054201.4500000002</v>
      </c>
      <c r="BX116" s="29">
        <f t="shared" si="573"/>
        <v>1.0175891490046403</v>
      </c>
      <c r="BY116" s="29">
        <f t="shared" si="399"/>
        <v>0.94306040731077068</v>
      </c>
      <c r="BZ116" s="30"/>
      <c r="CA116" s="30"/>
      <c r="CB116" s="30"/>
      <c r="CC116" s="29" t="str">
        <f t="shared" si="650"/>
        <v xml:space="preserve"> </v>
      </c>
      <c r="CD116" s="29" t="str">
        <f t="shared" si="400"/>
        <v xml:space="preserve"> </v>
      </c>
      <c r="CE116" s="46">
        <v>1272538</v>
      </c>
      <c r="CF116" s="46">
        <v>1272538.9099999999</v>
      </c>
      <c r="CG116" s="75">
        <v>1256879.3500000001</v>
      </c>
      <c r="CH116" s="29">
        <f t="shared" si="668"/>
        <v>1.0000007151063464</v>
      </c>
      <c r="CI116" s="29">
        <f t="shared" si="425"/>
        <v>1.0124590797040303</v>
      </c>
      <c r="CJ116" s="46">
        <v>1272538</v>
      </c>
      <c r="CK116" s="46">
        <v>1272538.9099999999</v>
      </c>
      <c r="CL116" s="75">
        <v>1256879.3500000001</v>
      </c>
      <c r="CM116" s="29">
        <f t="shared" si="403"/>
        <v>1.0000007151063464</v>
      </c>
      <c r="CN116" s="29">
        <f t="shared" si="426"/>
        <v>1.0124590797040303</v>
      </c>
      <c r="CO116" s="30"/>
      <c r="CP116" s="30"/>
      <c r="CQ116" s="30"/>
      <c r="CR116" s="29" t="str">
        <f t="shared" si="405"/>
        <v xml:space="preserve"> </v>
      </c>
      <c r="CS116" s="29" t="str">
        <f t="shared" si="406"/>
        <v xml:space="preserve"> </v>
      </c>
      <c r="CT116" s="46">
        <v>263099.88</v>
      </c>
      <c r="CU116" s="46">
        <v>263099.96999999997</v>
      </c>
      <c r="CV116" s="75">
        <v>208961.49</v>
      </c>
      <c r="CW116" s="29">
        <f t="shared" si="427"/>
        <v>1.0000003420754124</v>
      </c>
      <c r="CX116" s="29">
        <f t="shared" si="428"/>
        <v>1.2590835277830379</v>
      </c>
      <c r="CY116" s="30"/>
      <c r="CZ116" s="30"/>
      <c r="DA116" s="30"/>
      <c r="DB116" s="29" t="str">
        <f t="shared" si="600"/>
        <v xml:space="preserve"> </v>
      </c>
      <c r="DC116" s="29" t="str">
        <f t="shared" si="409"/>
        <v xml:space="preserve"> </v>
      </c>
      <c r="DD116" s="46">
        <v>282296.36</v>
      </c>
      <c r="DE116" s="46">
        <v>286318.01</v>
      </c>
      <c r="DF116" s="75">
        <v>222113.56</v>
      </c>
      <c r="DG116" s="29">
        <f>IF(DE116&lt;=0," ",IF(DF116&lt;=0," ",IF(DE116/DF116*100&gt;200,"СВ.200",DE116/DF116)))</f>
        <v>1.2890613702288145</v>
      </c>
      <c r="DH116" s="29">
        <f>IF(DE116&lt;=0," ",IF(DE116/DF116*100&gt;200,"св.200",DE116/DF116))</f>
        <v>1.2890613702288145</v>
      </c>
      <c r="DI116" s="30"/>
      <c r="DJ116" s="30"/>
      <c r="DK116" s="29" t="str">
        <f t="shared" si="412"/>
        <v xml:space="preserve"> </v>
      </c>
      <c r="DL116" s="9"/>
      <c r="DM116" s="9"/>
      <c r="DN116" s="9"/>
      <c r="DO116" s="29" t="str">
        <f t="shared" si="602"/>
        <v xml:space="preserve"> </v>
      </c>
      <c r="DP116" s="29" t="str">
        <f t="shared" si="414"/>
        <v xml:space="preserve"> </v>
      </c>
    </row>
    <row r="117" spans="1:120" s="19" customFormat="1" ht="16.5" hidden="1" customHeight="1" outlineLevel="1" x14ac:dyDescent="0.25">
      <c r="A117" s="18">
        <f>A116+1</f>
        <v>94</v>
      </c>
      <c r="B117" s="8" t="s">
        <v>55</v>
      </c>
      <c r="C117" s="28">
        <f t="shared" si="689"/>
        <v>1544057.41</v>
      </c>
      <c r="D117" s="28">
        <f t="shared" si="689"/>
        <v>1604429.83</v>
      </c>
      <c r="E117" s="28">
        <f t="shared" si="690"/>
        <v>1790255.98</v>
      </c>
      <c r="F117" s="29">
        <f t="shared" si="589"/>
        <v>1.039099854454246</v>
      </c>
      <c r="G117" s="29">
        <f t="shared" si="365"/>
        <v>0.89620135216640928</v>
      </c>
      <c r="H117" s="17">
        <f t="shared" si="691"/>
        <v>1006652.45</v>
      </c>
      <c r="I117" s="24">
        <f t="shared" si="691"/>
        <v>1034006.4700000001</v>
      </c>
      <c r="J117" s="17">
        <f t="shared" si="692"/>
        <v>1016308.65</v>
      </c>
      <c r="K117" s="29">
        <f t="shared" si="590"/>
        <v>1.0271732513043605</v>
      </c>
      <c r="L117" s="29">
        <f t="shared" si="369"/>
        <v>1.017413824038593</v>
      </c>
      <c r="M117" s="46">
        <v>315652.45</v>
      </c>
      <c r="N117" s="46">
        <v>429401.03</v>
      </c>
      <c r="O117" s="75">
        <v>412309.27</v>
      </c>
      <c r="P117" s="29">
        <f t="shared" si="591"/>
        <v>1.3603601999604311</v>
      </c>
      <c r="Q117" s="29">
        <f t="shared" si="371"/>
        <v>1.0414537368999732</v>
      </c>
      <c r="R117" s="30"/>
      <c r="S117" s="30"/>
      <c r="T117" s="30"/>
      <c r="U117" s="29" t="str">
        <f t="shared" si="592"/>
        <v xml:space="preserve"> </v>
      </c>
      <c r="V117" s="29" t="str">
        <f t="shared" ref="V117:V121" si="695">IF(S117=0," ",IF(S117/T117*100&gt;200,"св.200",S117/T117))</f>
        <v xml:space="preserve"> </v>
      </c>
      <c r="W117" s="9"/>
      <c r="X117" s="9"/>
      <c r="Y117" s="30"/>
      <c r="Z117" s="29" t="str">
        <f t="shared" si="593"/>
        <v xml:space="preserve"> </v>
      </c>
      <c r="AA117" s="29" t="str">
        <f t="shared" si="377"/>
        <v xml:space="preserve"> </v>
      </c>
      <c r="AB117" s="46">
        <v>50000</v>
      </c>
      <c r="AC117" s="46">
        <v>59738.43</v>
      </c>
      <c r="AD117" s="75">
        <v>46019.33</v>
      </c>
      <c r="AE117" s="29">
        <f t="shared" si="594"/>
        <v>1.1947686</v>
      </c>
      <c r="AF117" s="29">
        <f t="shared" si="379"/>
        <v>1.2981160308070543</v>
      </c>
      <c r="AG117" s="46">
        <v>640000</v>
      </c>
      <c r="AH117" s="46">
        <v>544457.01</v>
      </c>
      <c r="AI117" s="75">
        <v>554270.05000000005</v>
      </c>
      <c r="AJ117" s="29">
        <f t="shared" si="595"/>
        <v>0.850714078125</v>
      </c>
      <c r="AK117" s="29">
        <f t="shared" si="381"/>
        <v>0.98229556152276309</v>
      </c>
      <c r="AL117" s="46">
        <v>1000</v>
      </c>
      <c r="AM117" s="46">
        <v>410</v>
      </c>
      <c r="AN117" s="75">
        <v>3710</v>
      </c>
      <c r="AO117" s="29">
        <f t="shared" si="555"/>
        <v>0.41</v>
      </c>
      <c r="AP117" s="29">
        <f t="shared" si="382"/>
        <v>0.11051212938005391</v>
      </c>
      <c r="AQ117" s="9">
        <f t="shared" ref="AQ117:AQ121" si="696">AV117+BA117+BF117+BK117+BP117+BU117+BZ117+CE117+CY117+DD117+DL117+CT117</f>
        <v>537404.96</v>
      </c>
      <c r="AR117" s="9">
        <f t="shared" ref="AR117:AR121" si="697">AW117+BB117+BG117+BL117+BQ117+BV117+CA117+CF117+CZ117+DE117+DM117+CU117+DI117</f>
        <v>570423.36</v>
      </c>
      <c r="AS117" s="9">
        <f t="shared" ref="AS117:AS121" si="698">AX117+BC117+BH117+BM117+BR117+BW117+CB117+CG117+DA117+DF117+DN117+CV117+DJ117</f>
        <v>773947.33000000007</v>
      </c>
      <c r="AT117" s="29">
        <f t="shared" si="596"/>
        <v>1.0614404452091399</v>
      </c>
      <c r="AU117" s="29">
        <f t="shared" si="385"/>
        <v>0.73703123958060546</v>
      </c>
      <c r="AV117" s="46"/>
      <c r="AW117" s="9"/>
      <c r="AX117" s="30"/>
      <c r="AY117" s="29" t="str">
        <f t="shared" si="597"/>
        <v xml:space="preserve"> </v>
      </c>
      <c r="AZ117" s="29" t="str">
        <f t="shared" si="387"/>
        <v xml:space="preserve"> </v>
      </c>
      <c r="BA117" s="30"/>
      <c r="BB117" s="30"/>
      <c r="BC117" s="36"/>
      <c r="BD117" s="29" t="str">
        <f t="shared" si="389"/>
        <v xml:space="preserve"> </v>
      </c>
      <c r="BE117" s="29" t="str">
        <f t="shared" si="390"/>
        <v xml:space="preserve"> </v>
      </c>
      <c r="BF117" s="46">
        <v>255000</v>
      </c>
      <c r="BG117" s="46">
        <v>293136.96000000002</v>
      </c>
      <c r="BH117" s="75">
        <v>376226.64</v>
      </c>
      <c r="BI117" s="29">
        <f t="shared" si="598"/>
        <v>1.149556705882353</v>
      </c>
      <c r="BJ117" s="29">
        <f t="shared" si="393"/>
        <v>0.77914992941488681</v>
      </c>
      <c r="BK117" s="30"/>
      <c r="BL117" s="30"/>
      <c r="BM117" s="30"/>
      <c r="BN117" s="29" t="str">
        <f t="shared" si="686"/>
        <v xml:space="preserve"> </v>
      </c>
      <c r="BO117" s="29" t="str">
        <f t="shared" si="395"/>
        <v xml:space="preserve"> </v>
      </c>
      <c r="BP117" s="46">
        <v>50000</v>
      </c>
      <c r="BQ117" s="46">
        <v>69107.3</v>
      </c>
      <c r="BR117" s="75">
        <v>77209.740000000005</v>
      </c>
      <c r="BS117" s="29">
        <f t="shared" si="599"/>
        <v>1.3821460000000001</v>
      </c>
      <c r="BT117" s="29">
        <f t="shared" si="397"/>
        <v>0.89505935391052993</v>
      </c>
      <c r="BU117" s="46">
        <v>224104.95999999999</v>
      </c>
      <c r="BV117" s="46">
        <v>199879.1</v>
      </c>
      <c r="BW117" s="75">
        <v>320510.95</v>
      </c>
      <c r="BX117" s="29">
        <f t="shared" si="573"/>
        <v>0.89189949209513264</v>
      </c>
      <c r="BY117" s="29">
        <f t="shared" si="399"/>
        <v>0.6236264314838541</v>
      </c>
      <c r="BZ117" s="30">
        <v>7400</v>
      </c>
      <c r="CA117" s="30">
        <v>7400</v>
      </c>
      <c r="CB117" s="30"/>
      <c r="CC117" s="29">
        <f t="shared" si="650"/>
        <v>1</v>
      </c>
      <c r="CD117" s="29" t="str">
        <f t="shared" si="400"/>
        <v xml:space="preserve"> </v>
      </c>
      <c r="CE117" s="34"/>
      <c r="CF117" s="9"/>
      <c r="CG117" s="9"/>
      <c r="CH117" s="29" t="str">
        <f t="shared" si="668"/>
        <v xml:space="preserve"> </v>
      </c>
      <c r="CI117" s="29" t="str">
        <f t="shared" si="425"/>
        <v xml:space="preserve"> </v>
      </c>
      <c r="CJ117" s="30"/>
      <c r="CK117" s="30"/>
      <c r="CL117" s="30"/>
      <c r="CM117" s="29" t="str">
        <f t="shared" si="403"/>
        <v xml:space="preserve"> </v>
      </c>
      <c r="CN117" s="29" t="str">
        <f t="shared" si="426"/>
        <v xml:space="preserve"> </v>
      </c>
      <c r="CO117" s="30"/>
      <c r="CP117" s="30"/>
      <c r="CQ117" s="30"/>
      <c r="CR117" s="29" t="str">
        <f t="shared" si="405"/>
        <v xml:space="preserve"> </v>
      </c>
      <c r="CS117" s="29" t="str">
        <f t="shared" si="406"/>
        <v xml:space="preserve"> </v>
      </c>
      <c r="CT117" s="30"/>
      <c r="CU117" s="30"/>
      <c r="CV117" s="30"/>
      <c r="CW117" s="29" t="str">
        <f t="shared" si="427"/>
        <v xml:space="preserve"> </v>
      </c>
      <c r="CX117" s="29" t="str">
        <f t="shared" si="428"/>
        <v xml:space="preserve"> </v>
      </c>
      <c r="CY117" s="30"/>
      <c r="CZ117" s="30"/>
      <c r="DA117" s="30"/>
      <c r="DB117" s="29" t="str">
        <f t="shared" si="600"/>
        <v xml:space="preserve"> </v>
      </c>
      <c r="DC117" s="29" t="str">
        <f t="shared" si="409"/>
        <v xml:space="preserve"> </v>
      </c>
      <c r="DD117" s="46">
        <v>900</v>
      </c>
      <c r="DE117" s="37">
        <v>900</v>
      </c>
      <c r="DF117" s="30"/>
      <c r="DG117" s="29" t="str">
        <f>IF(DE117&lt;=0," ",IF(DF117&lt;=0," ",IF(DE117/DF117*100&gt;200,"СВ.200",DE117/DF117)))</f>
        <v xml:space="preserve"> </v>
      </c>
      <c r="DH117" s="29" t="str">
        <f t="shared" si="411"/>
        <v xml:space="preserve"> </v>
      </c>
      <c r="DI117" s="30"/>
      <c r="DJ117" s="30"/>
      <c r="DK117" s="29" t="str">
        <f t="shared" si="412"/>
        <v xml:space="preserve"> </v>
      </c>
      <c r="DL117" s="9"/>
      <c r="DM117" s="9"/>
      <c r="DN117" s="30"/>
      <c r="DO117" s="29" t="str">
        <f t="shared" si="602"/>
        <v xml:space="preserve"> </v>
      </c>
      <c r="DP117" s="29" t="str">
        <f t="shared" si="414"/>
        <v xml:space="preserve"> </v>
      </c>
    </row>
    <row r="118" spans="1:120" s="19" customFormat="1" ht="16.5" hidden="1" customHeight="1" outlineLevel="1" x14ac:dyDescent="0.25">
      <c r="A118" s="18">
        <f t="shared" ref="A118:A121" si="699">A117+1</f>
        <v>95</v>
      </c>
      <c r="B118" s="8" t="s">
        <v>21</v>
      </c>
      <c r="C118" s="28">
        <f t="shared" si="689"/>
        <v>2026109.41</v>
      </c>
      <c r="D118" s="28">
        <f t="shared" si="689"/>
        <v>2054483.7400000002</v>
      </c>
      <c r="E118" s="28">
        <f t="shared" si="690"/>
        <v>2336133.16</v>
      </c>
      <c r="F118" s="29">
        <f t="shared" si="589"/>
        <v>1.0140043424407177</v>
      </c>
      <c r="G118" s="29">
        <f t="shared" si="365"/>
        <v>0.87943777143251545</v>
      </c>
      <c r="H118" s="17">
        <f t="shared" si="691"/>
        <v>1928200</v>
      </c>
      <c r="I118" s="24">
        <f t="shared" si="691"/>
        <v>1946760.0500000003</v>
      </c>
      <c r="J118" s="17">
        <f t="shared" si="692"/>
        <v>2208846.3600000003</v>
      </c>
      <c r="K118" s="29">
        <f t="shared" si="590"/>
        <v>1.0096255834457009</v>
      </c>
      <c r="L118" s="29">
        <f t="shared" si="369"/>
        <v>0.8813469715476272</v>
      </c>
      <c r="M118" s="46">
        <v>249400</v>
      </c>
      <c r="N118" s="46">
        <v>317190.31</v>
      </c>
      <c r="O118" s="75">
        <v>267026.02</v>
      </c>
      <c r="P118" s="29">
        <f t="shared" si="591"/>
        <v>1.2718135926222935</v>
      </c>
      <c r="Q118" s="29">
        <f t="shared" si="371"/>
        <v>1.1878629281146458</v>
      </c>
      <c r="R118" s="30"/>
      <c r="S118" s="30"/>
      <c r="T118" s="30"/>
      <c r="U118" s="29" t="str">
        <f t="shared" si="592"/>
        <v xml:space="preserve"> </v>
      </c>
      <c r="V118" s="29" t="str">
        <f t="shared" si="695"/>
        <v xml:space="preserve"> </v>
      </c>
      <c r="W118" s="46">
        <v>75000</v>
      </c>
      <c r="X118" s="9">
        <v>75000</v>
      </c>
      <c r="Y118" s="9"/>
      <c r="Z118" s="29">
        <f t="shared" si="593"/>
        <v>1</v>
      </c>
      <c r="AA118" s="29" t="str">
        <f t="shared" si="377"/>
        <v xml:space="preserve"> </v>
      </c>
      <c r="AB118" s="46">
        <v>350000</v>
      </c>
      <c r="AC118" s="46">
        <v>332169.64</v>
      </c>
      <c r="AD118" s="75">
        <v>437959.24</v>
      </c>
      <c r="AE118" s="29">
        <f t="shared" si="594"/>
        <v>0.94905611428571435</v>
      </c>
      <c r="AF118" s="29">
        <f t="shared" si="379"/>
        <v>0.75844875427220126</v>
      </c>
      <c r="AG118" s="46">
        <v>1250600</v>
      </c>
      <c r="AH118" s="46">
        <v>1218800.1000000001</v>
      </c>
      <c r="AI118" s="75">
        <v>1502211.1</v>
      </c>
      <c r="AJ118" s="29">
        <f t="shared" si="595"/>
        <v>0.97457228530305462</v>
      </c>
      <c r="AK118" s="29">
        <f t="shared" si="381"/>
        <v>0.81133743453233709</v>
      </c>
      <c r="AL118" s="46">
        <v>3200</v>
      </c>
      <c r="AM118" s="46">
        <v>3600</v>
      </c>
      <c r="AN118" s="75">
        <v>1650</v>
      </c>
      <c r="AO118" s="29">
        <f t="shared" si="555"/>
        <v>1.125</v>
      </c>
      <c r="AP118" s="29" t="str">
        <f t="shared" si="382"/>
        <v>св.200</v>
      </c>
      <c r="AQ118" s="9">
        <f t="shared" si="696"/>
        <v>97909.41</v>
      </c>
      <c r="AR118" s="9">
        <f t="shared" si="697"/>
        <v>107723.69</v>
      </c>
      <c r="AS118" s="9">
        <f t="shared" si="698"/>
        <v>127286.79999999999</v>
      </c>
      <c r="AT118" s="29">
        <f t="shared" si="596"/>
        <v>1.1002383734106864</v>
      </c>
      <c r="AU118" s="29">
        <f t="shared" si="385"/>
        <v>0.84630684407181278</v>
      </c>
      <c r="AV118" s="46"/>
      <c r="AW118" s="9"/>
      <c r="AX118" s="30"/>
      <c r="AY118" s="29" t="str">
        <f t="shared" si="597"/>
        <v xml:space="preserve"> </v>
      </c>
      <c r="AZ118" s="29" t="str">
        <f t="shared" si="387"/>
        <v xml:space="preserve"> </v>
      </c>
      <c r="BA118" s="30"/>
      <c r="BB118" s="30"/>
      <c r="BC118" s="36"/>
      <c r="BD118" s="29" t="str">
        <f t="shared" si="389"/>
        <v xml:space="preserve"> </v>
      </c>
      <c r="BE118" s="29" t="str">
        <f t="shared" si="390"/>
        <v xml:space="preserve"> </v>
      </c>
      <c r="BF118" s="46">
        <v>0</v>
      </c>
      <c r="BG118" s="46">
        <v>0</v>
      </c>
      <c r="BH118" s="75">
        <v>0</v>
      </c>
      <c r="BI118" s="29" t="str">
        <f t="shared" si="598"/>
        <v xml:space="preserve"> </v>
      </c>
      <c r="BJ118" s="29" t="str">
        <f>IF(BG118=0," ",IF(BG118/BH118*100&gt;200,"св.200",BG118/BH118))</f>
        <v xml:space="preserve"> </v>
      </c>
      <c r="BK118" s="9"/>
      <c r="BL118" s="30"/>
      <c r="BM118" s="30"/>
      <c r="BN118" s="29" t="str">
        <f t="shared" si="686"/>
        <v xml:space="preserve"> </v>
      </c>
      <c r="BO118" s="29" t="str">
        <f t="shared" si="395"/>
        <v xml:space="preserve"> </v>
      </c>
      <c r="BP118" s="46">
        <v>49000</v>
      </c>
      <c r="BQ118" s="46">
        <v>52862.28</v>
      </c>
      <c r="BR118" s="75">
        <v>78892.399999999994</v>
      </c>
      <c r="BS118" s="29">
        <f t="shared" si="599"/>
        <v>1.0788220408163265</v>
      </c>
      <c r="BT118" s="29">
        <f t="shared" si="397"/>
        <v>0.67005541725185191</v>
      </c>
      <c r="BU118" s="46">
        <v>24909.41</v>
      </c>
      <c r="BV118" s="46">
        <v>24861.41</v>
      </c>
      <c r="BW118" s="75">
        <v>48394.400000000001</v>
      </c>
      <c r="BX118" s="29">
        <f t="shared" si="573"/>
        <v>0.99807301738579923</v>
      </c>
      <c r="BY118" s="29">
        <f>IF(BV118=0," ",IF(BV118/BW118*100&gt;200,"св.200",BV118/BW118))</f>
        <v>0.51372493511645978</v>
      </c>
      <c r="BZ118" s="30">
        <v>0</v>
      </c>
      <c r="CA118" s="30">
        <v>0</v>
      </c>
      <c r="CB118" s="30"/>
      <c r="CC118" s="29" t="str">
        <f t="shared" si="650"/>
        <v xml:space="preserve"> </v>
      </c>
      <c r="CD118" s="29" t="str">
        <f t="shared" si="400"/>
        <v xml:space="preserve"> </v>
      </c>
      <c r="CE118" s="34"/>
      <c r="CF118" s="9"/>
      <c r="CG118" s="9"/>
      <c r="CH118" s="29" t="str">
        <f t="shared" si="402"/>
        <v xml:space="preserve"> </v>
      </c>
      <c r="CI118" s="29" t="str">
        <f t="shared" si="425"/>
        <v xml:space="preserve"> </v>
      </c>
      <c r="CJ118" s="30"/>
      <c r="CK118" s="30"/>
      <c r="CL118" s="30"/>
      <c r="CM118" s="29" t="str">
        <f t="shared" si="403"/>
        <v xml:space="preserve"> </v>
      </c>
      <c r="CN118" s="29" t="str">
        <f t="shared" si="426"/>
        <v xml:space="preserve"> </v>
      </c>
      <c r="CO118" s="30"/>
      <c r="CP118" s="30"/>
      <c r="CQ118" s="30"/>
      <c r="CR118" s="29" t="str">
        <f t="shared" si="405"/>
        <v xml:space="preserve"> </v>
      </c>
      <c r="CS118" s="29" t="str">
        <f t="shared" si="406"/>
        <v xml:space="preserve"> </v>
      </c>
      <c r="CT118" s="30"/>
      <c r="CU118" s="30"/>
      <c r="CV118" s="30"/>
      <c r="CW118" s="29" t="str">
        <f t="shared" si="427"/>
        <v xml:space="preserve"> </v>
      </c>
      <c r="CX118" s="29" t="str">
        <f t="shared" si="428"/>
        <v xml:space="preserve"> </v>
      </c>
      <c r="CY118" s="30"/>
      <c r="CZ118" s="30"/>
      <c r="DA118" s="30"/>
      <c r="DB118" s="29" t="str">
        <f t="shared" si="600"/>
        <v xml:space="preserve"> </v>
      </c>
      <c r="DC118" s="29" t="str">
        <f t="shared" si="409"/>
        <v xml:space="preserve"> </v>
      </c>
      <c r="DD118" s="46">
        <v>24000</v>
      </c>
      <c r="DE118" s="37">
        <v>30000</v>
      </c>
      <c r="DF118" s="30"/>
      <c r="DG118" s="29" t="str">
        <f>IF(DE118&lt;=0," ",IF(DF118&lt;=0," ",IF(DE118/DF118*100&gt;200,"СВ.200",DE118/DF118)))</f>
        <v xml:space="preserve"> </v>
      </c>
      <c r="DH118" s="29" t="str">
        <f t="shared" si="411"/>
        <v xml:space="preserve"> </v>
      </c>
      <c r="DI118" s="30"/>
      <c r="DJ118" s="30"/>
      <c r="DK118" s="29" t="str">
        <f t="shared" si="412"/>
        <v xml:space="preserve"> </v>
      </c>
      <c r="DL118" s="9"/>
      <c r="DM118" s="9"/>
      <c r="DN118" s="30"/>
      <c r="DO118" s="29" t="str">
        <f t="shared" si="602"/>
        <v xml:space="preserve"> </v>
      </c>
      <c r="DP118" s="29" t="str">
        <f t="shared" si="414"/>
        <v xml:space="preserve"> </v>
      </c>
    </row>
    <row r="119" spans="1:120" s="19" customFormat="1" ht="16.5" hidden="1" customHeight="1" outlineLevel="1" x14ac:dyDescent="0.25">
      <c r="A119" s="18">
        <f t="shared" si="699"/>
        <v>96</v>
      </c>
      <c r="B119" s="8" t="s">
        <v>25</v>
      </c>
      <c r="C119" s="28">
        <f t="shared" si="689"/>
        <v>1786430</v>
      </c>
      <c r="D119" s="28">
        <f t="shared" si="689"/>
        <v>1682976.4100000001</v>
      </c>
      <c r="E119" s="28">
        <f t="shared" si="690"/>
        <v>1708820.69</v>
      </c>
      <c r="F119" s="29">
        <f t="shared" si="589"/>
        <v>0.94208920024854048</v>
      </c>
      <c r="G119" s="29">
        <f t="shared" si="365"/>
        <v>0.98487595559250873</v>
      </c>
      <c r="H119" s="17">
        <f t="shared" si="691"/>
        <v>1716310.22</v>
      </c>
      <c r="I119" s="24">
        <f t="shared" si="691"/>
        <v>1611645.33</v>
      </c>
      <c r="J119" s="17">
        <f t="shared" si="692"/>
        <v>1635757.48</v>
      </c>
      <c r="K119" s="29">
        <f t="shared" si="590"/>
        <v>0.9390174988295531</v>
      </c>
      <c r="L119" s="29">
        <f t="shared" si="369"/>
        <v>0.98525933685475187</v>
      </c>
      <c r="M119" s="46">
        <v>476045.44</v>
      </c>
      <c r="N119" s="46">
        <v>504734.52</v>
      </c>
      <c r="O119" s="75">
        <v>507856.44</v>
      </c>
      <c r="P119" s="29">
        <f t="shared" si="591"/>
        <v>1.060265423401598</v>
      </c>
      <c r="Q119" s="29">
        <f t="shared" si="371"/>
        <v>0.99385275098608583</v>
      </c>
      <c r="R119" s="30"/>
      <c r="S119" s="30"/>
      <c r="T119" s="30"/>
      <c r="U119" s="29" t="str">
        <f t="shared" si="592"/>
        <v xml:space="preserve"> </v>
      </c>
      <c r="V119" s="29" t="str">
        <f t="shared" si="695"/>
        <v xml:space="preserve"> </v>
      </c>
      <c r="W119" s="46">
        <v>0</v>
      </c>
      <c r="X119" s="9">
        <v>0</v>
      </c>
      <c r="Y119" s="9"/>
      <c r="Z119" s="29" t="str">
        <f t="shared" si="593"/>
        <v xml:space="preserve"> </v>
      </c>
      <c r="AA119" s="29" t="str">
        <f t="shared" si="377"/>
        <v xml:space="preserve"> </v>
      </c>
      <c r="AB119" s="46">
        <v>250000</v>
      </c>
      <c r="AC119" s="46">
        <v>207649.71</v>
      </c>
      <c r="AD119" s="75">
        <v>169727.19</v>
      </c>
      <c r="AE119" s="29">
        <f t="shared" si="594"/>
        <v>0.83059883999999995</v>
      </c>
      <c r="AF119" s="29">
        <f t="shared" si="379"/>
        <v>1.2234322031726323</v>
      </c>
      <c r="AG119" s="46">
        <v>988381</v>
      </c>
      <c r="AH119" s="46">
        <v>898481.1</v>
      </c>
      <c r="AI119" s="75">
        <v>957773.85</v>
      </c>
      <c r="AJ119" s="29">
        <f t="shared" si="595"/>
        <v>0.909043273798262</v>
      </c>
      <c r="AK119" s="29">
        <f t="shared" si="381"/>
        <v>0.93809316259783038</v>
      </c>
      <c r="AL119" s="46">
        <v>1883.78</v>
      </c>
      <c r="AM119" s="46">
        <v>780</v>
      </c>
      <c r="AN119" s="75">
        <v>400</v>
      </c>
      <c r="AO119" s="29">
        <f t="shared" ref="AO119:AO143" si="700">IF(AM119&lt;=0," ",IF(AL119&lt;=0," ",IF(AM119/AL119*100&gt;200,"СВ.200",AM119/AL119)))</f>
        <v>0.41406108993619212</v>
      </c>
      <c r="AP119" s="29">
        <f t="shared" si="382"/>
        <v>1.95</v>
      </c>
      <c r="AQ119" s="9">
        <f t="shared" si="696"/>
        <v>70119.78</v>
      </c>
      <c r="AR119" s="9">
        <f t="shared" si="697"/>
        <v>71331.08</v>
      </c>
      <c r="AS119" s="9">
        <f t="shared" si="698"/>
        <v>73063.210000000006</v>
      </c>
      <c r="AT119" s="29">
        <f t="shared" si="596"/>
        <v>1.0172747261899566</v>
      </c>
      <c r="AU119" s="29">
        <f t="shared" si="385"/>
        <v>0.9762927196875143</v>
      </c>
      <c r="AV119" s="46"/>
      <c r="AW119" s="9"/>
      <c r="AX119" s="30"/>
      <c r="AY119" s="29" t="str">
        <f t="shared" si="597"/>
        <v xml:space="preserve"> </v>
      </c>
      <c r="AZ119" s="29" t="str">
        <f t="shared" si="387"/>
        <v xml:space="preserve"> </v>
      </c>
      <c r="BA119" s="30"/>
      <c r="BB119" s="30"/>
      <c r="BC119" s="36"/>
      <c r="BD119" s="29" t="str">
        <f t="shared" si="389"/>
        <v xml:space="preserve"> </v>
      </c>
      <c r="BE119" s="29" t="str">
        <f t="shared" si="390"/>
        <v xml:space="preserve"> </v>
      </c>
      <c r="BF119" s="46">
        <v>0</v>
      </c>
      <c r="BG119" s="46">
        <v>0</v>
      </c>
      <c r="BH119" s="75">
        <v>0</v>
      </c>
      <c r="BI119" s="29" t="str">
        <f t="shared" si="598"/>
        <v xml:space="preserve"> </v>
      </c>
      <c r="BJ119" s="29" t="str">
        <f t="shared" si="393"/>
        <v xml:space="preserve"> </v>
      </c>
      <c r="BK119" s="30"/>
      <c r="BL119" s="30"/>
      <c r="BM119" s="30"/>
      <c r="BN119" s="29" t="str">
        <f t="shared" si="686"/>
        <v xml:space="preserve"> </v>
      </c>
      <c r="BO119" s="29" t="str">
        <f t="shared" si="395"/>
        <v xml:space="preserve"> </v>
      </c>
      <c r="BP119" s="46">
        <v>10000</v>
      </c>
      <c r="BQ119" s="46">
        <v>11201.3</v>
      </c>
      <c r="BR119" s="75">
        <v>2819.82</v>
      </c>
      <c r="BS119" s="29">
        <f t="shared" si="599"/>
        <v>1.1201299999999998</v>
      </c>
      <c r="BT119" s="29" t="str">
        <f t="shared" si="397"/>
        <v>св.200</v>
      </c>
      <c r="BU119" s="46">
        <v>49324.78</v>
      </c>
      <c r="BV119" s="46">
        <v>49334.78</v>
      </c>
      <c r="BW119" s="75">
        <v>70243.39</v>
      </c>
      <c r="BX119" s="29">
        <f t="shared" si="573"/>
        <v>1.0002027378530629</v>
      </c>
      <c r="BY119" s="29">
        <f t="shared" si="399"/>
        <v>0.70234053339396063</v>
      </c>
      <c r="BZ119" s="30">
        <v>10795</v>
      </c>
      <c r="CA119" s="30">
        <v>10795</v>
      </c>
      <c r="CB119" s="30"/>
      <c r="CC119" s="29">
        <f t="shared" si="650"/>
        <v>1</v>
      </c>
      <c r="CD119" s="29" t="str">
        <f t="shared" si="400"/>
        <v xml:space="preserve"> </v>
      </c>
      <c r="CE119" s="34"/>
      <c r="CF119" s="9"/>
      <c r="CG119" s="9"/>
      <c r="CH119" s="29" t="str">
        <f t="shared" si="402"/>
        <v xml:space="preserve"> </v>
      </c>
      <c r="CI119" s="29" t="str">
        <f t="shared" si="425"/>
        <v xml:space="preserve"> </v>
      </c>
      <c r="CJ119" s="30"/>
      <c r="CK119" s="30"/>
      <c r="CL119" s="30"/>
      <c r="CM119" s="29" t="str">
        <f t="shared" si="403"/>
        <v xml:space="preserve"> </v>
      </c>
      <c r="CN119" s="29" t="str">
        <f t="shared" si="426"/>
        <v xml:space="preserve"> </v>
      </c>
      <c r="CO119" s="30"/>
      <c r="CP119" s="30"/>
      <c r="CQ119" s="30"/>
      <c r="CR119" s="29" t="str">
        <f t="shared" si="405"/>
        <v xml:space="preserve"> </v>
      </c>
      <c r="CS119" s="29" t="str">
        <f t="shared" si="406"/>
        <v xml:space="preserve"> </v>
      </c>
      <c r="CT119" s="30"/>
      <c r="CU119" s="30"/>
      <c r="CV119" s="30"/>
      <c r="CW119" s="29" t="str">
        <f t="shared" si="427"/>
        <v xml:space="preserve"> </v>
      </c>
      <c r="CX119" s="29" t="str">
        <f t="shared" si="428"/>
        <v xml:space="preserve"> </v>
      </c>
      <c r="CY119" s="30"/>
      <c r="CZ119" s="30"/>
      <c r="DA119" s="30"/>
      <c r="DB119" s="29" t="str">
        <f t="shared" si="600"/>
        <v xml:space="preserve"> </v>
      </c>
      <c r="DC119" s="29" t="str">
        <f t="shared" si="409"/>
        <v xml:space="preserve"> </v>
      </c>
      <c r="DD119" s="46">
        <v>0</v>
      </c>
      <c r="DE119" s="37">
        <v>0</v>
      </c>
      <c r="DF119" s="30"/>
      <c r="DG119" s="29" t="str">
        <f t="shared" si="601"/>
        <v xml:space="preserve"> </v>
      </c>
      <c r="DH119" s="29" t="str">
        <f t="shared" si="411"/>
        <v xml:space="preserve"> </v>
      </c>
      <c r="DI119" s="30"/>
      <c r="DJ119" s="30"/>
      <c r="DK119" s="29" t="str">
        <f t="shared" si="412"/>
        <v xml:space="preserve"> </v>
      </c>
      <c r="DL119" s="9"/>
      <c r="DM119" s="9"/>
      <c r="DN119" s="30"/>
      <c r="DO119" s="29" t="str">
        <f t="shared" si="602"/>
        <v xml:space="preserve"> </v>
      </c>
      <c r="DP119" s="29" t="str">
        <f t="shared" si="414"/>
        <v xml:space="preserve"> </v>
      </c>
    </row>
    <row r="120" spans="1:120" s="19" customFormat="1" ht="16.5" hidden="1" customHeight="1" outlineLevel="1" x14ac:dyDescent="0.25">
      <c r="A120" s="18">
        <f t="shared" si="699"/>
        <v>97</v>
      </c>
      <c r="B120" s="8" t="s">
        <v>63</v>
      </c>
      <c r="C120" s="28">
        <f t="shared" si="689"/>
        <v>2607955.4500000002</v>
      </c>
      <c r="D120" s="28">
        <f t="shared" si="689"/>
        <v>2874415.9</v>
      </c>
      <c r="E120" s="28">
        <f t="shared" si="690"/>
        <v>2448125.5</v>
      </c>
      <c r="F120" s="29">
        <f t="shared" si="589"/>
        <v>1.1021721632553192</v>
      </c>
      <c r="G120" s="29">
        <f t="shared" si="365"/>
        <v>1.1741293083218161</v>
      </c>
      <c r="H120" s="17">
        <f t="shared" si="691"/>
        <v>1817713.79</v>
      </c>
      <c r="I120" s="24">
        <f t="shared" si="691"/>
        <v>1930420.3399999999</v>
      </c>
      <c r="J120" s="17">
        <f t="shared" si="692"/>
        <v>1669318.8800000001</v>
      </c>
      <c r="K120" s="29">
        <f t="shared" si="590"/>
        <v>1.0620045634356989</v>
      </c>
      <c r="L120" s="29">
        <f t="shared" si="369"/>
        <v>1.1564119732474358</v>
      </c>
      <c r="M120" s="46">
        <v>971603.93</v>
      </c>
      <c r="N120" s="46">
        <v>1122026.71</v>
      </c>
      <c r="O120" s="75">
        <v>801190.04</v>
      </c>
      <c r="P120" s="29">
        <f t="shared" si="591"/>
        <v>1.1548190320720502</v>
      </c>
      <c r="Q120" s="29">
        <f t="shared" si="371"/>
        <v>1.4004501478825173</v>
      </c>
      <c r="R120" s="30"/>
      <c r="S120" s="30"/>
      <c r="T120" s="30"/>
      <c r="U120" s="29" t="str">
        <f t="shared" si="592"/>
        <v xml:space="preserve"> </v>
      </c>
      <c r="V120" s="29" t="str">
        <f t="shared" si="695"/>
        <v xml:space="preserve"> </v>
      </c>
      <c r="W120" s="46">
        <v>155.22</v>
      </c>
      <c r="X120" s="9">
        <v>155.22</v>
      </c>
      <c r="Y120" s="75">
        <v>209.75</v>
      </c>
      <c r="Z120" s="29">
        <f t="shared" si="593"/>
        <v>1</v>
      </c>
      <c r="AA120" s="29">
        <f t="shared" si="377"/>
        <v>0.74002383790226456</v>
      </c>
      <c r="AB120" s="46">
        <v>148000</v>
      </c>
      <c r="AC120" s="46">
        <v>162557.56</v>
      </c>
      <c r="AD120" s="75">
        <v>157099.35</v>
      </c>
      <c r="AE120" s="29">
        <f t="shared" si="594"/>
        <v>1.0983618918918918</v>
      </c>
      <c r="AF120" s="29">
        <f t="shared" si="379"/>
        <v>1.0347436828987515</v>
      </c>
      <c r="AG120" s="46">
        <v>695954.64</v>
      </c>
      <c r="AH120" s="46">
        <v>645530.85</v>
      </c>
      <c r="AI120" s="75">
        <v>710219.74</v>
      </c>
      <c r="AJ120" s="29">
        <f>IF(AH120&lt;=0," ",IF(AG120&lt;=0," ",IF(AH120/AG120*100&gt;200,"СВ.200",AH120/AG120)))</f>
        <v>0.92754730394498119</v>
      </c>
      <c r="AK120" s="29">
        <f t="shared" si="381"/>
        <v>0.90891707684723033</v>
      </c>
      <c r="AL120" s="46">
        <v>2000</v>
      </c>
      <c r="AM120" s="46">
        <v>150</v>
      </c>
      <c r="AN120" s="75">
        <v>600</v>
      </c>
      <c r="AO120" s="29">
        <f t="shared" si="700"/>
        <v>7.4999999999999997E-2</v>
      </c>
      <c r="AP120" s="29">
        <f t="shared" si="382"/>
        <v>0.25</v>
      </c>
      <c r="AQ120" s="9">
        <f t="shared" si="696"/>
        <v>790241.65999999992</v>
      </c>
      <c r="AR120" s="9">
        <f t="shared" si="697"/>
        <v>943995.56</v>
      </c>
      <c r="AS120" s="9">
        <f t="shared" si="698"/>
        <v>778806.62</v>
      </c>
      <c r="AT120" s="29">
        <f t="shared" si="596"/>
        <v>1.1945656724804918</v>
      </c>
      <c r="AU120" s="29">
        <f t="shared" si="385"/>
        <v>1.212105207837088</v>
      </c>
      <c r="AV120" s="46"/>
      <c r="AW120" s="9"/>
      <c r="AX120" s="30"/>
      <c r="AY120" s="29" t="str">
        <f t="shared" si="597"/>
        <v xml:space="preserve"> </v>
      </c>
      <c r="AZ120" s="29" t="str">
        <f t="shared" si="387"/>
        <v xml:space="preserve"> </v>
      </c>
      <c r="BA120" s="30"/>
      <c r="BB120" s="30"/>
      <c r="BC120" s="36"/>
      <c r="BD120" s="29" t="str">
        <f t="shared" si="389"/>
        <v xml:space="preserve"> </v>
      </c>
      <c r="BE120" s="29" t="str">
        <f t="shared" si="390"/>
        <v xml:space="preserve"> </v>
      </c>
      <c r="BF120" s="46">
        <v>290000</v>
      </c>
      <c r="BG120" s="46">
        <v>313277.21000000002</v>
      </c>
      <c r="BH120" s="75">
        <v>275468.31</v>
      </c>
      <c r="BI120" s="29">
        <f t="shared" si="598"/>
        <v>1.0802662413793105</v>
      </c>
      <c r="BJ120" s="29">
        <f t="shared" si="393"/>
        <v>1.1372531744214063</v>
      </c>
      <c r="BK120" s="30"/>
      <c r="BL120" s="30"/>
      <c r="BM120" s="30"/>
      <c r="BN120" s="29" t="str">
        <f t="shared" si="686"/>
        <v xml:space="preserve"> </v>
      </c>
      <c r="BO120" s="29" t="str">
        <f t="shared" si="395"/>
        <v xml:space="preserve"> </v>
      </c>
      <c r="BP120" s="46">
        <v>85000</v>
      </c>
      <c r="BQ120" s="46">
        <v>116702.76</v>
      </c>
      <c r="BR120" s="75">
        <v>82683.740000000005</v>
      </c>
      <c r="BS120" s="29">
        <f t="shared" si="599"/>
        <v>1.3729736470588234</v>
      </c>
      <c r="BT120" s="29">
        <f>IF(BQ120=0," ",IF(BQ120/BR120*100&gt;200,"св.200",BQ120/BR120))</f>
        <v>1.4114354285377027</v>
      </c>
      <c r="BU120" s="46">
        <v>415241.66</v>
      </c>
      <c r="BV120" s="46">
        <v>514015.59</v>
      </c>
      <c r="BW120" s="75">
        <v>417900.57</v>
      </c>
      <c r="BX120" s="29">
        <f>IF(BV120&lt;=0," ",IF(BU120&lt;=0," ",IF(BV120/BU120*100&gt;200,"СВ.200",BV120/BU120)))</f>
        <v>1.2378709544702236</v>
      </c>
      <c r="BY120" s="29">
        <f t="shared" si="399"/>
        <v>1.229994948319884</v>
      </c>
      <c r="BZ120" s="30">
        <v>0</v>
      </c>
      <c r="CA120" s="30">
        <v>0</v>
      </c>
      <c r="CB120" s="75">
        <v>2754</v>
      </c>
      <c r="CC120" s="29" t="str">
        <f t="shared" si="650"/>
        <v xml:space="preserve"> </v>
      </c>
      <c r="CD120" s="29">
        <f t="shared" si="400"/>
        <v>0</v>
      </c>
      <c r="CE120" s="34"/>
      <c r="CF120" s="9"/>
      <c r="CG120" s="9"/>
      <c r="CH120" s="29" t="str">
        <f t="shared" si="402"/>
        <v xml:space="preserve"> </v>
      </c>
      <c r="CI120" s="29" t="str">
        <f>IF(CF120=0," ",IF(CF120/CG120*100&gt;200,"св.200",CF120/CG120))</f>
        <v xml:space="preserve"> </v>
      </c>
      <c r="CJ120" s="30"/>
      <c r="CK120" s="30"/>
      <c r="CL120" s="30"/>
      <c r="CM120" s="29" t="str">
        <f t="shared" si="403"/>
        <v xml:space="preserve"> </v>
      </c>
      <c r="CN120" s="29" t="str">
        <f t="shared" si="426"/>
        <v xml:space="preserve"> </v>
      </c>
      <c r="CO120" s="30"/>
      <c r="CP120" s="30"/>
      <c r="CQ120" s="30"/>
      <c r="CR120" s="29" t="str">
        <f t="shared" si="405"/>
        <v xml:space="preserve"> </v>
      </c>
      <c r="CS120" s="29" t="str">
        <f>IF(CP120=0," ",IF(CP120/CQ120*100&gt;200,"св.200",CP120/CQ120))</f>
        <v xml:space="preserve"> </v>
      </c>
      <c r="CT120" s="30"/>
      <c r="CU120" s="30"/>
      <c r="CV120" s="30"/>
      <c r="CW120" s="29" t="str">
        <f t="shared" si="427"/>
        <v xml:space="preserve"> </v>
      </c>
      <c r="CX120" s="29" t="str">
        <f t="shared" si="428"/>
        <v xml:space="preserve"> </v>
      </c>
      <c r="CY120" s="30"/>
      <c r="CZ120" s="30"/>
      <c r="DA120" s="30"/>
      <c r="DB120" s="29" t="str">
        <f t="shared" si="600"/>
        <v xml:space="preserve"> </v>
      </c>
      <c r="DC120" s="29" t="str">
        <f t="shared" si="409"/>
        <v xml:space="preserve"> </v>
      </c>
      <c r="DD120" s="45"/>
      <c r="DE120" s="37"/>
      <c r="DF120" s="30"/>
      <c r="DG120" s="29" t="str">
        <f t="shared" si="601"/>
        <v xml:space="preserve"> </v>
      </c>
      <c r="DH120" s="29" t="str">
        <f t="shared" si="411"/>
        <v xml:space="preserve"> </v>
      </c>
      <c r="DI120" s="30"/>
      <c r="DJ120" s="30"/>
      <c r="DK120" s="29" t="str">
        <f t="shared" si="412"/>
        <v xml:space="preserve"> </v>
      </c>
      <c r="DL120" s="9"/>
      <c r="DM120" s="9"/>
      <c r="DN120" s="30"/>
      <c r="DO120" s="29" t="str">
        <f t="shared" si="602"/>
        <v xml:space="preserve"> </v>
      </c>
      <c r="DP120" s="29" t="str">
        <f t="shared" si="414"/>
        <v xml:space="preserve"> </v>
      </c>
    </row>
    <row r="121" spans="1:120" s="19" customFormat="1" ht="16.5" hidden="1" customHeight="1" outlineLevel="1" x14ac:dyDescent="0.25">
      <c r="A121" s="18">
        <f t="shared" si="699"/>
        <v>98</v>
      </c>
      <c r="B121" s="8" t="s">
        <v>85</v>
      </c>
      <c r="C121" s="28">
        <f t="shared" si="689"/>
        <v>1663284.66</v>
      </c>
      <c r="D121" s="28">
        <f t="shared" si="689"/>
        <v>1750499.7300000002</v>
      </c>
      <c r="E121" s="28">
        <f t="shared" si="690"/>
        <v>1374473.82</v>
      </c>
      <c r="F121" s="29">
        <f t="shared" si="589"/>
        <v>1.0524354442131392</v>
      </c>
      <c r="G121" s="29">
        <f t="shared" si="365"/>
        <v>1.2735780809561001</v>
      </c>
      <c r="H121" s="17">
        <f t="shared" si="691"/>
        <v>1538942.98</v>
      </c>
      <c r="I121" s="24">
        <f t="shared" si="691"/>
        <v>1648633.1900000002</v>
      </c>
      <c r="J121" s="17">
        <f t="shared" si="692"/>
        <v>1117118.5900000001</v>
      </c>
      <c r="K121" s="29">
        <f t="shared" si="590"/>
        <v>1.07127633149865</v>
      </c>
      <c r="L121" s="29">
        <f t="shared" si="369"/>
        <v>1.4757906678466428</v>
      </c>
      <c r="M121" s="46">
        <v>62192.5</v>
      </c>
      <c r="N121" s="46">
        <v>64122.8</v>
      </c>
      <c r="O121" s="75">
        <v>40460.370000000003</v>
      </c>
      <c r="P121" s="29">
        <f t="shared" si="591"/>
        <v>1.0310375045222495</v>
      </c>
      <c r="Q121" s="29">
        <f t="shared" si="371"/>
        <v>1.5848297976513808</v>
      </c>
      <c r="R121" s="30"/>
      <c r="S121" s="30"/>
      <c r="T121" s="30"/>
      <c r="U121" s="29" t="str">
        <f t="shared" si="592"/>
        <v xml:space="preserve"> </v>
      </c>
      <c r="V121" s="29" t="str">
        <f t="shared" si="695"/>
        <v xml:space="preserve"> </v>
      </c>
      <c r="W121" s="46">
        <v>31550.48</v>
      </c>
      <c r="X121" s="46">
        <v>31550.48</v>
      </c>
      <c r="Y121" s="75">
        <v>15111.9</v>
      </c>
      <c r="Z121" s="29">
        <f t="shared" si="593"/>
        <v>1</v>
      </c>
      <c r="AA121" s="29" t="str">
        <f t="shared" si="377"/>
        <v>св.200</v>
      </c>
      <c r="AB121" s="46">
        <v>375200</v>
      </c>
      <c r="AC121" s="46">
        <v>430868.06</v>
      </c>
      <c r="AD121" s="75">
        <v>233254.64</v>
      </c>
      <c r="AE121" s="29">
        <f t="shared" si="594"/>
        <v>1.1483690298507463</v>
      </c>
      <c r="AF121" s="29">
        <f t="shared" si="379"/>
        <v>1.847200381522957</v>
      </c>
      <c r="AG121" s="46">
        <v>1070000</v>
      </c>
      <c r="AH121" s="46">
        <v>1122091.8500000001</v>
      </c>
      <c r="AI121" s="75">
        <v>828291.68</v>
      </c>
      <c r="AJ121" s="29">
        <f t="shared" si="595"/>
        <v>1.0486839719626169</v>
      </c>
      <c r="AK121" s="29">
        <f t="shared" si="381"/>
        <v>1.3547061706571772</v>
      </c>
      <c r="AL121" s="46"/>
      <c r="AM121" s="9"/>
      <c r="AN121" s="9"/>
      <c r="AO121" s="29" t="str">
        <f t="shared" si="700"/>
        <v xml:space="preserve"> </v>
      </c>
      <c r="AP121" s="29" t="str">
        <f t="shared" si="382"/>
        <v xml:space="preserve"> </v>
      </c>
      <c r="AQ121" s="9">
        <f t="shared" si="696"/>
        <v>124341.68</v>
      </c>
      <c r="AR121" s="9">
        <f t="shared" si="697"/>
        <v>101866.54000000001</v>
      </c>
      <c r="AS121" s="9">
        <f t="shared" si="698"/>
        <v>257355.23</v>
      </c>
      <c r="AT121" s="29">
        <f t="shared" si="596"/>
        <v>0.81924693312813546</v>
      </c>
      <c r="AU121" s="29">
        <f t="shared" si="385"/>
        <v>0.39582074939763223</v>
      </c>
      <c r="AV121" s="46"/>
      <c r="AW121" s="9"/>
      <c r="AX121" s="30"/>
      <c r="AY121" s="29" t="str">
        <f t="shared" si="597"/>
        <v xml:space="preserve"> </v>
      </c>
      <c r="AZ121" s="29" t="str">
        <f t="shared" si="387"/>
        <v xml:space="preserve"> </v>
      </c>
      <c r="BA121" s="30"/>
      <c r="BB121" s="30"/>
      <c r="BC121" s="36"/>
      <c r="BD121" s="29" t="str">
        <f t="shared" si="389"/>
        <v xml:space="preserve"> </v>
      </c>
      <c r="BE121" s="29" t="str">
        <f t="shared" si="390"/>
        <v xml:space="preserve"> </v>
      </c>
      <c r="BF121" s="46"/>
      <c r="BG121" s="9"/>
      <c r="BH121" s="9"/>
      <c r="BI121" s="29" t="str">
        <f t="shared" si="598"/>
        <v xml:space="preserve"> </v>
      </c>
      <c r="BJ121" s="29" t="str">
        <f t="shared" si="393"/>
        <v xml:space="preserve"> </v>
      </c>
      <c r="BK121" s="30"/>
      <c r="BL121" s="30"/>
      <c r="BM121" s="30"/>
      <c r="BN121" s="29" t="str">
        <f t="shared" si="686"/>
        <v xml:space="preserve"> </v>
      </c>
      <c r="BO121" s="29" t="str">
        <f t="shared" si="395"/>
        <v xml:space="preserve"> </v>
      </c>
      <c r="BP121" s="30">
        <v>35000</v>
      </c>
      <c r="BQ121" s="46">
        <v>24697.72</v>
      </c>
      <c r="BR121" s="75">
        <v>19968.22</v>
      </c>
      <c r="BS121" s="29">
        <f t="shared" si="599"/>
        <v>0.70564914285714286</v>
      </c>
      <c r="BT121" s="29">
        <f t="shared" si="397"/>
        <v>1.2368513568059647</v>
      </c>
      <c r="BU121" s="46">
        <v>79107.679999999993</v>
      </c>
      <c r="BV121" s="46">
        <v>66934.820000000007</v>
      </c>
      <c r="BW121" s="75">
        <v>237387.01</v>
      </c>
      <c r="BX121" s="29">
        <f t="shared" si="573"/>
        <v>0.84612290488104336</v>
      </c>
      <c r="BY121" s="29">
        <f t="shared" si="399"/>
        <v>0.28196496514278518</v>
      </c>
      <c r="BZ121" s="30">
        <v>10234</v>
      </c>
      <c r="CA121" s="30">
        <v>10234</v>
      </c>
      <c r="CB121" s="30"/>
      <c r="CC121" s="29">
        <f t="shared" si="650"/>
        <v>1</v>
      </c>
      <c r="CD121" s="29" t="str">
        <f t="shared" si="400"/>
        <v xml:space="preserve"> </v>
      </c>
      <c r="CE121" s="34"/>
      <c r="CF121" s="9"/>
      <c r="CG121" s="9"/>
      <c r="CH121" s="29" t="str">
        <f t="shared" si="402"/>
        <v xml:space="preserve"> </v>
      </c>
      <c r="CI121" s="29" t="str">
        <f t="shared" si="425"/>
        <v xml:space="preserve"> </v>
      </c>
      <c r="CJ121" s="30"/>
      <c r="CK121" s="30"/>
      <c r="CL121" s="30"/>
      <c r="CM121" s="29" t="str">
        <f t="shared" si="403"/>
        <v xml:space="preserve"> </v>
      </c>
      <c r="CN121" s="29" t="str">
        <f t="shared" si="426"/>
        <v xml:space="preserve"> </v>
      </c>
      <c r="CO121" s="30"/>
      <c r="CP121" s="30"/>
      <c r="CQ121" s="30"/>
      <c r="CR121" s="29" t="str">
        <f t="shared" si="405"/>
        <v xml:space="preserve"> </v>
      </c>
      <c r="CS121" s="29" t="str">
        <f t="shared" si="406"/>
        <v xml:space="preserve"> </v>
      </c>
      <c r="CT121" s="30"/>
      <c r="CU121" s="30"/>
      <c r="CV121" s="30"/>
      <c r="CW121" s="29" t="str">
        <f t="shared" si="427"/>
        <v xml:space="preserve"> </v>
      </c>
      <c r="CX121" s="29" t="str">
        <f t="shared" si="428"/>
        <v xml:space="preserve"> </v>
      </c>
      <c r="CY121" s="30"/>
      <c r="CZ121" s="30"/>
      <c r="DA121" s="30"/>
      <c r="DB121" s="29" t="str">
        <f t="shared" si="600"/>
        <v xml:space="preserve"> </v>
      </c>
      <c r="DC121" s="29" t="str">
        <f t="shared" si="409"/>
        <v xml:space="preserve"> </v>
      </c>
      <c r="DD121" s="45"/>
      <c r="DE121" s="37"/>
      <c r="DF121" s="30"/>
      <c r="DG121" s="29" t="str">
        <f t="shared" si="601"/>
        <v xml:space="preserve"> </v>
      </c>
      <c r="DH121" s="29" t="str">
        <f t="shared" si="411"/>
        <v xml:space="preserve"> </v>
      </c>
      <c r="DI121" s="30"/>
      <c r="DJ121" s="30"/>
      <c r="DK121" s="29" t="str">
        <f t="shared" si="412"/>
        <v xml:space="preserve"> </v>
      </c>
      <c r="DL121" s="9"/>
      <c r="DM121" s="9"/>
      <c r="DN121" s="30"/>
      <c r="DO121" s="29" t="str">
        <f t="shared" si="602"/>
        <v xml:space="preserve"> </v>
      </c>
      <c r="DP121" s="29" t="str">
        <f t="shared" si="414"/>
        <v xml:space="preserve"> </v>
      </c>
    </row>
    <row r="122" spans="1:120" s="21" customFormat="1" ht="32.1" customHeight="1" collapsed="1" x14ac:dyDescent="0.25">
      <c r="A122" s="20"/>
      <c r="B122" s="7" t="s">
        <v>154</v>
      </c>
      <c r="C122" s="35">
        <f>SUM(C123:C130)</f>
        <v>25636753.829999998</v>
      </c>
      <c r="D122" s="35">
        <f t="shared" ref="D122" si="701">SUM(D123:D130)</f>
        <v>26539833.649999999</v>
      </c>
      <c r="E122" s="35">
        <f t="shared" ref="E122" si="702">SUM(E123:E130)</f>
        <v>24731801.449999999</v>
      </c>
      <c r="F122" s="26">
        <f t="shared" si="589"/>
        <v>1.0352259816507354</v>
      </c>
      <c r="G122" s="26">
        <f t="shared" si="365"/>
        <v>1.0731055602098083</v>
      </c>
      <c r="H122" s="25">
        <f t="shared" ref="H122" si="703">SUM(H123:H130)</f>
        <v>23191915.079999998</v>
      </c>
      <c r="I122" s="65">
        <f>SUM(I123:I130)</f>
        <v>23968433.179999996</v>
      </c>
      <c r="J122" s="25">
        <f t="shared" ref="J122" si="704">SUM(J123:J130)</f>
        <v>22104833.199999999</v>
      </c>
      <c r="K122" s="26">
        <f t="shared" si="590"/>
        <v>1.0334822759276849</v>
      </c>
      <c r="L122" s="26">
        <f t="shared" si="369"/>
        <v>1.0843073531991183</v>
      </c>
      <c r="M122" s="25">
        <f>SUM(M123:M130)</f>
        <v>8985311.4199999999</v>
      </c>
      <c r="N122" s="25">
        <f>SUM(N123:N130)</f>
        <v>9327731.5199999996</v>
      </c>
      <c r="O122" s="25">
        <f>SUM(O123:O130)</f>
        <v>8943243.2799999993</v>
      </c>
      <c r="P122" s="26">
        <f t="shared" si="591"/>
        <v>1.0381088739159137</v>
      </c>
      <c r="Q122" s="26">
        <f t="shared" si="371"/>
        <v>1.0429920363298</v>
      </c>
      <c r="R122" s="25">
        <f>SUM(R123:R130)</f>
        <v>1528991.72</v>
      </c>
      <c r="S122" s="25">
        <f>SUM(S123:S130)</f>
        <v>1522614.02</v>
      </c>
      <c r="T122" s="25">
        <f>SUM(T123:T130)</f>
        <v>1321762.3999999999</v>
      </c>
      <c r="U122" s="26">
        <f t="shared" si="592"/>
        <v>0.99582881979243165</v>
      </c>
      <c r="V122" s="26">
        <f t="shared" si="374"/>
        <v>1.1519574319862633</v>
      </c>
      <c r="W122" s="25">
        <f>SUM(W123:W130)</f>
        <v>861289.99</v>
      </c>
      <c r="X122" s="25">
        <f>SUM(X123:X130)</f>
        <v>881995.28</v>
      </c>
      <c r="Y122" s="25">
        <f>SUM(Y123:Y130)</f>
        <v>593472.91</v>
      </c>
      <c r="Z122" s="26">
        <f t="shared" si="593"/>
        <v>1.0240398590955411</v>
      </c>
      <c r="AA122" s="26">
        <f t="shared" si="377"/>
        <v>1.4861592924266753</v>
      </c>
      <c r="AB122" s="25">
        <f>SUM(AB123:AB130)</f>
        <v>1658000</v>
      </c>
      <c r="AC122" s="25">
        <f>SUM(AC123:AC130)</f>
        <v>1863922.0399999998</v>
      </c>
      <c r="AD122" s="25">
        <f>SUM(AD123:AD130)</f>
        <v>1200665.22</v>
      </c>
      <c r="AE122" s="26">
        <f t="shared" si="594"/>
        <v>1.1241990591073581</v>
      </c>
      <c r="AF122" s="26">
        <f t="shared" si="379"/>
        <v>1.5524077894086079</v>
      </c>
      <c r="AG122" s="25">
        <f>SUM(AG123:AG130)</f>
        <v>10032276.949999999</v>
      </c>
      <c r="AH122" s="25">
        <f>SUM(AH123:AH130)</f>
        <v>10260238.890000001</v>
      </c>
      <c r="AI122" s="25">
        <f>SUM(AI123:AI130)</f>
        <v>9917667.3900000006</v>
      </c>
      <c r="AJ122" s="26">
        <f t="shared" si="595"/>
        <v>1.0227228515656162</v>
      </c>
      <c r="AK122" s="26">
        <f t="shared" si="381"/>
        <v>1.0345415395101287</v>
      </c>
      <c r="AL122" s="25">
        <f>SUM(AL123:AL130)</f>
        <v>126045</v>
      </c>
      <c r="AM122" s="25">
        <f>SUM(AM123:AM130)</f>
        <v>111931.43</v>
      </c>
      <c r="AN122" s="25">
        <f>SUM(AN123:AN130)</f>
        <v>128022</v>
      </c>
      <c r="AO122" s="26">
        <f t="shared" si="700"/>
        <v>0.88802752985045019</v>
      </c>
      <c r="AP122" s="26">
        <f t="shared" si="382"/>
        <v>0.8743140241520988</v>
      </c>
      <c r="AQ122" s="25">
        <f>SUM(AQ123:AQ130)</f>
        <v>2444838.75</v>
      </c>
      <c r="AR122" s="25">
        <f t="shared" ref="AR122:AS122" si="705">SUM(AR123:AR130)</f>
        <v>2571400.4699999997</v>
      </c>
      <c r="AS122" s="25">
        <f t="shared" si="705"/>
        <v>2626968.25</v>
      </c>
      <c r="AT122" s="26">
        <f t="shared" si="596"/>
        <v>1.0517668987371867</v>
      </c>
      <c r="AU122" s="26">
        <f t="shared" si="385"/>
        <v>0.9788471824887871</v>
      </c>
      <c r="AV122" s="25">
        <f>SUM(AV123:AV130)</f>
        <v>90200</v>
      </c>
      <c r="AW122" s="25">
        <f>SUM(AW123:AW130)</f>
        <v>111521.32</v>
      </c>
      <c r="AX122" s="25">
        <f>SUM(AX123:AX130)</f>
        <v>79631.149999999994</v>
      </c>
      <c r="AY122" s="26">
        <f t="shared" si="597"/>
        <v>1.236378270509978</v>
      </c>
      <c r="AZ122" s="26">
        <f t="shared" si="387"/>
        <v>1.400473558400199</v>
      </c>
      <c r="BA122" s="27">
        <f t="shared" ref="BA122:BC122" si="706">SUM(BA123:BA130)</f>
        <v>213742.95</v>
      </c>
      <c r="BB122" s="27">
        <f>SUM(BB123:BB130)</f>
        <v>173910.79</v>
      </c>
      <c r="BC122" s="32">
        <f t="shared" si="706"/>
        <v>147862.56</v>
      </c>
      <c r="BD122" s="26">
        <f t="shared" si="389"/>
        <v>0.81364456699039667</v>
      </c>
      <c r="BE122" s="26">
        <f t="shared" si="390"/>
        <v>1.1761651495821526</v>
      </c>
      <c r="BF122" s="27">
        <f t="shared" ref="BF122:BH122" si="707">SUM(BF123:BF130)</f>
        <v>301880.33</v>
      </c>
      <c r="BG122" s="27">
        <f>SUM(BG123:BG130)</f>
        <v>335528.5</v>
      </c>
      <c r="BH122" s="27">
        <f t="shared" si="707"/>
        <v>402625.31999999995</v>
      </c>
      <c r="BI122" s="26">
        <f t="shared" si="598"/>
        <v>1.1114619491770132</v>
      </c>
      <c r="BJ122" s="26">
        <f t="shared" si="393"/>
        <v>0.83335171270400987</v>
      </c>
      <c r="BK122" s="25">
        <f>SUM(BK123:BK130)</f>
        <v>0</v>
      </c>
      <c r="BL122" s="25">
        <f>SUM(BL123:BL130)</f>
        <v>0</v>
      </c>
      <c r="BM122" s="25">
        <f>SUM(BM123:BM130)</f>
        <v>0</v>
      </c>
      <c r="BN122" s="26" t="str">
        <f t="shared" si="686"/>
        <v xml:space="preserve"> </v>
      </c>
      <c r="BO122" s="26" t="str">
        <f t="shared" si="395"/>
        <v xml:space="preserve"> </v>
      </c>
      <c r="BP122" s="25">
        <f>SUM(BP123:BP130)</f>
        <v>395004.03</v>
      </c>
      <c r="BQ122" s="25">
        <f>SUM(BQ123:BQ130)</f>
        <v>362518.54</v>
      </c>
      <c r="BR122" s="25">
        <f>SUM(BR123:BR130)</f>
        <v>219733.61000000002</v>
      </c>
      <c r="BS122" s="26">
        <f t="shared" si="599"/>
        <v>0.91775909223002095</v>
      </c>
      <c r="BT122" s="26">
        <f t="shared" si="397"/>
        <v>1.6498092394695556</v>
      </c>
      <c r="BU122" s="25">
        <f>SUM(BU123:BU130)</f>
        <v>312203.81</v>
      </c>
      <c r="BV122" s="25">
        <f>SUM(BV123:BV130)</f>
        <v>388456.44</v>
      </c>
      <c r="BW122" s="25">
        <f>SUM(BW123:BW130)</f>
        <v>183853.94</v>
      </c>
      <c r="BX122" s="26">
        <f t="shared" ref="BX122:BX143" si="708">IF(BV122&lt;=0," ",IF(BU122&lt;=0," ",IF(BV122/BU122*100&gt;200,"СВ.200",BV122/BU122)))</f>
        <v>1.2442399085392328</v>
      </c>
      <c r="BY122" s="26" t="str">
        <f t="shared" si="399"/>
        <v>св.200</v>
      </c>
      <c r="BZ122" s="25">
        <f>SUM(BZ123:BZ130)</f>
        <v>299484.32</v>
      </c>
      <c r="CA122" s="25">
        <f>SUM(CA123:CA130)</f>
        <v>332706.86</v>
      </c>
      <c r="CB122" s="25">
        <f>SUM(CB123:CB130)</f>
        <v>636805.35</v>
      </c>
      <c r="CC122" s="26">
        <f t="shared" si="650"/>
        <v>1.1109324855471565</v>
      </c>
      <c r="CD122" s="26">
        <f t="shared" si="400"/>
        <v>0.52246241335755106</v>
      </c>
      <c r="CE122" s="52">
        <f>SUM(CE123:CE130)</f>
        <v>791123.31</v>
      </c>
      <c r="CF122" s="52">
        <f>SUM(CF123:CF130)</f>
        <v>791123.31</v>
      </c>
      <c r="CG122" s="25">
        <f>SUM(CG123:CG130)</f>
        <v>943453.3899999999</v>
      </c>
      <c r="CH122" s="26">
        <f t="shared" si="402"/>
        <v>1</v>
      </c>
      <c r="CI122" s="26">
        <f t="shared" si="425"/>
        <v>0.83853989861650735</v>
      </c>
      <c r="CJ122" s="27">
        <f>SUM(CJ123:CJ130)</f>
        <v>24854.080000000002</v>
      </c>
      <c r="CK122" s="27">
        <f>SUM(CK123:CK130)</f>
        <v>24854.080000000002</v>
      </c>
      <c r="CL122" s="27">
        <f>SUM(CL123:CL130)</f>
        <v>108277.84</v>
      </c>
      <c r="CM122" s="26">
        <f t="shared" si="403"/>
        <v>1</v>
      </c>
      <c r="CN122" s="26">
        <f t="shared" si="426"/>
        <v>0.22953985783240599</v>
      </c>
      <c r="CO122" s="27">
        <f>SUM(CO123:CO130)</f>
        <v>766269.23</v>
      </c>
      <c r="CP122" s="27">
        <f t="shared" ref="CP122:CQ122" si="709">SUM(CP123:CP130)</f>
        <v>766269.23</v>
      </c>
      <c r="CQ122" s="27">
        <f t="shared" si="709"/>
        <v>835175.55</v>
      </c>
      <c r="CR122" s="26">
        <f t="shared" si="405"/>
        <v>1</v>
      </c>
      <c r="CS122" s="26">
        <f t="shared" si="406"/>
        <v>0.91749480693011176</v>
      </c>
      <c r="CT122" s="27">
        <f>SUM(CT123:CT130)</f>
        <v>0</v>
      </c>
      <c r="CU122" s="27">
        <f t="shared" ref="CU122:CV122" si="710">SUM(CU123:CU130)</f>
        <v>0</v>
      </c>
      <c r="CV122" s="27">
        <f t="shared" si="710"/>
        <v>0</v>
      </c>
      <c r="CW122" s="69" t="str">
        <f t="shared" si="427"/>
        <v xml:space="preserve"> </v>
      </c>
      <c r="CX122" s="69" t="str">
        <f t="shared" si="428"/>
        <v xml:space="preserve"> </v>
      </c>
      <c r="CY122" s="25">
        <f>SUM(CY123:CY130)</f>
        <v>0</v>
      </c>
      <c r="CZ122" s="25">
        <f>SUM(CZ123:CZ130)</f>
        <v>0</v>
      </c>
      <c r="DA122" s="25">
        <f>SUM(DA123:DA130)</f>
        <v>0</v>
      </c>
      <c r="DB122" s="26" t="str">
        <f t="shared" si="600"/>
        <v xml:space="preserve"> </v>
      </c>
      <c r="DC122" s="26" t="str">
        <f t="shared" si="409"/>
        <v xml:space="preserve"> </v>
      </c>
      <c r="DD122" s="25">
        <f>SUM(DD123:DD130)</f>
        <v>41200</v>
      </c>
      <c r="DE122" s="38">
        <f>SUM(DE123:DE130)</f>
        <v>41200</v>
      </c>
      <c r="DF122" s="25">
        <f>SUM(DF123:DF130)</f>
        <v>2644.24</v>
      </c>
      <c r="DG122" s="26">
        <f t="shared" si="601"/>
        <v>1</v>
      </c>
      <c r="DH122" s="26" t="str">
        <f>IF(DE122=0," ",IF(DE122/DF122*100&gt;200,"св.200",DE122/DF122))</f>
        <v>св.200</v>
      </c>
      <c r="DI122" s="25">
        <f>SUM(DI123:DI130)</f>
        <v>34434.71</v>
      </c>
      <c r="DJ122" s="25">
        <f>SUM(DJ123:DJ130)</f>
        <v>10358.69</v>
      </c>
      <c r="DK122" s="26" t="str">
        <f t="shared" ref="DK122:DK128" si="711">IF(DI122=0," ",IF(DI122/DJ122*100&gt;200,"св.200",DI122/DJ122))</f>
        <v>св.200</v>
      </c>
      <c r="DL122" s="25">
        <f>SUM(DL123:DL130)</f>
        <v>0</v>
      </c>
      <c r="DM122" s="25">
        <f>SUM(DM123:DM130)</f>
        <v>0</v>
      </c>
      <c r="DN122" s="25">
        <f>SUM(DN123:DN130)</f>
        <v>0</v>
      </c>
      <c r="DO122" s="26" t="str">
        <f t="shared" si="602"/>
        <v xml:space="preserve"> </v>
      </c>
      <c r="DP122" s="26" t="str">
        <f t="shared" ref="DP122:DP131" si="712">IF(DM122=0," ",IF(DM122/DN122*100&gt;200,"св.200",DM122/DN122))</f>
        <v xml:space="preserve"> </v>
      </c>
    </row>
    <row r="123" spans="1:120" s="19" customFormat="1" ht="15.75" hidden="1" customHeight="1" outlineLevel="1" x14ac:dyDescent="0.25">
      <c r="A123" s="18">
        <v>99</v>
      </c>
      <c r="B123" s="8" t="s">
        <v>72</v>
      </c>
      <c r="C123" s="28">
        <f t="shared" ref="C123:D130" si="713">H123+AQ123</f>
        <v>9194039.6500000004</v>
      </c>
      <c r="D123" s="28">
        <f t="shared" si="713"/>
        <v>9541421.3400000017</v>
      </c>
      <c r="E123" s="28">
        <f t="shared" ref="E123:E130" si="714">J123+AS123</f>
        <v>9050444.3200000003</v>
      </c>
      <c r="F123" s="29">
        <f t="shared" si="589"/>
        <v>1.0377833578300917</v>
      </c>
      <c r="G123" s="29">
        <f t="shared" si="365"/>
        <v>1.0542489410066889</v>
      </c>
      <c r="H123" s="17">
        <f t="shared" ref="H123:I130" si="715">W123++AG123+M123+AB123+AL123+R123</f>
        <v>8689089.6600000001</v>
      </c>
      <c r="I123" s="24">
        <f t="shared" si="715"/>
        <v>8973107.9500000011</v>
      </c>
      <c r="J123" s="17">
        <f t="shared" ref="J123:J130" si="716">Y123++AI123+O123+AD123+AN123+T123</f>
        <v>8693941.4900000002</v>
      </c>
      <c r="K123" s="29">
        <f t="shared" si="590"/>
        <v>1.0326867717003165</v>
      </c>
      <c r="L123" s="29">
        <f t="shared" si="369"/>
        <v>1.0321104599474364</v>
      </c>
      <c r="M123" s="46">
        <v>5478566</v>
      </c>
      <c r="N123" s="46">
        <v>5733214.8200000003</v>
      </c>
      <c r="O123" s="75">
        <v>5457257.8399999999</v>
      </c>
      <c r="P123" s="29">
        <f t="shared" si="591"/>
        <v>1.0464809258481143</v>
      </c>
      <c r="Q123" s="29">
        <f t="shared" si="371"/>
        <v>1.0505669675303451</v>
      </c>
      <c r="R123" s="46">
        <v>1528991.72</v>
      </c>
      <c r="S123" s="46">
        <v>1522614.02</v>
      </c>
      <c r="T123" s="75">
        <v>1321762.3999999999</v>
      </c>
      <c r="U123" s="29">
        <f t="shared" si="592"/>
        <v>0.99582881979243165</v>
      </c>
      <c r="V123" s="29">
        <f t="shared" si="374"/>
        <v>1.1519574319862633</v>
      </c>
      <c r="W123" s="46">
        <v>327254.99</v>
      </c>
      <c r="X123" s="46">
        <v>327254.99</v>
      </c>
      <c r="Y123" s="75">
        <v>275425.81</v>
      </c>
      <c r="Z123" s="29">
        <f>IF(X123&lt;=0," ",IF(W123&lt;=0," ",IF(X123/W123*100&gt;200,"СВ.200",X123/W123)))</f>
        <v>1</v>
      </c>
      <c r="AA123" s="29">
        <f t="shared" si="377"/>
        <v>1.1881783700663346</v>
      </c>
      <c r="AB123" s="46">
        <v>70100</v>
      </c>
      <c r="AC123" s="46">
        <v>75421.960000000006</v>
      </c>
      <c r="AD123" s="75">
        <v>142167.94</v>
      </c>
      <c r="AE123" s="29">
        <f t="shared" si="594"/>
        <v>1.0759195435092725</v>
      </c>
      <c r="AF123" s="29">
        <f t="shared" ref="AF123:AF130" si="717">IF(AD123=0," ",IF(AC123/AD123*100&gt;200,"св.200",AC123/AD123))</f>
        <v>0.53051313819416679</v>
      </c>
      <c r="AG123" s="46">
        <v>1273976.95</v>
      </c>
      <c r="AH123" s="46">
        <v>1303577.1599999999</v>
      </c>
      <c r="AI123" s="75">
        <v>1485917.5</v>
      </c>
      <c r="AJ123" s="29">
        <f t="shared" si="595"/>
        <v>1.0232344941562719</v>
      </c>
      <c r="AK123" s="29">
        <f t="shared" si="381"/>
        <v>0.87728770944551093</v>
      </c>
      <c r="AL123" s="46">
        <v>10200</v>
      </c>
      <c r="AM123" s="46">
        <v>11025</v>
      </c>
      <c r="AN123" s="75">
        <v>11410</v>
      </c>
      <c r="AO123" s="29">
        <f t="shared" si="700"/>
        <v>1.0808823529411764</v>
      </c>
      <c r="AP123" s="29">
        <f t="shared" si="382"/>
        <v>0.96625766871165641</v>
      </c>
      <c r="AQ123" s="9">
        <f>AV123+BA123+BF123+BK123+BP123+BU123+BZ123+CE123+CY123+DD123+DL123+CT123</f>
        <v>504949.99</v>
      </c>
      <c r="AR123" s="9">
        <f t="shared" ref="AR123" si="718">AW123+BB123+BG123+BL123+BQ123+BV123+CA123+CF123+CZ123+DE123+DM123+CU123+DI123</f>
        <v>568313.3899999999</v>
      </c>
      <c r="AS123" s="9">
        <f t="shared" ref="AS123" si="719">AX123+BC123+BH123+BM123+BR123+BW123+CB123+CG123+DA123+DF123+DN123+CV123+DJ123</f>
        <v>356502.82999999996</v>
      </c>
      <c r="AT123" s="29">
        <f t="shared" si="596"/>
        <v>1.1254845059012675</v>
      </c>
      <c r="AU123" s="29">
        <f t="shared" si="385"/>
        <v>1.5941343018230738</v>
      </c>
      <c r="AV123" s="46">
        <v>90200</v>
      </c>
      <c r="AW123" s="46">
        <v>111521.32</v>
      </c>
      <c r="AX123" s="75">
        <v>79631.149999999994</v>
      </c>
      <c r="AY123" s="29">
        <f t="shared" si="597"/>
        <v>1.236378270509978</v>
      </c>
      <c r="AZ123" s="29">
        <f t="shared" si="387"/>
        <v>1.400473558400199</v>
      </c>
      <c r="BA123" s="46">
        <v>1000</v>
      </c>
      <c r="BB123" s="30">
        <v>1795.06</v>
      </c>
      <c r="BC123" s="75">
        <v>1000</v>
      </c>
      <c r="BD123" s="29">
        <f t="shared" si="389"/>
        <v>1.7950599999999999</v>
      </c>
      <c r="BE123" s="29">
        <f t="shared" si="390"/>
        <v>1.7950599999999999</v>
      </c>
      <c r="BF123" s="46">
        <v>21506.33</v>
      </c>
      <c r="BG123" s="46">
        <v>21506.33</v>
      </c>
      <c r="BH123" s="75">
        <v>18197.669999999998</v>
      </c>
      <c r="BI123" s="29">
        <f t="shared" si="598"/>
        <v>1</v>
      </c>
      <c r="BJ123" s="29">
        <f t="shared" si="393"/>
        <v>1.1818177821666183</v>
      </c>
      <c r="BK123" s="30"/>
      <c r="BL123" s="30"/>
      <c r="BM123" s="30"/>
      <c r="BN123" s="29" t="str">
        <f t="shared" si="686"/>
        <v xml:space="preserve"> </v>
      </c>
      <c r="BO123" s="29" t="str">
        <f t="shared" si="395"/>
        <v xml:space="preserve"> </v>
      </c>
      <c r="BP123" s="46">
        <v>111616.03</v>
      </c>
      <c r="BQ123" s="46">
        <v>119158.54</v>
      </c>
      <c r="BR123" s="75">
        <v>79351.58</v>
      </c>
      <c r="BS123" s="29">
        <f t="shared" si="599"/>
        <v>1.0675755086433374</v>
      </c>
      <c r="BT123" s="29">
        <f t="shared" si="397"/>
        <v>1.5016530231660163</v>
      </c>
      <c r="BU123" s="46">
        <v>17500</v>
      </c>
      <c r="BV123" s="46">
        <v>17500</v>
      </c>
      <c r="BW123" s="75">
        <v>40600</v>
      </c>
      <c r="BX123" s="29">
        <f t="shared" si="708"/>
        <v>1</v>
      </c>
      <c r="BY123" s="29">
        <f t="shared" si="399"/>
        <v>0.43103448275862066</v>
      </c>
      <c r="BZ123" s="46">
        <v>196684.32</v>
      </c>
      <c r="CA123" s="30">
        <v>230388.83</v>
      </c>
      <c r="CB123" s="75">
        <v>26805.35</v>
      </c>
      <c r="CC123" s="29">
        <f t="shared" si="650"/>
        <v>1.1713634823558887</v>
      </c>
      <c r="CD123" s="29" t="str">
        <f t="shared" si="400"/>
        <v>св.200</v>
      </c>
      <c r="CE123" s="46">
        <v>66443.31</v>
      </c>
      <c r="CF123" s="46">
        <v>66443.31</v>
      </c>
      <c r="CG123" s="75">
        <v>108277.84</v>
      </c>
      <c r="CH123" s="51">
        <f t="shared" si="402"/>
        <v>1</v>
      </c>
      <c r="CI123" s="29">
        <f t="shared" si="425"/>
        <v>0.6136371948313708</v>
      </c>
      <c r="CJ123" s="46">
        <v>24854.080000000002</v>
      </c>
      <c r="CK123" s="46">
        <v>24854.080000000002</v>
      </c>
      <c r="CL123" s="75">
        <v>108277.84</v>
      </c>
      <c r="CM123" s="29">
        <f t="shared" si="403"/>
        <v>1</v>
      </c>
      <c r="CN123" s="29">
        <f t="shared" si="426"/>
        <v>0.22953985783240599</v>
      </c>
      <c r="CO123" s="46">
        <v>41589.230000000003</v>
      </c>
      <c r="CP123" s="30">
        <v>41589.230000000003</v>
      </c>
      <c r="CQ123" s="30"/>
      <c r="CR123" s="29">
        <f t="shared" si="405"/>
        <v>1</v>
      </c>
      <c r="CS123" s="29" t="str">
        <f t="shared" si="406"/>
        <v xml:space="preserve"> </v>
      </c>
      <c r="CT123" s="30"/>
      <c r="CU123" s="30"/>
      <c r="CV123" s="30"/>
      <c r="CW123" s="29" t="str">
        <f t="shared" si="427"/>
        <v xml:space="preserve"> </v>
      </c>
      <c r="CX123" s="29" t="str">
        <f t="shared" si="428"/>
        <v xml:space="preserve"> </v>
      </c>
      <c r="CY123" s="30"/>
      <c r="CZ123" s="30"/>
      <c r="DA123" s="30"/>
      <c r="DB123" s="29" t="str">
        <f t="shared" si="600"/>
        <v xml:space="preserve"> </v>
      </c>
      <c r="DC123" s="29" t="str">
        <f t="shared" si="409"/>
        <v xml:space="preserve"> </v>
      </c>
      <c r="DD123" s="30"/>
      <c r="DE123" s="37"/>
      <c r="DF123" s="75">
        <v>2644.24</v>
      </c>
      <c r="DG123" s="29" t="str">
        <f t="shared" si="601"/>
        <v xml:space="preserve"> </v>
      </c>
      <c r="DH123" s="29">
        <f t="shared" si="411"/>
        <v>0</v>
      </c>
      <c r="DI123" s="46"/>
      <c r="DJ123" s="75">
        <v>-5</v>
      </c>
      <c r="DK123" s="29" t="str">
        <f t="shared" si="711"/>
        <v xml:space="preserve"> </v>
      </c>
      <c r="DL123" s="30"/>
      <c r="DM123" s="30"/>
      <c r="DN123" s="30"/>
      <c r="DO123" s="29" t="str">
        <f t="shared" si="602"/>
        <v xml:space="preserve"> </v>
      </c>
      <c r="DP123" s="29" t="str">
        <f t="shared" si="712"/>
        <v xml:space="preserve"> </v>
      </c>
    </row>
    <row r="124" spans="1:120" s="19" customFormat="1" ht="15.75" hidden="1" customHeight="1" outlineLevel="1" x14ac:dyDescent="0.25">
      <c r="A124" s="18">
        <f>A123+1</f>
        <v>100</v>
      </c>
      <c r="B124" s="8" t="s">
        <v>15</v>
      </c>
      <c r="C124" s="28">
        <f t="shared" si="713"/>
        <v>1629105</v>
      </c>
      <c r="D124" s="28">
        <f t="shared" si="713"/>
        <v>1518081.16</v>
      </c>
      <c r="E124" s="28">
        <f t="shared" si="714"/>
        <v>1273110.29</v>
      </c>
      <c r="F124" s="29">
        <f t="shared" si="589"/>
        <v>0.93184979482599339</v>
      </c>
      <c r="G124" s="29">
        <f t="shared" si="365"/>
        <v>1.1924192050949489</v>
      </c>
      <c r="H124" s="17">
        <f t="shared" si="715"/>
        <v>1523100</v>
      </c>
      <c r="I124" s="24">
        <f t="shared" si="715"/>
        <v>1412169.38</v>
      </c>
      <c r="J124" s="17">
        <f t="shared" si="716"/>
        <v>1265012.51</v>
      </c>
      <c r="K124" s="29">
        <f t="shared" si="590"/>
        <v>0.92716786816361363</v>
      </c>
      <c r="L124" s="29">
        <f t="shared" si="369"/>
        <v>1.1163283910923536</v>
      </c>
      <c r="M124" s="46">
        <v>332100</v>
      </c>
      <c r="N124" s="46">
        <v>334919.64</v>
      </c>
      <c r="O124" s="75">
        <v>290147.43</v>
      </c>
      <c r="P124" s="29">
        <f t="shared" si="591"/>
        <v>1.0084903342366758</v>
      </c>
      <c r="Q124" s="29">
        <f t="shared" si="371"/>
        <v>1.1543084837939113</v>
      </c>
      <c r="R124" s="30"/>
      <c r="S124" s="30"/>
      <c r="T124" s="30"/>
      <c r="U124" s="29" t="str">
        <f t="shared" si="592"/>
        <v xml:space="preserve"> </v>
      </c>
      <c r="V124" s="29" t="str">
        <f t="shared" ref="V124:V130" si="720">IF(S124=0," ",IF(S124/T124*100&gt;200,"св.200",S124/T124))</f>
        <v xml:space="preserve"> </v>
      </c>
      <c r="W124" s="46">
        <v>90000</v>
      </c>
      <c r="X124" s="46">
        <v>88870.45</v>
      </c>
      <c r="Y124" s="75">
        <v>73996.52</v>
      </c>
      <c r="Z124" s="29">
        <f t="shared" si="593"/>
        <v>0.98744944444444438</v>
      </c>
      <c r="AA124" s="29">
        <f t="shared" si="377"/>
        <v>1.2010085068865399</v>
      </c>
      <c r="AB124" s="46">
        <v>160000</v>
      </c>
      <c r="AC124" s="46">
        <v>159765.20000000001</v>
      </c>
      <c r="AD124" s="75">
        <v>50427.67</v>
      </c>
      <c r="AE124" s="29">
        <f t="shared" si="594"/>
        <v>0.99853250000000005</v>
      </c>
      <c r="AF124" s="29" t="str">
        <f t="shared" si="717"/>
        <v>св.200</v>
      </c>
      <c r="AG124" s="46">
        <v>941000</v>
      </c>
      <c r="AH124" s="46">
        <v>828614.09</v>
      </c>
      <c r="AI124" s="75">
        <v>850440.89</v>
      </c>
      <c r="AJ124" s="29">
        <f t="shared" si="595"/>
        <v>0.88056757704569599</v>
      </c>
      <c r="AK124" s="29">
        <f t="shared" si="381"/>
        <v>0.97433472419229505</v>
      </c>
      <c r="AL124" s="9"/>
      <c r="AM124" s="9"/>
      <c r="AN124" s="75"/>
      <c r="AO124" s="29" t="str">
        <f t="shared" si="700"/>
        <v xml:space="preserve"> </v>
      </c>
      <c r="AP124" s="29" t="str">
        <f t="shared" si="382"/>
        <v xml:space="preserve"> </v>
      </c>
      <c r="AQ124" s="9">
        <f t="shared" ref="AQ124:AQ130" si="721">AV124+BA124+BF124+BK124+BP124+BU124+BZ124+CE124+CY124+DD124+DL124+CT124</f>
        <v>106005</v>
      </c>
      <c r="AR124" s="9">
        <f t="shared" ref="AR124:AR130" si="722">AW124+BB124+BG124+BL124+BQ124+BV124+CA124+CF124+CZ124+DE124+DM124+CU124+DI124</f>
        <v>105911.78</v>
      </c>
      <c r="AS124" s="9">
        <f t="shared" ref="AS124:AS130" si="723">AX124+BC124+BH124+BM124+BR124+BW124+CB124+CG124+DA124+DF124+DN124+CV124+DJ124</f>
        <v>8097.78</v>
      </c>
      <c r="AT124" s="29">
        <f t="shared" si="596"/>
        <v>0.99912060751851328</v>
      </c>
      <c r="AU124" s="29" t="str">
        <f t="shared" si="385"/>
        <v>св.200</v>
      </c>
      <c r="AV124" s="9"/>
      <c r="AW124" s="9"/>
      <c r="AX124" s="30"/>
      <c r="AY124" s="29" t="str">
        <f t="shared" si="597"/>
        <v xml:space="preserve"> </v>
      </c>
      <c r="AZ124" s="29" t="str">
        <f t="shared" si="387"/>
        <v xml:space="preserve"> </v>
      </c>
      <c r="BA124" s="30">
        <v>7205</v>
      </c>
      <c r="BB124" s="30">
        <v>7205.75</v>
      </c>
      <c r="BC124" s="75">
        <v>8097.78</v>
      </c>
      <c r="BD124" s="29">
        <f t="shared" si="389"/>
        <v>1.0001040943789035</v>
      </c>
      <c r="BE124" s="29">
        <f t="shared" si="390"/>
        <v>0.88984264823198456</v>
      </c>
      <c r="BF124" s="9"/>
      <c r="BG124" s="9"/>
      <c r="BH124" s="75"/>
      <c r="BI124" s="29" t="str">
        <f t="shared" si="598"/>
        <v xml:space="preserve"> </v>
      </c>
      <c r="BJ124" s="29" t="str">
        <f>IF(BG124=0," ",IF(BG124/BH124*100&gt;200,"св.200",BG124/BH124))</f>
        <v xml:space="preserve"> </v>
      </c>
      <c r="BK124" s="30"/>
      <c r="BL124" s="30"/>
      <c r="BM124" s="30"/>
      <c r="BN124" s="29" t="str">
        <f t="shared" si="686"/>
        <v xml:space="preserve"> </v>
      </c>
      <c r="BO124" s="29" t="str">
        <f t="shared" si="395"/>
        <v xml:space="preserve"> </v>
      </c>
      <c r="BP124" s="30"/>
      <c r="BQ124" s="30"/>
      <c r="BR124" s="75"/>
      <c r="BS124" s="29" t="str">
        <f t="shared" si="599"/>
        <v xml:space="preserve"> </v>
      </c>
      <c r="BT124" s="29" t="str">
        <f t="shared" si="397"/>
        <v xml:space="preserve"> </v>
      </c>
      <c r="BU124" s="30"/>
      <c r="BV124" s="30"/>
      <c r="BW124" s="75"/>
      <c r="BX124" s="29" t="str">
        <f t="shared" si="708"/>
        <v xml:space="preserve"> </v>
      </c>
      <c r="BY124" s="29" t="str">
        <f t="shared" si="399"/>
        <v xml:space="preserve"> </v>
      </c>
      <c r="BZ124" s="30">
        <v>98800</v>
      </c>
      <c r="CA124" s="30">
        <v>98706.03</v>
      </c>
      <c r="CB124" s="30"/>
      <c r="CC124" s="29">
        <f t="shared" si="650"/>
        <v>0.99904888663967606</v>
      </c>
      <c r="CD124" s="29" t="str">
        <f t="shared" si="400"/>
        <v xml:space="preserve"> </v>
      </c>
      <c r="CE124" s="34"/>
      <c r="CF124" s="34"/>
      <c r="CG124" s="34"/>
      <c r="CH124" s="51" t="str">
        <f t="shared" si="402"/>
        <v xml:space="preserve"> </v>
      </c>
      <c r="CI124" s="29" t="str">
        <f>IF(CF124=0," ",IF(CF124/CG124*100&gt;200,"св.200",CF124/CG124))</f>
        <v xml:space="preserve"> </v>
      </c>
      <c r="CJ124" s="30"/>
      <c r="CK124" s="30"/>
      <c r="CL124" s="30"/>
      <c r="CM124" s="29" t="str">
        <f t="shared" si="403"/>
        <v xml:space="preserve"> </v>
      </c>
      <c r="CN124" s="29" t="str">
        <f t="shared" si="426"/>
        <v xml:space="preserve"> </v>
      </c>
      <c r="CO124" s="30"/>
      <c r="CP124" s="30"/>
      <c r="CQ124" s="30"/>
      <c r="CR124" s="29" t="str">
        <f t="shared" si="405"/>
        <v xml:space="preserve"> </v>
      </c>
      <c r="CS124" s="29" t="str">
        <f>IF(CP124=0," ",IF(CP124/CQ124*100&gt;200,"св.200",CP124/CQ124))</f>
        <v xml:space="preserve"> </v>
      </c>
      <c r="CT124" s="30"/>
      <c r="CU124" s="30"/>
      <c r="CV124" s="30"/>
      <c r="CW124" s="29" t="str">
        <f t="shared" si="427"/>
        <v xml:space="preserve"> </v>
      </c>
      <c r="CX124" s="29" t="str">
        <f t="shared" si="428"/>
        <v xml:space="preserve"> </v>
      </c>
      <c r="CY124" s="30"/>
      <c r="CZ124" s="30"/>
      <c r="DA124" s="30"/>
      <c r="DB124" s="29" t="str">
        <f t="shared" si="600"/>
        <v xml:space="preserve"> </v>
      </c>
      <c r="DC124" s="29" t="str">
        <f t="shared" si="409"/>
        <v xml:space="preserve"> </v>
      </c>
      <c r="DD124" s="30"/>
      <c r="DE124" s="37"/>
      <c r="DF124" s="30"/>
      <c r="DG124" s="29" t="str">
        <f t="shared" si="601"/>
        <v xml:space="preserve"> </v>
      </c>
      <c r="DH124" s="29" t="str">
        <f t="shared" si="411"/>
        <v xml:space="preserve"> </v>
      </c>
      <c r="DI124" s="30"/>
      <c r="DJ124" s="30"/>
      <c r="DK124" s="29" t="str">
        <f t="shared" si="711"/>
        <v xml:space="preserve"> </v>
      </c>
      <c r="DL124" s="30"/>
      <c r="DM124" s="30"/>
      <c r="DN124" s="30"/>
      <c r="DO124" s="29" t="str">
        <f t="shared" si="602"/>
        <v xml:space="preserve"> </v>
      </c>
      <c r="DP124" s="29" t="str">
        <f t="shared" si="712"/>
        <v xml:space="preserve"> </v>
      </c>
    </row>
    <row r="125" spans="1:120" s="19" customFormat="1" ht="15.75" hidden="1" customHeight="1" outlineLevel="1" x14ac:dyDescent="0.25">
      <c r="A125" s="18">
        <f t="shared" ref="A125:A130" si="724">A124+1</f>
        <v>101</v>
      </c>
      <c r="B125" s="8" t="s">
        <v>41</v>
      </c>
      <c r="C125" s="28">
        <f t="shared" si="713"/>
        <v>2556760</v>
      </c>
      <c r="D125" s="28">
        <f t="shared" si="713"/>
        <v>2501442.13</v>
      </c>
      <c r="E125" s="28">
        <f t="shared" si="714"/>
        <v>1757114.46</v>
      </c>
      <c r="F125" s="29">
        <f t="shared" si="589"/>
        <v>0.97836407406248527</v>
      </c>
      <c r="G125" s="29">
        <f t="shared" si="365"/>
        <v>1.4236079589260224</v>
      </c>
      <c r="H125" s="17">
        <f t="shared" si="715"/>
        <v>1790880</v>
      </c>
      <c r="I125" s="24">
        <f t="shared" si="715"/>
        <v>1735562.13</v>
      </c>
      <c r="J125" s="17">
        <f t="shared" si="716"/>
        <v>1748076.38</v>
      </c>
      <c r="K125" s="29">
        <f t="shared" si="590"/>
        <v>0.96911134749396943</v>
      </c>
      <c r="L125" s="29">
        <f t="shared" si="369"/>
        <v>0.99284113088925785</v>
      </c>
      <c r="M125" s="46">
        <v>539580</v>
      </c>
      <c r="N125" s="46">
        <v>495616.41</v>
      </c>
      <c r="O125" s="75">
        <v>639704.35</v>
      </c>
      <c r="P125" s="29">
        <f t="shared" si="591"/>
        <v>0.91852257311242069</v>
      </c>
      <c r="Q125" s="29">
        <f t="shared" si="371"/>
        <v>0.77475854275494604</v>
      </c>
      <c r="R125" s="30"/>
      <c r="S125" s="30"/>
      <c r="T125" s="30"/>
      <c r="U125" s="29" t="str">
        <f t="shared" si="592"/>
        <v xml:space="preserve"> </v>
      </c>
      <c r="V125" s="29" t="str">
        <f t="shared" si="720"/>
        <v xml:space="preserve"> </v>
      </c>
      <c r="W125" s="46">
        <v>19500</v>
      </c>
      <c r="X125" s="46">
        <v>19206.89</v>
      </c>
      <c r="Y125" s="75">
        <v>9908.51</v>
      </c>
      <c r="Z125" s="29">
        <f t="shared" si="593"/>
        <v>0.98496871794871788</v>
      </c>
      <c r="AA125" s="29">
        <f t="shared" si="377"/>
        <v>1.9384236378628068</v>
      </c>
      <c r="AB125" s="46">
        <v>86600</v>
      </c>
      <c r="AC125" s="46">
        <v>86565.3</v>
      </c>
      <c r="AD125" s="75">
        <v>84657.89</v>
      </c>
      <c r="AE125" s="29">
        <f t="shared" si="594"/>
        <v>0.99959930715935341</v>
      </c>
      <c r="AF125" s="29">
        <f t="shared" si="717"/>
        <v>1.0225308001416054</v>
      </c>
      <c r="AG125" s="46">
        <v>1115200</v>
      </c>
      <c r="AH125" s="46">
        <v>1114963.53</v>
      </c>
      <c r="AI125" s="75">
        <v>984355.63</v>
      </c>
      <c r="AJ125" s="29">
        <f t="shared" si="595"/>
        <v>0.99978795731707315</v>
      </c>
      <c r="AK125" s="29">
        <f t="shared" si="381"/>
        <v>1.1326836521471413</v>
      </c>
      <c r="AL125" s="46">
        <v>30000</v>
      </c>
      <c r="AM125" s="46">
        <v>19210</v>
      </c>
      <c r="AN125" s="75">
        <v>29450</v>
      </c>
      <c r="AO125" s="29">
        <f t="shared" si="700"/>
        <v>0.64033333333333331</v>
      </c>
      <c r="AP125" s="29">
        <f t="shared" si="382"/>
        <v>0.65229202037351441</v>
      </c>
      <c r="AQ125" s="9">
        <f t="shared" si="721"/>
        <v>765880</v>
      </c>
      <c r="AR125" s="9">
        <f t="shared" si="722"/>
        <v>765880</v>
      </c>
      <c r="AS125" s="9">
        <f t="shared" si="723"/>
        <v>9038.0800000000017</v>
      </c>
      <c r="AT125" s="29">
        <f t="shared" si="596"/>
        <v>1</v>
      </c>
      <c r="AU125" s="29" t="str">
        <f t="shared" si="385"/>
        <v>св.200</v>
      </c>
      <c r="AV125" s="9"/>
      <c r="AW125" s="9"/>
      <c r="AX125" s="30"/>
      <c r="AY125" s="29" t="str">
        <f t="shared" si="597"/>
        <v xml:space="preserve"> </v>
      </c>
      <c r="AZ125" s="29" t="str">
        <f t="shared" si="387"/>
        <v xml:space="preserve"> </v>
      </c>
      <c r="BA125" s="30">
        <v>0</v>
      </c>
      <c r="BB125" s="30">
        <v>0</v>
      </c>
      <c r="BC125" s="75">
        <v>125.04</v>
      </c>
      <c r="BD125" s="29" t="str">
        <f t="shared" si="389"/>
        <v xml:space="preserve"> </v>
      </c>
      <c r="BE125" s="29">
        <f t="shared" si="390"/>
        <v>0</v>
      </c>
      <c r="BF125" s="9"/>
      <c r="BG125" s="9"/>
      <c r="BH125" s="75"/>
      <c r="BI125" s="29" t="str">
        <f t="shared" si="598"/>
        <v xml:space="preserve"> </v>
      </c>
      <c r="BJ125" s="29" t="str">
        <f t="shared" si="393"/>
        <v xml:space="preserve"> </v>
      </c>
      <c r="BK125" s="30"/>
      <c r="BL125" s="30"/>
      <c r="BM125" s="30"/>
      <c r="BN125" s="29" t="str">
        <f t="shared" si="686"/>
        <v xml:space="preserve"> </v>
      </c>
      <c r="BO125" s="29" t="str">
        <f t="shared" si="395"/>
        <v xml:space="preserve"> </v>
      </c>
      <c r="BP125" s="30"/>
      <c r="BQ125" s="30"/>
      <c r="BR125" s="75"/>
      <c r="BS125" s="29" t="str">
        <f t="shared" si="599"/>
        <v xml:space="preserve"> </v>
      </c>
      <c r="BT125" s="29" t="str">
        <f t="shared" si="397"/>
        <v xml:space="preserve"> </v>
      </c>
      <c r="BU125" s="30"/>
      <c r="BV125" s="46"/>
      <c r="BW125" s="75">
        <v>8913.0400000000009</v>
      </c>
      <c r="BX125" s="29" t="str">
        <f t="shared" si="708"/>
        <v xml:space="preserve"> </v>
      </c>
      <c r="BY125" s="29">
        <f t="shared" si="399"/>
        <v>0</v>
      </c>
      <c r="BZ125" s="30">
        <v>0</v>
      </c>
      <c r="CA125" s="30">
        <v>0</v>
      </c>
      <c r="CB125" s="30"/>
      <c r="CC125" s="29" t="str">
        <f t="shared" si="650"/>
        <v xml:space="preserve"> </v>
      </c>
      <c r="CD125" s="29" t="str">
        <f t="shared" si="400"/>
        <v xml:space="preserve"> </v>
      </c>
      <c r="CE125" s="46">
        <v>724680</v>
      </c>
      <c r="CF125" s="34">
        <v>724680</v>
      </c>
      <c r="CG125" s="34"/>
      <c r="CH125" s="51">
        <f t="shared" si="402"/>
        <v>1</v>
      </c>
      <c r="CI125" s="29" t="str">
        <f t="shared" si="425"/>
        <v xml:space="preserve"> </v>
      </c>
      <c r="CJ125" s="30"/>
      <c r="CK125" s="30"/>
      <c r="CL125" s="30"/>
      <c r="CM125" s="29" t="str">
        <f t="shared" si="403"/>
        <v xml:space="preserve"> </v>
      </c>
      <c r="CN125" s="29" t="str">
        <f t="shared" si="426"/>
        <v xml:space="preserve"> </v>
      </c>
      <c r="CO125" s="46">
        <v>724680</v>
      </c>
      <c r="CP125" s="30">
        <v>724680</v>
      </c>
      <c r="CQ125" s="30"/>
      <c r="CR125" s="29">
        <f t="shared" si="405"/>
        <v>1</v>
      </c>
      <c r="CS125" s="29" t="str">
        <f t="shared" si="406"/>
        <v xml:space="preserve"> </v>
      </c>
      <c r="CT125" s="30"/>
      <c r="CU125" s="30"/>
      <c r="CV125" s="30"/>
      <c r="CW125" s="29" t="str">
        <f t="shared" si="427"/>
        <v xml:space="preserve"> </v>
      </c>
      <c r="CX125" s="29" t="str">
        <f t="shared" si="428"/>
        <v xml:space="preserve"> </v>
      </c>
      <c r="CY125" s="30"/>
      <c r="CZ125" s="30"/>
      <c r="DA125" s="30"/>
      <c r="DB125" s="29" t="str">
        <f t="shared" si="600"/>
        <v xml:space="preserve"> </v>
      </c>
      <c r="DC125" s="29" t="str">
        <f t="shared" si="409"/>
        <v xml:space="preserve"> </v>
      </c>
      <c r="DD125" s="30">
        <v>41200</v>
      </c>
      <c r="DE125" s="37">
        <v>41200</v>
      </c>
      <c r="DF125" s="30"/>
      <c r="DG125" s="29">
        <f t="shared" si="601"/>
        <v>1</v>
      </c>
      <c r="DH125" s="29" t="str">
        <f t="shared" si="411"/>
        <v xml:space="preserve"> </v>
      </c>
      <c r="DI125" s="30"/>
      <c r="DJ125" s="30"/>
      <c r="DK125" s="29" t="str">
        <f t="shared" si="711"/>
        <v xml:space="preserve"> </v>
      </c>
      <c r="DL125" s="30"/>
      <c r="DM125" s="30"/>
      <c r="DN125" s="30"/>
      <c r="DO125" s="29" t="str">
        <f t="shared" si="602"/>
        <v xml:space="preserve"> </v>
      </c>
      <c r="DP125" s="29" t="str">
        <f t="shared" si="712"/>
        <v xml:space="preserve"> </v>
      </c>
    </row>
    <row r="126" spans="1:120" s="19" customFormat="1" ht="15.75" hidden="1" customHeight="1" outlineLevel="1" x14ac:dyDescent="0.25">
      <c r="A126" s="18">
        <f t="shared" si="724"/>
        <v>102</v>
      </c>
      <c r="B126" s="8" t="s">
        <v>105</v>
      </c>
      <c r="C126" s="28">
        <f t="shared" si="713"/>
        <v>1749283.18</v>
      </c>
      <c r="D126" s="28">
        <f t="shared" si="713"/>
        <v>1772713.7299999997</v>
      </c>
      <c r="E126" s="28">
        <f t="shared" si="714"/>
        <v>1614518.3299999998</v>
      </c>
      <c r="F126" s="29">
        <f t="shared" si="589"/>
        <v>1.0133943722022183</v>
      </c>
      <c r="G126" s="29">
        <f t="shared" si="365"/>
        <v>1.0979830312610943</v>
      </c>
      <c r="H126" s="17">
        <f t="shared" si="715"/>
        <v>1705010.42</v>
      </c>
      <c r="I126" s="24">
        <f t="shared" si="715"/>
        <v>1728440.9699999997</v>
      </c>
      <c r="J126" s="17">
        <f t="shared" si="716"/>
        <v>1606838.93</v>
      </c>
      <c r="K126" s="29">
        <f t="shared" si="590"/>
        <v>1.0137421740800856</v>
      </c>
      <c r="L126" s="29">
        <f t="shared" si="369"/>
        <v>1.0756778030016985</v>
      </c>
      <c r="M126" s="46">
        <v>213965.42</v>
      </c>
      <c r="N126" s="46">
        <v>222918.39</v>
      </c>
      <c r="O126" s="75">
        <v>188712.85</v>
      </c>
      <c r="P126" s="29">
        <f t="shared" si="591"/>
        <v>1.0418430697820236</v>
      </c>
      <c r="Q126" s="29">
        <f t="shared" si="371"/>
        <v>1.1812570792079078</v>
      </c>
      <c r="R126" s="30"/>
      <c r="S126" s="30"/>
      <c r="T126" s="30"/>
      <c r="U126" s="29" t="str">
        <f t="shared" si="592"/>
        <v xml:space="preserve"> </v>
      </c>
      <c r="V126" s="29" t="str">
        <f t="shared" si="720"/>
        <v xml:space="preserve"> </v>
      </c>
      <c r="W126" s="46">
        <v>212545</v>
      </c>
      <c r="X126" s="46">
        <v>212544.9</v>
      </c>
      <c r="Y126" s="75">
        <v>34433.4</v>
      </c>
      <c r="Z126" s="29">
        <f t="shared" si="593"/>
        <v>0.99999952951139759</v>
      </c>
      <c r="AA126" s="29" t="str">
        <f t="shared" si="377"/>
        <v>св.200</v>
      </c>
      <c r="AB126" s="46">
        <v>205000</v>
      </c>
      <c r="AC126" s="46">
        <v>206710.67</v>
      </c>
      <c r="AD126" s="75">
        <v>90297.99</v>
      </c>
      <c r="AE126" s="29">
        <f t="shared" si="594"/>
        <v>1.0083447317073171</v>
      </c>
      <c r="AF126" s="29" t="str">
        <f t="shared" si="717"/>
        <v>св.200</v>
      </c>
      <c r="AG126" s="46">
        <v>1065000</v>
      </c>
      <c r="AH126" s="46">
        <v>1077767.01</v>
      </c>
      <c r="AI126" s="75">
        <v>1269694.69</v>
      </c>
      <c r="AJ126" s="29">
        <f t="shared" si="595"/>
        <v>1.0119878028169014</v>
      </c>
      <c r="AK126" s="29">
        <f t="shared" si="381"/>
        <v>0.84883950329822999</v>
      </c>
      <c r="AL126" s="46">
        <v>8500</v>
      </c>
      <c r="AM126" s="46">
        <v>8500</v>
      </c>
      <c r="AN126" s="75">
        <v>23700</v>
      </c>
      <c r="AO126" s="29">
        <f t="shared" si="700"/>
        <v>1</v>
      </c>
      <c r="AP126" s="29">
        <f t="shared" si="382"/>
        <v>0.35864978902953587</v>
      </c>
      <c r="AQ126" s="9">
        <f t="shared" si="721"/>
        <v>44272.76</v>
      </c>
      <c r="AR126" s="9">
        <f t="shared" si="722"/>
        <v>44272.76</v>
      </c>
      <c r="AS126" s="9">
        <f t="shared" si="723"/>
        <v>7679.4</v>
      </c>
      <c r="AT126" s="29">
        <f t="shared" si="596"/>
        <v>1</v>
      </c>
      <c r="AU126" s="29" t="str">
        <f t="shared" si="385"/>
        <v>св.200</v>
      </c>
      <c r="AV126" s="9"/>
      <c r="AW126" s="9"/>
      <c r="AX126" s="30"/>
      <c r="AY126" s="29" t="str">
        <f t="shared" si="597"/>
        <v xml:space="preserve"> </v>
      </c>
      <c r="AZ126" s="29" t="str">
        <f t="shared" si="387"/>
        <v xml:space="preserve"> </v>
      </c>
      <c r="BA126" s="30">
        <v>13168.95</v>
      </c>
      <c r="BB126" s="30">
        <v>13168.95</v>
      </c>
      <c r="BC126" s="75">
        <v>6682.79</v>
      </c>
      <c r="BD126" s="29">
        <f t="shared" si="389"/>
        <v>1</v>
      </c>
      <c r="BE126" s="29">
        <f t="shared" si="390"/>
        <v>1.970576660346951</v>
      </c>
      <c r="BF126" s="30"/>
      <c r="BG126" s="30"/>
      <c r="BH126" s="75"/>
      <c r="BI126" s="29" t="str">
        <f t="shared" si="598"/>
        <v xml:space="preserve"> </v>
      </c>
      <c r="BJ126" s="29" t="str">
        <f t="shared" si="393"/>
        <v xml:space="preserve"> </v>
      </c>
      <c r="BK126" s="30"/>
      <c r="BL126" s="30"/>
      <c r="BM126" s="30"/>
      <c r="BN126" s="29" t="str">
        <f t="shared" si="686"/>
        <v xml:space="preserve"> </v>
      </c>
      <c r="BO126" s="29" t="str">
        <f t="shared" si="395"/>
        <v xml:space="preserve"> </v>
      </c>
      <c r="BP126" s="30"/>
      <c r="BQ126" s="30"/>
      <c r="BR126" s="75">
        <v>996.61</v>
      </c>
      <c r="BS126" s="29" t="str">
        <f t="shared" si="599"/>
        <v xml:space="preserve"> </v>
      </c>
      <c r="BT126" s="29">
        <f t="shared" si="397"/>
        <v>0</v>
      </c>
      <c r="BU126" s="46">
        <v>31103.81</v>
      </c>
      <c r="BV126" s="46">
        <v>31103.81</v>
      </c>
      <c r="BW126" s="75">
        <v>0</v>
      </c>
      <c r="BX126" s="29">
        <f t="shared" si="708"/>
        <v>1</v>
      </c>
      <c r="BY126" s="29" t="str">
        <f t="shared" si="399"/>
        <v xml:space="preserve"> </v>
      </c>
      <c r="BZ126" s="9">
        <v>0</v>
      </c>
      <c r="CA126" s="30">
        <v>0</v>
      </c>
      <c r="CB126" s="30"/>
      <c r="CC126" s="29" t="str">
        <f t="shared" si="650"/>
        <v xml:space="preserve"> </v>
      </c>
      <c r="CD126" s="29" t="str">
        <f t="shared" si="400"/>
        <v xml:space="preserve"> </v>
      </c>
      <c r="CE126" s="46"/>
      <c r="CF126" s="34"/>
      <c r="CG126" s="34"/>
      <c r="CH126" s="51" t="str">
        <f t="shared" si="402"/>
        <v xml:space="preserve"> </v>
      </c>
      <c r="CI126" s="29" t="str">
        <f t="shared" si="425"/>
        <v xml:space="preserve"> </v>
      </c>
      <c r="CJ126" s="30"/>
      <c r="CK126" s="30"/>
      <c r="CL126" s="30"/>
      <c r="CM126" s="29" t="str">
        <f t="shared" si="403"/>
        <v xml:space="preserve"> </v>
      </c>
      <c r="CN126" s="29" t="str">
        <f t="shared" si="426"/>
        <v xml:space="preserve"> </v>
      </c>
      <c r="CO126" s="46"/>
      <c r="CP126" s="30"/>
      <c r="CQ126" s="30"/>
      <c r="CR126" s="29" t="str">
        <f t="shared" si="405"/>
        <v xml:space="preserve"> </v>
      </c>
      <c r="CS126" s="29" t="str">
        <f t="shared" si="406"/>
        <v xml:space="preserve"> </v>
      </c>
      <c r="CT126" s="30"/>
      <c r="CU126" s="30"/>
      <c r="CV126" s="30"/>
      <c r="CW126" s="29" t="str">
        <f t="shared" si="427"/>
        <v xml:space="preserve"> </v>
      </c>
      <c r="CX126" s="29" t="str">
        <f t="shared" si="428"/>
        <v xml:space="preserve"> </v>
      </c>
      <c r="CY126" s="30"/>
      <c r="CZ126" s="30"/>
      <c r="DA126" s="30"/>
      <c r="DB126" s="29" t="str">
        <f t="shared" si="600"/>
        <v xml:space="preserve"> </v>
      </c>
      <c r="DC126" s="29" t="str">
        <f t="shared" si="409"/>
        <v xml:space="preserve"> </v>
      </c>
      <c r="DD126" s="30"/>
      <c r="DE126" s="37"/>
      <c r="DF126" s="30"/>
      <c r="DG126" s="29" t="str">
        <f t="shared" si="601"/>
        <v xml:space="preserve"> </v>
      </c>
      <c r="DH126" s="29" t="str">
        <f t="shared" si="411"/>
        <v xml:space="preserve"> </v>
      </c>
      <c r="DI126" s="30"/>
      <c r="DJ126" s="30"/>
      <c r="DK126" s="29" t="str">
        <f t="shared" si="711"/>
        <v xml:space="preserve"> </v>
      </c>
      <c r="DL126" s="30"/>
      <c r="DM126" s="30"/>
      <c r="DN126" s="30"/>
      <c r="DO126" s="29" t="str">
        <f t="shared" si="602"/>
        <v xml:space="preserve"> </v>
      </c>
      <c r="DP126" s="29" t="str">
        <f t="shared" si="712"/>
        <v xml:space="preserve"> </v>
      </c>
    </row>
    <row r="127" spans="1:120" s="19" customFormat="1" ht="15.75" hidden="1" customHeight="1" outlineLevel="1" x14ac:dyDescent="0.25">
      <c r="A127" s="18">
        <f t="shared" si="724"/>
        <v>103</v>
      </c>
      <c r="B127" s="8" t="s">
        <v>0</v>
      </c>
      <c r="C127" s="28">
        <f t="shared" si="713"/>
        <v>1999200</v>
      </c>
      <c r="D127" s="28">
        <f t="shared" si="713"/>
        <v>2827639.31</v>
      </c>
      <c r="E127" s="28">
        <f t="shared" si="714"/>
        <v>2181820.9899999998</v>
      </c>
      <c r="F127" s="29">
        <f t="shared" ref="F127:F143" si="725">IF(D127&lt;=0," ",IF(D127/C127*100&gt;200,"СВ.200",D127/C127))</f>
        <v>1.4143854091636654</v>
      </c>
      <c r="G127" s="29">
        <f t="shared" si="365"/>
        <v>1.2959996823570756</v>
      </c>
      <c r="H127" s="17">
        <f t="shared" si="715"/>
        <v>1655000</v>
      </c>
      <c r="I127" s="24">
        <f t="shared" si="715"/>
        <v>2364911.85</v>
      </c>
      <c r="J127" s="17">
        <f t="shared" si="716"/>
        <v>1913311.92</v>
      </c>
      <c r="K127" s="29">
        <f t="shared" ref="K127:K143" si="726">IF(I127&lt;=0," ",IF(I127/H127*100&gt;200,"СВ.200",I127/H127))</f>
        <v>1.4289497583081572</v>
      </c>
      <c r="L127" s="29">
        <f t="shared" si="369"/>
        <v>1.236030479546691</v>
      </c>
      <c r="M127" s="46">
        <v>400000</v>
      </c>
      <c r="N127" s="46">
        <v>473508.09</v>
      </c>
      <c r="O127" s="75">
        <v>490324.32</v>
      </c>
      <c r="P127" s="29">
        <f t="shared" ref="P127:P143" si="727">IF(N127&lt;=0," ",IF(M127&lt;=0," ",IF(N127/M127*100&gt;200,"СВ.200",N127/M127)))</f>
        <v>1.183770225</v>
      </c>
      <c r="Q127" s="29">
        <f t="shared" si="371"/>
        <v>0.96570386310840139</v>
      </c>
      <c r="R127" s="30"/>
      <c r="S127" s="30"/>
      <c r="T127" s="30"/>
      <c r="U127" s="29" t="str">
        <f t="shared" ref="U127:U143" si="728">IF(S127&lt;=0," ",IF(R127&lt;=0," ",IF(S127/R127*100&gt;200,"СВ.200",S127/R127)))</f>
        <v xml:space="preserve"> </v>
      </c>
      <c r="V127" s="29" t="str">
        <f t="shared" si="720"/>
        <v xml:space="preserve"> </v>
      </c>
      <c r="W127" s="46">
        <v>0</v>
      </c>
      <c r="X127" s="46">
        <v>0</v>
      </c>
      <c r="Y127" s="75">
        <v>0</v>
      </c>
      <c r="Z127" s="29" t="str">
        <f t="shared" ref="Z127:Z143" si="729">IF(X127&lt;=0," ",IF(W127&lt;=0," ",IF(X127/W127*100&gt;200,"СВ.200",X127/W127)))</f>
        <v xml:space="preserve"> </v>
      </c>
      <c r="AA127" s="29" t="str">
        <f t="shared" si="377"/>
        <v xml:space="preserve"> </v>
      </c>
      <c r="AB127" s="46">
        <v>400000</v>
      </c>
      <c r="AC127" s="46">
        <v>650542.42000000004</v>
      </c>
      <c r="AD127" s="75">
        <v>209179.15</v>
      </c>
      <c r="AE127" s="29">
        <f t="shared" ref="AE127:AE143" si="730">IF(AC127&lt;=0," ",IF(AB127&lt;=0," ",IF(AC127/AB127*100&gt;200,"СВ.200",AC127/AB127)))</f>
        <v>1.6263560500000001</v>
      </c>
      <c r="AF127" s="29" t="str">
        <f t="shared" si="717"/>
        <v>св.200</v>
      </c>
      <c r="AG127" s="46">
        <v>840000</v>
      </c>
      <c r="AH127" s="46">
        <v>1229631.3400000001</v>
      </c>
      <c r="AI127" s="75">
        <v>1201338.45</v>
      </c>
      <c r="AJ127" s="29">
        <f t="shared" ref="AJ127:AJ143" si="731">IF(AH127&lt;=0," ",IF(AG127&lt;=0," ",IF(AH127/AG127*100&gt;200,"СВ.200",AH127/AG127)))</f>
        <v>1.4638468333333334</v>
      </c>
      <c r="AK127" s="29">
        <f t="shared" si="381"/>
        <v>1.0235511399805777</v>
      </c>
      <c r="AL127" s="46">
        <v>15000</v>
      </c>
      <c r="AM127" s="46">
        <v>11230</v>
      </c>
      <c r="AN127" s="75">
        <v>12470</v>
      </c>
      <c r="AO127" s="29">
        <f t="shared" si="700"/>
        <v>0.7486666666666667</v>
      </c>
      <c r="AP127" s="29">
        <f t="shared" si="382"/>
        <v>0.90056134723336001</v>
      </c>
      <c r="AQ127" s="9">
        <f t="shared" si="721"/>
        <v>344200</v>
      </c>
      <c r="AR127" s="9">
        <f t="shared" si="722"/>
        <v>462727.46</v>
      </c>
      <c r="AS127" s="9">
        <f t="shared" si="723"/>
        <v>268509.07</v>
      </c>
      <c r="AT127" s="29">
        <f t="shared" ref="AT127:AT143" si="732">IF(AR127&lt;=0," ",IF(AQ127&lt;=0," ",IF(AR127/AQ127*100&gt;200,"СВ.200",AR127/AQ127)))</f>
        <v>1.3443563625798955</v>
      </c>
      <c r="AU127" s="29">
        <f t="shared" si="385"/>
        <v>1.723321525041966</v>
      </c>
      <c r="AV127" s="9"/>
      <c r="AW127" s="9"/>
      <c r="AX127" s="30"/>
      <c r="AY127" s="29" t="str">
        <f t="shared" ref="AY127:AY143" si="733">IF(AW127&lt;=0," ",IF(AV127&lt;=0," ",IF(AW127/AV127*100&gt;200,"СВ.200",AW127/AV127)))</f>
        <v xml:space="preserve"> </v>
      </c>
      <c r="AZ127" s="29" t="str">
        <f t="shared" si="387"/>
        <v xml:space="preserve"> </v>
      </c>
      <c r="BA127" s="30">
        <v>0</v>
      </c>
      <c r="BB127" s="30">
        <v>0</v>
      </c>
      <c r="BC127" s="75">
        <v>0</v>
      </c>
      <c r="BD127" s="29" t="str">
        <f t="shared" si="389"/>
        <v xml:space="preserve"> </v>
      </c>
      <c r="BE127" s="29" t="str">
        <f t="shared" si="390"/>
        <v xml:space="preserve"> </v>
      </c>
      <c r="BF127" s="46">
        <v>144200</v>
      </c>
      <c r="BG127" s="46">
        <v>155685</v>
      </c>
      <c r="BH127" s="75">
        <v>142653.39000000001</v>
      </c>
      <c r="BI127" s="29">
        <f t="shared" ref="BI127:BI143" si="734">IF(BG127&lt;=0," ",IF(BF127&lt;=0," ",IF(BG127/BF127*100&gt;200,"СВ.200",BG127/BF127)))</f>
        <v>1.0796463245492371</v>
      </c>
      <c r="BJ127" s="29">
        <f t="shared" si="393"/>
        <v>1.0913515619923226</v>
      </c>
      <c r="BK127" s="30"/>
      <c r="BL127" s="30"/>
      <c r="BM127" s="30"/>
      <c r="BN127" s="29" t="str">
        <f t="shared" si="686"/>
        <v xml:space="preserve"> </v>
      </c>
      <c r="BO127" s="29" t="str">
        <f t="shared" si="395"/>
        <v xml:space="preserve"> </v>
      </c>
      <c r="BP127" s="30"/>
      <c r="BQ127" s="30"/>
      <c r="BR127" s="75">
        <v>0</v>
      </c>
      <c r="BS127" s="29" t="str">
        <f t="shared" ref="BS127:BS143" si="735">IF(BQ127&lt;=0," ",IF(BP127&lt;=0," ",IF(BQ127/BP127*100&gt;200,"СВ.200",BQ127/BP127)))</f>
        <v xml:space="preserve"> </v>
      </c>
      <c r="BT127" s="29" t="str">
        <f t="shared" si="397"/>
        <v xml:space="preserve"> </v>
      </c>
      <c r="BU127" s="46">
        <v>200000</v>
      </c>
      <c r="BV127" s="46">
        <v>277244.06</v>
      </c>
      <c r="BW127" s="75">
        <v>125855.67999999999</v>
      </c>
      <c r="BX127" s="29">
        <f t="shared" si="708"/>
        <v>1.3862203</v>
      </c>
      <c r="BY127" s="29" t="str">
        <f t="shared" si="399"/>
        <v>св.200</v>
      </c>
      <c r="BZ127" s="30">
        <v>0</v>
      </c>
      <c r="CA127" s="30">
        <v>0</v>
      </c>
      <c r="CB127" s="30"/>
      <c r="CC127" s="29" t="str">
        <f t="shared" si="650"/>
        <v xml:space="preserve"> </v>
      </c>
      <c r="CD127" s="29" t="str">
        <f t="shared" si="400"/>
        <v xml:space="preserve"> </v>
      </c>
      <c r="CE127" s="46"/>
      <c r="CF127" s="34"/>
      <c r="CG127" s="34"/>
      <c r="CH127" s="51" t="str">
        <f t="shared" si="402"/>
        <v xml:space="preserve"> </v>
      </c>
      <c r="CI127" s="29" t="str">
        <f t="shared" si="425"/>
        <v xml:space="preserve"> </v>
      </c>
      <c r="CJ127" s="30"/>
      <c r="CK127" s="30"/>
      <c r="CL127" s="30"/>
      <c r="CM127" s="29" t="str">
        <f t="shared" si="403"/>
        <v xml:space="preserve"> </v>
      </c>
      <c r="CN127" s="29" t="str">
        <f t="shared" si="426"/>
        <v xml:space="preserve"> </v>
      </c>
      <c r="CO127" s="46"/>
      <c r="CP127" s="30"/>
      <c r="CQ127" s="30"/>
      <c r="CR127" s="29" t="str">
        <f t="shared" si="405"/>
        <v xml:space="preserve"> </v>
      </c>
      <c r="CS127" s="29" t="str">
        <f t="shared" si="406"/>
        <v xml:space="preserve"> </v>
      </c>
      <c r="CT127" s="30"/>
      <c r="CU127" s="30"/>
      <c r="CV127" s="30"/>
      <c r="CW127" s="29" t="str">
        <f t="shared" si="427"/>
        <v xml:space="preserve"> </v>
      </c>
      <c r="CX127" s="29" t="str">
        <f t="shared" si="428"/>
        <v xml:space="preserve"> </v>
      </c>
      <c r="CY127" s="30"/>
      <c r="CZ127" s="30"/>
      <c r="DA127" s="30"/>
      <c r="DB127" s="29" t="str">
        <f t="shared" ref="DB127:DB143" si="736">IF(CZ127&lt;=0," ",IF(CY127&lt;=0," ",IF(CZ127/CY127*100&gt;200,"СВ.200",CZ127/CY127)))</f>
        <v xml:space="preserve"> </v>
      </c>
      <c r="DC127" s="29" t="str">
        <f t="shared" si="409"/>
        <v xml:space="preserve"> </v>
      </c>
      <c r="DD127" s="30"/>
      <c r="DE127" s="37"/>
      <c r="DF127" s="30"/>
      <c r="DG127" s="29" t="str">
        <f t="shared" ref="DG127:DG143" si="737">IF(DE127&lt;=0," ",IF(DD127&lt;=0," ",IF(DE127/DD127*100&gt;200,"СВ.200",DE127/DD127)))</f>
        <v xml:space="preserve"> </v>
      </c>
      <c r="DH127" s="29" t="str">
        <f t="shared" si="411"/>
        <v xml:space="preserve"> </v>
      </c>
      <c r="DI127" s="30">
        <v>29798.400000000001</v>
      </c>
      <c r="DJ127" s="30"/>
      <c r="DK127" s="29" t="e">
        <f t="shared" si="711"/>
        <v>#DIV/0!</v>
      </c>
      <c r="DL127" s="30"/>
      <c r="DM127" s="30"/>
      <c r="DN127" s="30"/>
      <c r="DO127" s="29" t="str">
        <f t="shared" ref="DO127:DO143" si="738">IF(DM127&lt;=0," ",IF(DL127&lt;=0," ",IF(DM127/DL127*100&gt;200,"СВ.200",DM127/DL127)))</f>
        <v xml:space="preserve"> </v>
      </c>
      <c r="DP127" s="29" t="str">
        <f t="shared" si="712"/>
        <v xml:space="preserve"> </v>
      </c>
    </row>
    <row r="128" spans="1:120" s="19" customFormat="1" ht="15.75" hidden="1" customHeight="1" outlineLevel="1" x14ac:dyDescent="0.25">
      <c r="A128" s="18">
        <f t="shared" si="724"/>
        <v>104</v>
      </c>
      <c r="B128" s="8" t="s">
        <v>92</v>
      </c>
      <c r="C128" s="28">
        <f t="shared" si="713"/>
        <v>4901890</v>
      </c>
      <c r="D128" s="28">
        <f t="shared" si="713"/>
        <v>4847211.6499999994</v>
      </c>
      <c r="E128" s="28">
        <f t="shared" si="714"/>
        <v>5109408.5199999996</v>
      </c>
      <c r="F128" s="29">
        <f t="shared" si="725"/>
        <v>0.98884545552837777</v>
      </c>
      <c r="G128" s="29">
        <f t="shared" ref="G128:G145" si="739">IF(E128=0," ",IF(D128/E128*100&gt;200,"св.200",D128/E128))</f>
        <v>0.94868351806795825</v>
      </c>
      <c r="H128" s="17">
        <f t="shared" si="715"/>
        <v>4550290</v>
      </c>
      <c r="I128" s="24">
        <f t="shared" si="715"/>
        <v>4549830.8899999997</v>
      </c>
      <c r="J128" s="17">
        <f t="shared" si="716"/>
        <v>3712176.2</v>
      </c>
      <c r="K128" s="29">
        <f t="shared" si="726"/>
        <v>0.99989910313408592</v>
      </c>
      <c r="L128" s="29">
        <f t="shared" ref="L128:L143" si="740">IF(J128=0," ",IF(I128/J128*100&gt;200,"св.200",I128/J128))</f>
        <v>1.2256505739140291</v>
      </c>
      <c r="M128" s="46">
        <v>947500</v>
      </c>
      <c r="N128" s="46">
        <v>962148.81</v>
      </c>
      <c r="O128" s="75">
        <v>912935.14</v>
      </c>
      <c r="P128" s="29">
        <f t="shared" si="727"/>
        <v>1.0154604854881266</v>
      </c>
      <c r="Q128" s="29">
        <f t="shared" ref="Q128:Q143" si="741">IF(O128=0," ",IF(N128/O128*100&gt;200,"св.200",N128/O128))</f>
        <v>1.0539070825995371</v>
      </c>
      <c r="R128" s="30"/>
      <c r="S128" s="30"/>
      <c r="T128" s="30"/>
      <c r="U128" s="29" t="str">
        <f t="shared" si="728"/>
        <v xml:space="preserve"> </v>
      </c>
      <c r="V128" s="29" t="str">
        <f t="shared" si="720"/>
        <v xml:space="preserve"> </v>
      </c>
      <c r="W128" s="46">
        <v>11990</v>
      </c>
      <c r="X128" s="46">
        <v>11483.25</v>
      </c>
      <c r="Y128" s="75">
        <v>6575.27</v>
      </c>
      <c r="Z128" s="29">
        <f t="shared" si="729"/>
        <v>0.95773561301084242</v>
      </c>
      <c r="AA128" s="29">
        <f>IF(X128=0," ",IF(X128/Y128*100&gt;200,"св.200",X128/Y128))</f>
        <v>1.7464301846159929</v>
      </c>
      <c r="AB128" s="46">
        <v>374300</v>
      </c>
      <c r="AC128" s="46">
        <v>374299.37</v>
      </c>
      <c r="AD128" s="75">
        <v>297707.28000000003</v>
      </c>
      <c r="AE128" s="29">
        <f t="shared" si="730"/>
        <v>0.99999831685813523</v>
      </c>
      <c r="AF128" s="29">
        <f t="shared" si="717"/>
        <v>1.257273150995837</v>
      </c>
      <c r="AG128" s="46">
        <v>3163500</v>
      </c>
      <c r="AH128" s="46">
        <v>3149328.03</v>
      </c>
      <c r="AI128" s="75">
        <v>2452091.5099999998</v>
      </c>
      <c r="AJ128" s="29">
        <f t="shared" si="731"/>
        <v>0.99552016121384534</v>
      </c>
      <c r="AK128" s="29">
        <f t="shared" ref="AK128:AK143" si="742">IF(AI128=0," ",IF(AH128/AI128*100&gt;200,"св.200",AH128/AI128))</f>
        <v>1.2843435969483863</v>
      </c>
      <c r="AL128" s="46">
        <v>53000</v>
      </c>
      <c r="AM128" s="46">
        <v>52571.43</v>
      </c>
      <c r="AN128" s="75">
        <v>42867</v>
      </c>
      <c r="AO128" s="29">
        <f t="shared" si="700"/>
        <v>0.99191377358490562</v>
      </c>
      <c r="AP128" s="29">
        <f t="shared" ref="AP128:AP143" si="743">IF(AN128=0," ",IF(AM128/AN128*100&gt;200,"св.200",AM128/AN128))</f>
        <v>1.2263846315347471</v>
      </c>
      <c r="AQ128" s="9">
        <f t="shared" si="721"/>
        <v>351600</v>
      </c>
      <c r="AR128" s="9">
        <f t="shared" si="722"/>
        <v>297380.76</v>
      </c>
      <c r="AS128" s="9">
        <f t="shared" si="723"/>
        <v>1397232.3199999998</v>
      </c>
      <c r="AT128" s="29">
        <f t="shared" si="732"/>
        <v>0.84579283276450512</v>
      </c>
      <c r="AU128" s="29">
        <f t="shared" ref="AU128:AU143" si="744">IF(AS128=0," ",IF(AR128/AS128*100&gt;200,"св.200",AR128/AS128))</f>
        <v>0.21283558628245877</v>
      </c>
      <c r="AV128" s="9"/>
      <c r="AW128" s="9"/>
      <c r="AX128" s="30"/>
      <c r="AY128" s="29" t="str">
        <f t="shared" si="733"/>
        <v xml:space="preserve"> </v>
      </c>
      <c r="AZ128" s="29" t="str">
        <f t="shared" ref="AZ128:AZ143" si="745">IF(AX128=0," ",IF(AW128/AX128*100&gt;200,"св.200",AW128/AX128))</f>
        <v xml:space="preserve"> </v>
      </c>
      <c r="BA128" s="46">
        <v>115612</v>
      </c>
      <c r="BB128" s="30">
        <v>74983.56</v>
      </c>
      <c r="BC128" s="75">
        <v>58143.61</v>
      </c>
      <c r="BD128" s="29">
        <f t="shared" ref="BD128:BD143" si="746">IF(BB128&lt;=0," ",IF(BA128&lt;=0," ",IF(BB128/BA128*100&gt;200,"СВ.200",BB128/BA128)))</f>
        <v>0.64857938622288347</v>
      </c>
      <c r="BE128" s="29">
        <f t="shared" ref="BE128:BE143" si="747">IF(BC128=0," ",IF(BB128/BC128*100&gt;200,"св.200",BB128/BC128))</f>
        <v>1.2896268394755674</v>
      </c>
      <c r="BF128" s="46">
        <v>30000</v>
      </c>
      <c r="BG128" s="46">
        <v>52163.69</v>
      </c>
      <c r="BH128" s="75">
        <v>138175.76999999999</v>
      </c>
      <c r="BI128" s="29">
        <f t="shared" si="734"/>
        <v>1.7387896666666667</v>
      </c>
      <c r="BJ128" s="29">
        <f t="shared" ref="BJ128:BJ143" si="748">IF(BH128=0," ",IF(BG128/BH128*100&gt;200,"св.200",BG128/BH128))</f>
        <v>0.37751691197378534</v>
      </c>
      <c r="BK128" s="30"/>
      <c r="BL128" s="30"/>
      <c r="BM128" s="30"/>
      <c r="BN128" s="29" t="str">
        <f t="shared" si="686"/>
        <v xml:space="preserve"> </v>
      </c>
      <c r="BO128" s="29" t="str">
        <f t="shared" ref="BO128:BO143" si="749">IF(BM128=0," ",IF(BL128/BM128*100&gt;200,"св.200",BL128/BM128))</f>
        <v xml:space="preserve"> </v>
      </c>
      <c r="BP128" s="30">
        <v>144388</v>
      </c>
      <c r="BQ128" s="30">
        <v>104400</v>
      </c>
      <c r="BR128" s="75">
        <v>0</v>
      </c>
      <c r="BS128" s="29">
        <f t="shared" si="735"/>
        <v>0.72305177715599633</v>
      </c>
      <c r="BT128" s="29" t="str">
        <f t="shared" ref="BT128:BT143" si="750">IF(BR128=0," ",IF(BQ128/BR128*100&gt;200,"св.200",BQ128/BR128))</f>
        <v xml:space="preserve"> </v>
      </c>
      <c r="BU128" s="46">
        <v>57600</v>
      </c>
      <c r="BV128" s="30">
        <v>57585.2</v>
      </c>
      <c r="BW128" s="75">
        <v>0</v>
      </c>
      <c r="BX128" s="29">
        <f t="shared" si="708"/>
        <v>0.99974305555555554</v>
      </c>
      <c r="BY128" s="29" t="str">
        <f t="shared" ref="BY128:BY143" si="751">IF(BW128=0," ",IF(BV128/BW128*100&gt;200,"св.200",BV128/BW128))</f>
        <v xml:space="preserve"> </v>
      </c>
      <c r="BZ128" s="46">
        <v>4000</v>
      </c>
      <c r="CA128" s="30">
        <v>3612</v>
      </c>
      <c r="CB128" s="75">
        <v>610000</v>
      </c>
      <c r="CC128" s="29">
        <f t="shared" si="650"/>
        <v>0.90300000000000002</v>
      </c>
      <c r="CD128" s="29">
        <f t="shared" ref="CD128:CD143" si="752">IF(CB128=0," ",IF(CA128/CB128*100&gt;200,"св.200",CA128/CB128))</f>
        <v>5.9213114754098359E-3</v>
      </c>
      <c r="CE128" s="46"/>
      <c r="CF128" s="46"/>
      <c r="CG128" s="75">
        <v>580549.25</v>
      </c>
      <c r="CH128" s="51" t="str">
        <f t="shared" ref="CH128:CH143" si="753">IF(CF128&lt;=0," ",IF(CE128&lt;=0," ",IF(CF128/CE128*100&gt;200,"СВ.200",CF128/CE128)))</f>
        <v xml:space="preserve"> </v>
      </c>
      <c r="CI128" s="29">
        <f t="shared" ref="CI128:CI143" si="754">IF(CG128=0," ",IF(CF128/CG128*100&gt;200,"св.200",CF128/CG128))</f>
        <v>0</v>
      </c>
      <c r="CJ128" s="30"/>
      <c r="CK128" s="30"/>
      <c r="CL128" s="30"/>
      <c r="CM128" s="29" t="str">
        <f t="shared" ref="CM128:CM143" si="755">IF(CK128&lt;=0," ",IF(CJ128&lt;=0," ",IF(CK128/CJ128*100&gt;200,"СВ.200",CK128/CJ128)))</f>
        <v xml:space="preserve"> </v>
      </c>
      <c r="CN128" s="29" t="str">
        <f t="shared" ref="CN128:CN143" si="756">IF(CL128=0," ",IF(CK128/CL128*100&gt;200,"св.200",CK128/CL128))</f>
        <v xml:space="preserve"> </v>
      </c>
      <c r="CO128" s="46"/>
      <c r="CP128" s="46"/>
      <c r="CQ128" s="75">
        <v>580549.25</v>
      </c>
      <c r="CR128" s="29" t="str">
        <f t="shared" ref="CR128:CR143" si="757">IF(CP128&lt;=0," ",IF(CO128&lt;=0," ",IF(CP128/CO128*100&gt;200,"СВ.200",CP128/CO128)))</f>
        <v xml:space="preserve"> </v>
      </c>
      <c r="CS128" s="29">
        <f t="shared" ref="CS128:CS143" si="758">IF(CQ128=0," ",IF(CP128/CQ128*100&gt;200,"св.200",CP128/CQ128))</f>
        <v>0</v>
      </c>
      <c r="CT128" s="30"/>
      <c r="CU128" s="30"/>
      <c r="CV128" s="30"/>
      <c r="CW128" s="29" t="str">
        <f t="shared" si="427"/>
        <v xml:space="preserve"> </v>
      </c>
      <c r="CX128" s="29" t="str">
        <f t="shared" si="428"/>
        <v xml:space="preserve"> </v>
      </c>
      <c r="CY128" s="30"/>
      <c r="CZ128" s="30"/>
      <c r="DA128" s="30"/>
      <c r="DB128" s="29" t="str">
        <f t="shared" si="736"/>
        <v xml:space="preserve"> </v>
      </c>
      <c r="DC128" s="29" t="str">
        <f t="shared" ref="DC128:DC143" si="759">IF(DA128=0," ",IF(CZ128/DA128*100&gt;200,"св.200",CZ128/DA128))</f>
        <v xml:space="preserve"> </v>
      </c>
      <c r="DD128" s="30"/>
      <c r="DE128" s="37"/>
      <c r="DF128" s="30"/>
      <c r="DG128" s="29" t="str">
        <f>IF(DE128&lt;=0," ",IF(DF128&lt;=0," ",IF(DE128/DF128*100&gt;200,"СВ.200",DE128/DF128)))</f>
        <v xml:space="preserve"> </v>
      </c>
      <c r="DH128" s="29" t="str">
        <f t="shared" si="411"/>
        <v xml:space="preserve"> </v>
      </c>
      <c r="DI128" s="30">
        <v>4636.3100000000004</v>
      </c>
      <c r="DJ128" s="75">
        <v>10363.69</v>
      </c>
      <c r="DK128" s="29">
        <f t="shared" si="711"/>
        <v>0.44736093032500973</v>
      </c>
      <c r="DL128" s="30"/>
      <c r="DM128" s="30"/>
      <c r="DN128" s="30"/>
      <c r="DO128" s="29" t="str">
        <f t="shared" si="738"/>
        <v xml:space="preserve"> </v>
      </c>
      <c r="DP128" s="29" t="str">
        <f t="shared" si="712"/>
        <v xml:space="preserve"> </v>
      </c>
    </row>
    <row r="129" spans="1:120" s="19" customFormat="1" ht="17.25" hidden="1" customHeight="1" outlineLevel="1" x14ac:dyDescent="0.25">
      <c r="A129" s="18">
        <f t="shared" si="724"/>
        <v>105</v>
      </c>
      <c r="B129" s="8" t="s">
        <v>36</v>
      </c>
      <c r="C129" s="28">
        <f t="shared" si="713"/>
        <v>1000000</v>
      </c>
      <c r="D129" s="28">
        <f t="shared" si="713"/>
        <v>1167936.7000000002</v>
      </c>
      <c r="E129" s="28">
        <f t="shared" si="714"/>
        <v>1320293.3799999999</v>
      </c>
      <c r="F129" s="29">
        <f t="shared" si="725"/>
        <v>1.1679367000000003</v>
      </c>
      <c r="G129" s="29">
        <f t="shared" si="739"/>
        <v>0.88460392038018121</v>
      </c>
      <c r="H129" s="17">
        <f t="shared" si="715"/>
        <v>861000</v>
      </c>
      <c r="I129" s="24">
        <f t="shared" si="715"/>
        <v>1028976.7000000001</v>
      </c>
      <c r="J129" s="17">
        <f t="shared" si="716"/>
        <v>926281.65999999992</v>
      </c>
      <c r="K129" s="29">
        <f t="shared" si="726"/>
        <v>1.1950948896631823</v>
      </c>
      <c r="L129" s="29">
        <f t="shared" si="740"/>
        <v>1.1108680484940188</v>
      </c>
      <c r="M129" s="46">
        <v>205600</v>
      </c>
      <c r="N129" s="46">
        <v>250126.75</v>
      </c>
      <c r="O129" s="75">
        <v>243576.72</v>
      </c>
      <c r="P129" s="29">
        <f t="shared" si="727"/>
        <v>1.2165697957198442</v>
      </c>
      <c r="Q129" s="29">
        <f t="shared" si="741"/>
        <v>1.0268910345783455</v>
      </c>
      <c r="R129" s="30"/>
      <c r="S129" s="30"/>
      <c r="T129" s="30"/>
      <c r="U129" s="29" t="str">
        <f t="shared" si="728"/>
        <v xml:space="preserve"> </v>
      </c>
      <c r="V129" s="29" t="str">
        <f t="shared" si="720"/>
        <v xml:space="preserve"> </v>
      </c>
      <c r="W129" s="46">
        <v>200000</v>
      </c>
      <c r="X129" s="46">
        <v>222634.8</v>
      </c>
      <c r="Y129" s="75">
        <v>193133.4</v>
      </c>
      <c r="Z129" s="29">
        <f t="shared" si="729"/>
        <v>1.1131739999999999</v>
      </c>
      <c r="AA129" s="29">
        <f t="shared" ref="AA129:AA143" si="760">IF(Y129=0," ",IF(X129/Y129*100&gt;200,"св.200",X129/Y129))</f>
        <v>1.1527514143074165</v>
      </c>
      <c r="AB129" s="46">
        <v>22000</v>
      </c>
      <c r="AC129" s="46">
        <v>24473.63</v>
      </c>
      <c r="AD129" s="75">
        <v>24689.33</v>
      </c>
      <c r="AE129" s="29">
        <f t="shared" si="730"/>
        <v>1.1124377272727273</v>
      </c>
      <c r="AF129" s="29">
        <f t="shared" si="717"/>
        <v>0.99126343242202197</v>
      </c>
      <c r="AG129" s="46">
        <v>432000</v>
      </c>
      <c r="AH129" s="46">
        <v>530341.52</v>
      </c>
      <c r="AI129" s="75">
        <v>462882.21</v>
      </c>
      <c r="AJ129" s="29">
        <f t="shared" si="731"/>
        <v>1.2276424074074075</v>
      </c>
      <c r="AK129" s="29">
        <f t="shared" si="742"/>
        <v>1.1457375300727155</v>
      </c>
      <c r="AL129" s="46">
        <v>1400</v>
      </c>
      <c r="AM129" s="46">
        <v>1400</v>
      </c>
      <c r="AN129" s="75">
        <v>2000</v>
      </c>
      <c r="AO129" s="29">
        <f t="shared" si="700"/>
        <v>1</v>
      </c>
      <c r="AP129" s="29">
        <f t="shared" si="743"/>
        <v>0.7</v>
      </c>
      <c r="AQ129" s="9">
        <f t="shared" si="721"/>
        <v>139000</v>
      </c>
      <c r="AR129" s="9">
        <f t="shared" si="722"/>
        <v>138960</v>
      </c>
      <c r="AS129" s="9">
        <f t="shared" si="723"/>
        <v>394011.72</v>
      </c>
      <c r="AT129" s="29">
        <f t="shared" si="732"/>
        <v>0.99971223021582734</v>
      </c>
      <c r="AU129" s="29">
        <f t="shared" si="744"/>
        <v>0.35267986444667182</v>
      </c>
      <c r="AV129" s="9"/>
      <c r="AW129" s="9"/>
      <c r="AX129" s="30"/>
      <c r="AY129" s="29" t="str">
        <f t="shared" si="733"/>
        <v xml:space="preserve"> </v>
      </c>
      <c r="AZ129" s="29" t="str">
        <f t="shared" si="745"/>
        <v xml:space="preserve"> </v>
      </c>
      <c r="BA129" s="30">
        <v>0</v>
      </c>
      <c r="BB129" s="30">
        <v>0</v>
      </c>
      <c r="BC129" s="75">
        <v>0</v>
      </c>
      <c r="BD129" s="29" t="str">
        <f t="shared" si="746"/>
        <v xml:space="preserve"> </v>
      </c>
      <c r="BE129" s="29" t="str">
        <f t="shared" si="747"/>
        <v xml:space="preserve"> </v>
      </c>
      <c r="BF129" s="46">
        <v>0</v>
      </c>
      <c r="BG129" s="46">
        <v>0</v>
      </c>
      <c r="BH129" s="75">
        <v>0</v>
      </c>
      <c r="BI129" s="29" t="str">
        <f t="shared" si="734"/>
        <v xml:space="preserve"> </v>
      </c>
      <c r="BJ129" s="29" t="str">
        <f t="shared" si="748"/>
        <v xml:space="preserve"> </v>
      </c>
      <c r="BK129" s="30"/>
      <c r="BL129" s="30"/>
      <c r="BM129" s="30"/>
      <c r="BN129" s="29" t="str">
        <f t="shared" si="686"/>
        <v xml:space="preserve"> </v>
      </c>
      <c r="BO129" s="29" t="str">
        <f t="shared" si="749"/>
        <v xml:space="preserve"> </v>
      </c>
      <c r="BP129" s="46">
        <v>139000</v>
      </c>
      <c r="BQ129" s="46">
        <v>138960</v>
      </c>
      <c r="BR129" s="75">
        <v>139385.42000000001</v>
      </c>
      <c r="BS129" s="29">
        <f t="shared" si="735"/>
        <v>0.99971223021582734</v>
      </c>
      <c r="BT129" s="29">
        <f t="shared" si="750"/>
        <v>0.9969478873758818</v>
      </c>
      <c r="BU129" s="46">
        <v>0</v>
      </c>
      <c r="BV129" s="30">
        <v>0</v>
      </c>
      <c r="BW129" s="75">
        <v>0</v>
      </c>
      <c r="BX129" s="29" t="str">
        <f t="shared" si="708"/>
        <v xml:space="preserve"> </v>
      </c>
      <c r="BY129" s="29" t="str">
        <f t="shared" si="751"/>
        <v xml:space="preserve"> </v>
      </c>
      <c r="BZ129" s="30"/>
      <c r="CA129" s="30"/>
      <c r="CB129" s="30"/>
      <c r="CC129" s="29" t="str">
        <f t="shared" si="650"/>
        <v xml:space="preserve"> </v>
      </c>
      <c r="CD129" s="29" t="str">
        <f t="shared" si="752"/>
        <v xml:space="preserve"> </v>
      </c>
      <c r="CE129" s="34"/>
      <c r="CF129" s="34"/>
      <c r="CG129" s="75">
        <v>254626.3</v>
      </c>
      <c r="CH129" s="51" t="str">
        <f t="shared" si="753"/>
        <v xml:space="preserve"> </v>
      </c>
      <c r="CI129" s="29">
        <f t="shared" si="754"/>
        <v>0</v>
      </c>
      <c r="CJ129" s="30"/>
      <c r="CK129" s="30"/>
      <c r="CL129" s="30"/>
      <c r="CM129" s="29" t="str">
        <f t="shared" si="755"/>
        <v xml:space="preserve"> </v>
      </c>
      <c r="CN129" s="29" t="str">
        <f t="shared" si="756"/>
        <v xml:space="preserve"> </v>
      </c>
      <c r="CO129" s="30"/>
      <c r="CP129" s="30"/>
      <c r="CQ129" s="75">
        <v>254626.3</v>
      </c>
      <c r="CR129" s="29" t="str">
        <f t="shared" si="757"/>
        <v xml:space="preserve"> </v>
      </c>
      <c r="CS129" s="29">
        <f t="shared" si="758"/>
        <v>0</v>
      </c>
      <c r="CT129" s="30"/>
      <c r="CU129" s="30"/>
      <c r="CV129" s="30"/>
      <c r="CW129" s="29" t="str">
        <f t="shared" si="427"/>
        <v xml:space="preserve"> </v>
      </c>
      <c r="CX129" s="29" t="str">
        <f t="shared" si="428"/>
        <v xml:space="preserve"> </v>
      </c>
      <c r="CY129" s="30"/>
      <c r="CZ129" s="30"/>
      <c r="DA129" s="30"/>
      <c r="DB129" s="29" t="str">
        <f t="shared" si="736"/>
        <v xml:space="preserve"> </v>
      </c>
      <c r="DC129" s="29" t="str">
        <f t="shared" si="759"/>
        <v xml:space="preserve"> </v>
      </c>
      <c r="DD129" s="30"/>
      <c r="DE129" s="37"/>
      <c r="DF129" s="37"/>
      <c r="DG129" s="29" t="str">
        <f t="shared" si="737"/>
        <v xml:space="preserve"> </v>
      </c>
      <c r="DH129" s="29" t="str">
        <f>IF(DE129=0," ",IF(DE129/DF129*100&gt;200,"св.200",DE129/DF129))</f>
        <v xml:space="preserve"> </v>
      </c>
      <c r="DI129" s="30"/>
      <c r="DJ129" s="30"/>
      <c r="DK129" s="29" t="str">
        <f t="shared" ref="DK129:DK146" si="761">IF(DJ129=0," ",IF(DI129/DJ129*100&gt;200,"св.200",DI129/DJ129))</f>
        <v xml:space="preserve"> </v>
      </c>
      <c r="DL129" s="30"/>
      <c r="DM129" s="30"/>
      <c r="DN129" s="30"/>
      <c r="DO129" s="29" t="str">
        <f t="shared" si="738"/>
        <v xml:space="preserve"> </v>
      </c>
      <c r="DP129" s="29" t="str">
        <f t="shared" si="712"/>
        <v xml:space="preserve"> </v>
      </c>
    </row>
    <row r="130" spans="1:120" s="19" customFormat="1" ht="15.75" hidden="1" customHeight="1" outlineLevel="1" x14ac:dyDescent="0.25">
      <c r="A130" s="18">
        <f t="shared" si="724"/>
        <v>106</v>
      </c>
      <c r="B130" s="8" t="s">
        <v>84</v>
      </c>
      <c r="C130" s="28">
        <f t="shared" si="713"/>
        <v>2606476</v>
      </c>
      <c r="D130" s="28">
        <f t="shared" si="713"/>
        <v>2363387.6299999994</v>
      </c>
      <c r="E130" s="28">
        <f t="shared" si="714"/>
        <v>2425091.16</v>
      </c>
      <c r="F130" s="29">
        <f t="shared" si="725"/>
        <v>0.90673677025992161</v>
      </c>
      <c r="G130" s="29">
        <f t="shared" si="739"/>
        <v>0.97455620183778957</v>
      </c>
      <c r="H130" s="17">
        <f t="shared" si="715"/>
        <v>2417545</v>
      </c>
      <c r="I130" s="24">
        <f t="shared" si="715"/>
        <v>2175433.3099999996</v>
      </c>
      <c r="J130" s="17">
        <f t="shared" si="716"/>
        <v>2239194.1100000003</v>
      </c>
      <c r="K130" s="29">
        <f t="shared" si="726"/>
        <v>0.89985225094052002</v>
      </c>
      <c r="L130" s="29">
        <f t="shared" si="740"/>
        <v>0.9715251126665384</v>
      </c>
      <c r="M130" s="46">
        <v>868000</v>
      </c>
      <c r="N130" s="46">
        <v>855278.61</v>
      </c>
      <c r="O130" s="75">
        <v>720584.63</v>
      </c>
      <c r="P130" s="29">
        <f t="shared" si="727"/>
        <v>0.98534402073732719</v>
      </c>
      <c r="Q130" s="29">
        <f t="shared" si="741"/>
        <v>1.1869231931855111</v>
      </c>
      <c r="R130" s="30"/>
      <c r="S130" s="30"/>
      <c r="T130" s="30"/>
      <c r="U130" s="29" t="str">
        <f t="shared" si="728"/>
        <v xml:space="preserve"> </v>
      </c>
      <c r="V130" s="29" t="str">
        <f t="shared" si="720"/>
        <v xml:space="preserve"> </v>
      </c>
      <c r="W130" s="9"/>
      <c r="X130" s="9"/>
      <c r="Y130" s="75">
        <v>0</v>
      </c>
      <c r="Z130" s="29" t="str">
        <f t="shared" si="729"/>
        <v xml:space="preserve"> </v>
      </c>
      <c r="AA130" s="29" t="str">
        <f t="shared" si="760"/>
        <v xml:space="preserve"> </v>
      </c>
      <c r="AB130" s="46">
        <v>340000</v>
      </c>
      <c r="AC130" s="46">
        <v>286143.49</v>
      </c>
      <c r="AD130" s="75">
        <v>301537.96999999997</v>
      </c>
      <c r="AE130" s="29">
        <f t="shared" si="730"/>
        <v>0.84159850000000003</v>
      </c>
      <c r="AF130" s="29">
        <f t="shared" si="717"/>
        <v>0.94894679432908569</v>
      </c>
      <c r="AG130" s="46">
        <v>1201600</v>
      </c>
      <c r="AH130" s="46">
        <v>1026016.21</v>
      </c>
      <c r="AI130" s="75">
        <v>1210946.51</v>
      </c>
      <c r="AJ130" s="29">
        <f t="shared" si="731"/>
        <v>0.85387500832223695</v>
      </c>
      <c r="AK130" s="29">
        <f t="shared" si="742"/>
        <v>0.84728450144342049</v>
      </c>
      <c r="AL130" s="46">
        <v>7945</v>
      </c>
      <c r="AM130" s="46">
        <v>7995</v>
      </c>
      <c r="AN130" s="75">
        <v>6125</v>
      </c>
      <c r="AO130" s="29">
        <f t="shared" si="700"/>
        <v>1.0062932662051605</v>
      </c>
      <c r="AP130" s="29">
        <f t="shared" si="743"/>
        <v>1.3053061224489797</v>
      </c>
      <c r="AQ130" s="9">
        <f t="shared" si="721"/>
        <v>188931</v>
      </c>
      <c r="AR130" s="9">
        <f t="shared" si="722"/>
        <v>187954.32</v>
      </c>
      <c r="AS130" s="9">
        <f t="shared" si="723"/>
        <v>185897.05000000002</v>
      </c>
      <c r="AT130" s="29">
        <f t="shared" si="732"/>
        <v>0.99483049367229315</v>
      </c>
      <c r="AU130" s="29">
        <f t="shared" si="744"/>
        <v>1.011066716766081</v>
      </c>
      <c r="AV130" s="9"/>
      <c r="AW130" s="9"/>
      <c r="AX130" s="30"/>
      <c r="AY130" s="29" t="str">
        <f t="shared" si="733"/>
        <v xml:space="preserve"> </v>
      </c>
      <c r="AZ130" s="29" t="str">
        <f t="shared" si="745"/>
        <v xml:space="preserve"> </v>
      </c>
      <c r="BA130" s="30">
        <v>76757</v>
      </c>
      <c r="BB130" s="30">
        <v>76757.47</v>
      </c>
      <c r="BC130" s="75">
        <v>73813.34</v>
      </c>
      <c r="BD130" s="29">
        <f t="shared" si="746"/>
        <v>1.0000061232200321</v>
      </c>
      <c r="BE130" s="29">
        <f t="shared" si="747"/>
        <v>1.0398861506605717</v>
      </c>
      <c r="BF130" s="46">
        <v>106174</v>
      </c>
      <c r="BG130" s="46">
        <v>106173.48</v>
      </c>
      <c r="BH130" s="75">
        <v>103598.49</v>
      </c>
      <c r="BI130" s="29">
        <f t="shared" si="734"/>
        <v>0.99999510237911349</v>
      </c>
      <c r="BJ130" s="29">
        <f t="shared" si="748"/>
        <v>1.0248554781059067</v>
      </c>
      <c r="BK130" s="30"/>
      <c r="BL130" s="30"/>
      <c r="BM130" s="30"/>
      <c r="BN130" s="29" t="str">
        <f t="shared" si="686"/>
        <v xml:space="preserve"> </v>
      </c>
      <c r="BO130" s="29" t="str">
        <f t="shared" si="749"/>
        <v xml:space="preserve"> </v>
      </c>
      <c r="BP130" s="30"/>
      <c r="BQ130" s="30"/>
      <c r="BR130" s="30"/>
      <c r="BS130" s="29" t="str">
        <f t="shared" si="735"/>
        <v xml:space="preserve"> </v>
      </c>
      <c r="BT130" s="29" t="str">
        <f t="shared" si="750"/>
        <v xml:space="preserve"> </v>
      </c>
      <c r="BU130" s="46">
        <v>6000</v>
      </c>
      <c r="BV130" s="9">
        <v>5023.37</v>
      </c>
      <c r="BW130" s="75">
        <v>8485.2199999999993</v>
      </c>
      <c r="BX130" s="29">
        <f t="shared" si="708"/>
        <v>0.83722833333333335</v>
      </c>
      <c r="BY130" s="29">
        <f t="shared" si="751"/>
        <v>0.59201411395343906</v>
      </c>
      <c r="BZ130" s="30"/>
      <c r="CA130" s="30"/>
      <c r="CB130" s="30"/>
      <c r="CC130" s="29" t="str">
        <f t="shared" si="650"/>
        <v xml:space="preserve"> </v>
      </c>
      <c r="CD130" s="29" t="str">
        <f t="shared" si="752"/>
        <v xml:space="preserve"> </v>
      </c>
      <c r="CE130" s="34"/>
      <c r="CF130" s="34"/>
      <c r="CG130" s="30"/>
      <c r="CH130" s="51" t="str">
        <f t="shared" si="753"/>
        <v xml:space="preserve"> </v>
      </c>
      <c r="CI130" s="29" t="str">
        <f t="shared" si="754"/>
        <v xml:space="preserve"> </v>
      </c>
      <c r="CJ130" s="30"/>
      <c r="CK130" s="30"/>
      <c r="CL130" s="30"/>
      <c r="CM130" s="29" t="str">
        <f t="shared" si="755"/>
        <v xml:space="preserve"> </v>
      </c>
      <c r="CN130" s="29" t="str">
        <f t="shared" si="756"/>
        <v xml:space="preserve"> </v>
      </c>
      <c r="CO130" s="30"/>
      <c r="CP130" s="30"/>
      <c r="CQ130" s="30"/>
      <c r="CR130" s="29" t="str">
        <f t="shared" si="757"/>
        <v xml:space="preserve"> </v>
      </c>
      <c r="CS130" s="29" t="str">
        <f t="shared" si="758"/>
        <v xml:space="preserve"> </v>
      </c>
      <c r="CT130" s="30"/>
      <c r="CU130" s="30"/>
      <c r="CV130" s="30"/>
      <c r="CW130" s="29" t="str">
        <f t="shared" si="427"/>
        <v xml:space="preserve"> </v>
      </c>
      <c r="CX130" s="29" t="str">
        <f t="shared" si="428"/>
        <v xml:space="preserve"> </v>
      </c>
      <c r="CY130" s="30"/>
      <c r="CZ130" s="30"/>
      <c r="DA130" s="30"/>
      <c r="DB130" s="29" t="str">
        <f t="shared" si="736"/>
        <v xml:space="preserve"> </v>
      </c>
      <c r="DC130" s="29" t="str">
        <f t="shared" si="759"/>
        <v xml:space="preserve"> </v>
      </c>
      <c r="DD130" s="30"/>
      <c r="DE130" s="37"/>
      <c r="DF130" s="30"/>
      <c r="DG130" s="29" t="str">
        <f t="shared" si="737"/>
        <v xml:space="preserve"> </v>
      </c>
      <c r="DH130" s="29" t="str">
        <f t="shared" ref="DH130:DH139" si="762">IF(DF130=0," ",IF(DE130/DF130*100&gt;200,"св.200",DE130/DF130))</f>
        <v xml:space="preserve"> </v>
      </c>
      <c r="DI130" s="30"/>
      <c r="DJ130" s="30"/>
      <c r="DK130" s="29" t="str">
        <f t="shared" si="761"/>
        <v xml:space="preserve"> </v>
      </c>
      <c r="DL130" s="30"/>
      <c r="DM130" s="30"/>
      <c r="DN130" s="30"/>
      <c r="DO130" s="29" t="str">
        <f t="shared" si="738"/>
        <v xml:space="preserve"> </v>
      </c>
      <c r="DP130" s="29" t="str">
        <f t="shared" si="712"/>
        <v xml:space="preserve"> </v>
      </c>
    </row>
    <row r="131" spans="1:120" s="21" customFormat="1" ht="32.1" customHeight="1" collapsed="1" x14ac:dyDescent="0.25">
      <c r="A131" s="20"/>
      <c r="B131" s="7" t="s">
        <v>155</v>
      </c>
      <c r="C131" s="35">
        <f>SUM(C132:C137)</f>
        <v>49535196.82</v>
      </c>
      <c r="D131" s="35">
        <f>SUM(D132:D137)</f>
        <v>52838369.139999993</v>
      </c>
      <c r="E131" s="35">
        <f>SUM(E132:E134,E135:E137)</f>
        <v>53031509.359999999</v>
      </c>
      <c r="F131" s="26">
        <f t="shared" si="725"/>
        <v>1.0666833389600328</v>
      </c>
      <c r="G131" s="26">
        <f t="shared" si="739"/>
        <v>0.99635801012773573</v>
      </c>
      <c r="H131" s="25">
        <f>SUM(H132:H137)</f>
        <v>45901154.200000003</v>
      </c>
      <c r="I131" s="25">
        <f>SUM(I132:I137)</f>
        <v>48987841.089999996</v>
      </c>
      <c r="J131" s="25">
        <f>SUM(J132:J134,J135:J137)</f>
        <v>46972074.660000004</v>
      </c>
      <c r="K131" s="26">
        <f t="shared" si="726"/>
        <v>1.0672463894164996</v>
      </c>
      <c r="L131" s="26">
        <f t="shared" si="740"/>
        <v>1.0429141451509392</v>
      </c>
      <c r="M131" s="25">
        <f>SUM(M132:M137)</f>
        <v>37550180.109999999</v>
      </c>
      <c r="N131" s="25">
        <f>SUM(N132:N137)</f>
        <v>40587990.54999999</v>
      </c>
      <c r="O131" s="25">
        <f>SUM(O132:O134,O135:O137)</f>
        <v>38446175.140000008</v>
      </c>
      <c r="P131" s="26">
        <f t="shared" si="727"/>
        <v>1.0809000231450552</v>
      </c>
      <c r="Q131" s="26">
        <f t="shared" si="741"/>
        <v>1.055709453598457</v>
      </c>
      <c r="R131" s="25">
        <f>SUM(R132:R137)</f>
        <v>2033386.46</v>
      </c>
      <c r="S131" s="25">
        <f>SUM(S132:S137)</f>
        <v>2177771.79</v>
      </c>
      <c r="T131" s="25">
        <f>SUM(T132:T134,T135:T137)</f>
        <v>1840955.42</v>
      </c>
      <c r="U131" s="26">
        <f t="shared" si="728"/>
        <v>1.0710073234184907</v>
      </c>
      <c r="V131" s="26">
        <f t="shared" ref="V131:V143" si="763">IF(T131=0," ",IF(S131/T131*100&gt;200,"св.200",S131/T131))</f>
        <v>1.1829573743833515</v>
      </c>
      <c r="W131" s="25">
        <f>SUM(W132:W137)</f>
        <v>901</v>
      </c>
      <c r="X131" s="25">
        <f>SUM(X132:X137)</f>
        <v>887.83999999999992</v>
      </c>
      <c r="Y131" s="25">
        <f>SUM(Y132:Y134,Y135:Y137)</f>
        <v>16357.82</v>
      </c>
      <c r="Z131" s="26">
        <f t="shared" si="729"/>
        <v>0.98539400665926735</v>
      </c>
      <c r="AA131" s="26">
        <f t="shared" si="760"/>
        <v>5.4276181055910866E-2</v>
      </c>
      <c r="AB131" s="25">
        <f>SUM(AB132:AB137)</f>
        <v>1391950.74</v>
      </c>
      <c r="AC131" s="25">
        <f>SUM(AC132:AC137)</f>
        <v>1475844.39</v>
      </c>
      <c r="AD131" s="25">
        <f>SUM(AD132:AD134,AD135:AD137)</f>
        <v>1631617.2899999998</v>
      </c>
      <c r="AE131" s="26">
        <f t="shared" si="730"/>
        <v>1.0602705595745434</v>
      </c>
      <c r="AF131" s="26">
        <f t="shared" ref="AF131:AF143" si="764">IF(AD131=0," ",IF(AC131/AD131*100&gt;200,"св.200",AC131/AD131))</f>
        <v>0.90452853070709982</v>
      </c>
      <c r="AG131" s="25">
        <f>SUM(AG132:AG137)</f>
        <v>4923735.8899999997</v>
      </c>
      <c r="AH131" s="25">
        <f>SUM(AH132:AH137)</f>
        <v>4745346.5199999996</v>
      </c>
      <c r="AI131" s="25">
        <f>SUM(AI132:AI134,AI135:AI137)</f>
        <v>5036968.99</v>
      </c>
      <c r="AJ131" s="26">
        <f t="shared" si="731"/>
        <v>0.9637695087662389</v>
      </c>
      <c r="AK131" s="26">
        <f t="shared" si="742"/>
        <v>0.94210358043121467</v>
      </c>
      <c r="AL131" s="25">
        <f>SUM(AL132:AL137)</f>
        <v>1000</v>
      </c>
      <c r="AM131" s="25">
        <f>SUM(AM132:AM137)</f>
        <v>0</v>
      </c>
      <c r="AN131" s="25">
        <f>SUM(AN132:AN134,AN135:AN137)</f>
        <v>0</v>
      </c>
      <c r="AO131" s="26" t="str">
        <f t="shared" si="700"/>
        <v xml:space="preserve"> </v>
      </c>
      <c r="AP131" s="26" t="str">
        <f t="shared" si="743"/>
        <v xml:space="preserve"> </v>
      </c>
      <c r="AQ131" s="25">
        <f>SUM(AQ132:AQ137)</f>
        <v>3634042.62</v>
      </c>
      <c r="AR131" s="25">
        <f>SUM(AR132:AR137)</f>
        <v>3850528.05</v>
      </c>
      <c r="AS131" s="25">
        <f>SUM(AS132:AS134,AS135:AS137)</f>
        <v>6059434.7000000011</v>
      </c>
      <c r="AT131" s="26">
        <f t="shared" si="732"/>
        <v>1.0595715165277835</v>
      </c>
      <c r="AU131" s="26">
        <f t="shared" si="744"/>
        <v>0.63545994645342063</v>
      </c>
      <c r="AV131" s="25">
        <f>SUM(AV132:AV137)</f>
        <v>1327388.58</v>
      </c>
      <c r="AW131" s="25">
        <f>SUM(AW132:AW137)</f>
        <v>1539770.54</v>
      </c>
      <c r="AX131" s="25">
        <f>SUM(AX132:AX134,AX135:AX137)</f>
        <v>1397918.31</v>
      </c>
      <c r="AY131" s="26">
        <f t="shared" si="733"/>
        <v>1.159999839685226</v>
      </c>
      <c r="AZ131" s="26">
        <f t="shared" si="745"/>
        <v>1.1014739051525837</v>
      </c>
      <c r="BA131" s="27">
        <f>SUM(BA132:BA137)</f>
        <v>260965.38</v>
      </c>
      <c r="BB131" s="27">
        <f>SUM(BB132:BB137)</f>
        <v>305179.61000000004</v>
      </c>
      <c r="BC131" s="27">
        <f>SUM(BC132:BC134,BC135:BC137)</f>
        <v>361437.08999999997</v>
      </c>
      <c r="BD131" s="26">
        <f t="shared" si="746"/>
        <v>1.1694256533184595</v>
      </c>
      <c r="BE131" s="26">
        <f t="shared" si="747"/>
        <v>0.84435056180869561</v>
      </c>
      <c r="BF131" s="27">
        <f>SUM(BF132:BF137)</f>
        <v>1508668.0699999998</v>
      </c>
      <c r="BG131" s="27">
        <f>SUM(BG132:BG137)</f>
        <v>1472783.39</v>
      </c>
      <c r="BH131" s="27">
        <f>SUM(BH132:BH134,BH135:BH137)</f>
        <v>2460209.2799999998</v>
      </c>
      <c r="BI131" s="26">
        <f t="shared" si="734"/>
        <v>0.97621433056510576</v>
      </c>
      <c r="BJ131" s="26">
        <f t="shared" si="748"/>
        <v>0.59864150662824911</v>
      </c>
      <c r="BK131" s="27">
        <f>SUM(BK132:BK137)</f>
        <v>0</v>
      </c>
      <c r="BL131" s="27">
        <f>SUM(BL132:BL137)</f>
        <v>0</v>
      </c>
      <c r="BM131" s="27">
        <f>SUM(BM132:BM134,BM135:BM137)</f>
        <v>8474.58</v>
      </c>
      <c r="BN131" s="26" t="str">
        <f>IF(BL131&lt;=0," ",IF(BK131&lt;=0," ",IF(BL131/BK131*100&gt;200,"СВ.200",BL131/BK131)))</f>
        <v xml:space="preserve"> </v>
      </c>
      <c r="BO131" s="26">
        <f t="shared" si="749"/>
        <v>0</v>
      </c>
      <c r="BP131" s="25">
        <f>SUM(BP132:BP137)</f>
        <v>0</v>
      </c>
      <c r="BQ131" s="25">
        <f>SUM(BQ132:BQ137)</f>
        <v>0</v>
      </c>
      <c r="BR131" s="25">
        <f>SUM(BR132:BR134,BR135:BR137)</f>
        <v>0</v>
      </c>
      <c r="BS131" s="26" t="str">
        <f t="shared" si="735"/>
        <v xml:space="preserve"> </v>
      </c>
      <c r="BT131" s="26" t="str">
        <f t="shared" si="750"/>
        <v xml:space="preserve"> </v>
      </c>
      <c r="BU131" s="25">
        <f>SUM(BU132:BU137)</f>
        <v>110611.57</v>
      </c>
      <c r="BV131" s="25">
        <f>SUM(BV132:BV137)</f>
        <v>110611.57</v>
      </c>
      <c r="BW131" s="25">
        <f>SUM(BW132:BW134,BW135:BW137)</f>
        <v>387560</v>
      </c>
      <c r="BX131" s="26">
        <f t="shared" si="708"/>
        <v>1</v>
      </c>
      <c r="BY131" s="26">
        <f t="shared" si="751"/>
        <v>0.28540502115801425</v>
      </c>
      <c r="BZ131" s="25">
        <f>SUM(BZ132:BZ137)</f>
        <v>0</v>
      </c>
      <c r="CA131" s="25">
        <f>SUM(CA132:CA137)</f>
        <v>0</v>
      </c>
      <c r="CB131" s="25">
        <f>SUM(CB132:CB134,CB135:CB137)</f>
        <v>1188931</v>
      </c>
      <c r="CC131" s="26" t="str">
        <f t="shared" si="650"/>
        <v xml:space="preserve"> </v>
      </c>
      <c r="CD131" s="26">
        <f t="shared" si="752"/>
        <v>0</v>
      </c>
      <c r="CE131" s="52">
        <f>SUM(CE132:CE137)</f>
        <v>361986.79</v>
      </c>
      <c r="CF131" s="52">
        <f>SUM(CF132:CF137)</f>
        <v>357760.71</v>
      </c>
      <c r="CG131" s="52">
        <f>SUM(CG132:CG134,CG135:CG137)</f>
        <v>180619.62</v>
      </c>
      <c r="CH131" s="26">
        <f t="shared" si="753"/>
        <v>0.98832531982727889</v>
      </c>
      <c r="CI131" s="26">
        <f t="shared" si="754"/>
        <v>1.9807411287876702</v>
      </c>
      <c r="CJ131" s="27">
        <f>SUM(CJ132:CJ137)</f>
        <v>127000</v>
      </c>
      <c r="CK131" s="27">
        <f>SUM(CK132:CK137)</f>
        <v>122773.92</v>
      </c>
      <c r="CL131" s="27">
        <f>SUM(CL132:CL134,CL135:CL137)</f>
        <v>180619.62</v>
      </c>
      <c r="CM131" s="26">
        <f t="shared" si="755"/>
        <v>0.96672377952755906</v>
      </c>
      <c r="CN131" s="26">
        <f t="shared" si="756"/>
        <v>0.67973745044973521</v>
      </c>
      <c r="CO131" s="27">
        <f>SUM(CO132:CO137)</f>
        <v>234986.79</v>
      </c>
      <c r="CP131" s="27">
        <f>SUM(CP132:CP137)</f>
        <v>234986.79</v>
      </c>
      <c r="CQ131" s="27">
        <f>SUM(CQ132:CQ134,CQ135:CQ137)</f>
        <v>0</v>
      </c>
      <c r="CR131" s="26">
        <f t="shared" si="757"/>
        <v>1</v>
      </c>
      <c r="CS131" s="26" t="str">
        <f t="shared" si="758"/>
        <v xml:space="preserve"> </v>
      </c>
      <c r="CT131" s="27">
        <f>SUM(CT132:CT137)</f>
        <v>0</v>
      </c>
      <c r="CU131" s="27">
        <f>SUM(CU132:CU137)</f>
        <v>0</v>
      </c>
      <c r="CV131" s="27">
        <f>SUM(CV132:CV137)</f>
        <v>0</v>
      </c>
      <c r="CW131" s="69" t="str">
        <f t="shared" si="427"/>
        <v xml:space="preserve"> </v>
      </c>
      <c r="CX131" s="69" t="str">
        <f t="shared" si="428"/>
        <v xml:space="preserve"> </v>
      </c>
      <c r="CY131" s="25">
        <f>SUM(CY132:CY137)</f>
        <v>0</v>
      </c>
      <c r="CZ131" s="25">
        <f>SUM(CZ132:CZ137)</f>
        <v>0</v>
      </c>
      <c r="DA131" s="25">
        <f>SUM(DA132:DA134,DA135:DA137)</f>
        <v>0</v>
      </c>
      <c r="DB131" s="26" t="str">
        <f t="shared" si="736"/>
        <v xml:space="preserve"> </v>
      </c>
      <c r="DC131" s="26" t="str">
        <f t="shared" si="759"/>
        <v xml:space="preserve"> </v>
      </c>
      <c r="DD131" s="25">
        <f>SUM(DD132:DD137)</f>
        <v>54005.869999999995</v>
      </c>
      <c r="DE131" s="25">
        <f>SUM(DE132:DE137)</f>
        <v>54005.869999999995</v>
      </c>
      <c r="DF131" s="25">
        <f>SUM(DF132:DF134,DF135:DF137)</f>
        <v>50195.9</v>
      </c>
      <c r="DG131" s="26">
        <f t="shared" si="737"/>
        <v>1</v>
      </c>
      <c r="DH131" s="26">
        <f t="shared" si="762"/>
        <v>1.075902015901697</v>
      </c>
      <c r="DI131" s="25">
        <f>SUM(DI132:DI137)</f>
        <v>0</v>
      </c>
      <c r="DJ131" s="25">
        <f>SUM(DJ132:DJ134,DJ135:DJ137)</f>
        <v>0</v>
      </c>
      <c r="DK131" s="26" t="str">
        <f t="shared" ref="DK131:DK142" si="765">IF(DI131=0," ",IF(DI131/DJ131*100&gt;200,"св.200",DI131/DJ131))</f>
        <v xml:space="preserve"> </v>
      </c>
      <c r="DL131" s="25">
        <f>SUM(DL132:DL137)</f>
        <v>10416.36</v>
      </c>
      <c r="DM131" s="25">
        <f>SUM(DM132:DM137)</f>
        <v>10416.36</v>
      </c>
      <c r="DN131" s="25">
        <f>SUM(DN132:DN134,DN135:DN137)</f>
        <v>24088.92</v>
      </c>
      <c r="DO131" s="26">
        <f t="shared" si="738"/>
        <v>1</v>
      </c>
      <c r="DP131" s="26">
        <f t="shared" si="712"/>
        <v>0.43241291016782823</v>
      </c>
    </row>
    <row r="132" spans="1:120" s="19" customFormat="1" ht="15.75" hidden="1" customHeight="1" outlineLevel="1" x14ac:dyDescent="0.25">
      <c r="A132" s="18">
        <v>107</v>
      </c>
      <c r="B132" s="8" t="s">
        <v>107</v>
      </c>
      <c r="C132" s="28">
        <f t="shared" ref="C132:D137" si="766">H132+AQ132</f>
        <v>44481022.859999999</v>
      </c>
      <c r="D132" s="28">
        <f t="shared" si="766"/>
        <v>47762612.509999998</v>
      </c>
      <c r="E132" s="28">
        <f t="shared" ref="E132:E137" si="767">J132+AS132</f>
        <v>47191784.269999996</v>
      </c>
      <c r="F132" s="29">
        <f t="shared" si="725"/>
        <v>1.0737750492008358</v>
      </c>
      <c r="G132" s="29">
        <f t="shared" si="739"/>
        <v>1.0120959240857286</v>
      </c>
      <c r="H132" s="17">
        <f t="shared" ref="H132:I137" si="768">W132++AG132+M132+AB132+AL132+R132</f>
        <v>41008140.170000002</v>
      </c>
      <c r="I132" s="24">
        <f t="shared" si="768"/>
        <v>44074529.839999996</v>
      </c>
      <c r="J132" s="17">
        <f t="shared" ref="J132:J133" si="769">Y132++AI132+O132+AD132+AN132+T132</f>
        <v>41658734.839999996</v>
      </c>
      <c r="K132" s="29">
        <f t="shared" si="726"/>
        <v>1.0747751460390114</v>
      </c>
      <c r="L132" s="29">
        <f t="shared" si="740"/>
        <v>1.0579901192217771</v>
      </c>
      <c r="M132" s="46">
        <v>35116622.609999999</v>
      </c>
      <c r="N132" s="46">
        <v>38225435.799999997</v>
      </c>
      <c r="O132" s="75">
        <v>35849785.829999998</v>
      </c>
      <c r="P132" s="29">
        <f t="shared" si="727"/>
        <v>1.0885282512651064</v>
      </c>
      <c r="Q132" s="29">
        <f t="shared" si="741"/>
        <v>1.0662667827714607</v>
      </c>
      <c r="R132" s="46">
        <v>2033386.46</v>
      </c>
      <c r="S132" s="46">
        <v>2177771.79</v>
      </c>
      <c r="T132" s="75">
        <v>1840955.42</v>
      </c>
      <c r="U132" s="29">
        <f t="shared" si="728"/>
        <v>1.0710073234184907</v>
      </c>
      <c r="V132" s="29">
        <f t="shared" si="763"/>
        <v>1.1829573743833515</v>
      </c>
      <c r="W132" s="9">
        <v>325</v>
      </c>
      <c r="X132" s="46">
        <v>325</v>
      </c>
      <c r="Y132" s="75">
        <v>5750</v>
      </c>
      <c r="Z132" s="29">
        <f t="shared" si="729"/>
        <v>1</v>
      </c>
      <c r="AA132" s="29">
        <f t="shared" si="760"/>
        <v>5.6521739130434782E-2</v>
      </c>
      <c r="AB132" s="46">
        <v>945000</v>
      </c>
      <c r="AC132" s="46">
        <v>959838.41</v>
      </c>
      <c r="AD132" s="75">
        <v>1253195.4099999999</v>
      </c>
      <c r="AE132" s="29">
        <f t="shared" si="730"/>
        <v>1.0157020211640213</v>
      </c>
      <c r="AF132" s="29">
        <f t="shared" si="764"/>
        <v>0.76591280365445968</v>
      </c>
      <c r="AG132" s="46">
        <v>2912806.1</v>
      </c>
      <c r="AH132" s="46">
        <v>2711158.84</v>
      </c>
      <c r="AI132" s="75">
        <v>2709048.18</v>
      </c>
      <c r="AJ132" s="29">
        <f t="shared" si="731"/>
        <v>0.93077216502670734</v>
      </c>
      <c r="AK132" s="29">
        <f t="shared" si="742"/>
        <v>1.0007791149731415</v>
      </c>
      <c r="AL132" s="9"/>
      <c r="AM132" s="9"/>
      <c r="AN132" s="9"/>
      <c r="AO132" s="29" t="str">
        <f t="shared" si="700"/>
        <v xml:space="preserve"> </v>
      </c>
      <c r="AP132" s="29" t="str">
        <f t="shared" si="743"/>
        <v xml:space="preserve"> </v>
      </c>
      <c r="AQ132" s="9">
        <f>AV132+BA132+BF132+BK132+BP132+BU132+BZ132+CE132+CY132+DD132+DL132+CT132</f>
        <v>3472882.69</v>
      </c>
      <c r="AR132" s="9">
        <f t="shared" ref="AR132" si="770">AW132+BB132+BG132+BL132+BQ132+BV132+CA132+CF132+CZ132+DE132+DM132+CU132+DI132</f>
        <v>3688082.67</v>
      </c>
      <c r="AS132" s="9">
        <f t="shared" ref="AS132" si="771">AX132+BC132+BH132+BM132+BR132+BW132+CB132+CG132+DA132+DF132+DN132+CV132+DJ132</f>
        <v>5533049.4300000006</v>
      </c>
      <c r="AT132" s="29">
        <f t="shared" si="732"/>
        <v>1.0619658074312899</v>
      </c>
      <c r="AU132" s="29">
        <f t="shared" si="744"/>
        <v>0.66655516395775261</v>
      </c>
      <c r="AV132" s="46">
        <v>1327388.58</v>
      </c>
      <c r="AW132" s="46">
        <v>1539770.54</v>
      </c>
      <c r="AX132" s="75">
        <v>1397918.31</v>
      </c>
      <c r="AY132" s="29">
        <f t="shared" si="733"/>
        <v>1.159999839685226</v>
      </c>
      <c r="AZ132" s="29">
        <f t="shared" si="745"/>
        <v>1.1014739051525837</v>
      </c>
      <c r="BA132" s="46">
        <v>255635.42</v>
      </c>
      <c r="BB132" s="46">
        <v>298564.2</v>
      </c>
      <c r="BC132" s="75">
        <v>308312.89</v>
      </c>
      <c r="BD132" s="29">
        <f t="shared" si="746"/>
        <v>1.1679297023863124</v>
      </c>
      <c r="BE132" s="29">
        <f t="shared" si="747"/>
        <v>0.9683805305707458</v>
      </c>
      <c r="BF132" s="46">
        <v>1493449.67</v>
      </c>
      <c r="BG132" s="46">
        <v>1457564.99</v>
      </c>
      <c r="BH132" s="75">
        <v>2428072.71</v>
      </c>
      <c r="BI132" s="29">
        <f t="shared" si="734"/>
        <v>0.97597195223860478</v>
      </c>
      <c r="BJ132" s="29">
        <f t="shared" si="748"/>
        <v>0.60029709324479008</v>
      </c>
      <c r="BK132" s="30"/>
      <c r="BL132" s="30"/>
      <c r="BM132" s="30"/>
      <c r="BN132" s="29" t="str">
        <f>IF(BL132&lt;=0," ",IF(BK132&lt;=0," ",IF(BL132/BK132*100&gt;200,"СВ.200",BL132/BK132)))</f>
        <v xml:space="preserve"> </v>
      </c>
      <c r="BO132" s="29" t="str">
        <f>IF(BM132=0," ",IF(BL132/BM132*100&gt;200,"св.200",BL132/BM132))</f>
        <v xml:space="preserve"> </v>
      </c>
      <c r="BP132" s="30"/>
      <c r="BQ132" s="30"/>
      <c r="BR132" s="30"/>
      <c r="BS132" s="29" t="str">
        <f t="shared" si="735"/>
        <v xml:space="preserve"> </v>
      </c>
      <c r="BT132" s="29" t="str">
        <f t="shared" si="750"/>
        <v xml:space="preserve"> </v>
      </c>
      <c r="BU132" s="9"/>
      <c r="BV132" s="9"/>
      <c r="BW132" s="75">
        <v>40000</v>
      </c>
      <c r="BX132" s="29" t="str">
        <f t="shared" si="708"/>
        <v xml:space="preserve"> </v>
      </c>
      <c r="BY132" s="29">
        <f t="shared" si="751"/>
        <v>0</v>
      </c>
      <c r="BZ132" s="30"/>
      <c r="CA132" s="30"/>
      <c r="CB132" s="75">
        <v>1127930</v>
      </c>
      <c r="CC132" s="29" t="str">
        <f t="shared" si="650"/>
        <v xml:space="preserve"> </v>
      </c>
      <c r="CD132" s="29">
        <f t="shared" si="752"/>
        <v>0</v>
      </c>
      <c r="CE132" s="46">
        <v>361986.79</v>
      </c>
      <c r="CF132" s="46">
        <v>357760.71</v>
      </c>
      <c r="CG132" s="75">
        <v>180619.62</v>
      </c>
      <c r="CH132" s="51">
        <f t="shared" si="753"/>
        <v>0.98832531982727889</v>
      </c>
      <c r="CI132" s="29">
        <f t="shared" si="754"/>
        <v>1.9807411287876702</v>
      </c>
      <c r="CJ132" s="46">
        <v>127000</v>
      </c>
      <c r="CK132" s="46">
        <v>122773.92</v>
      </c>
      <c r="CL132" s="75">
        <v>180619.62</v>
      </c>
      <c r="CM132" s="29">
        <f t="shared" si="755"/>
        <v>0.96672377952755906</v>
      </c>
      <c r="CN132" s="29">
        <f t="shared" si="756"/>
        <v>0.67973745044973521</v>
      </c>
      <c r="CO132" s="30">
        <v>234986.79</v>
      </c>
      <c r="CP132" s="30">
        <v>234986.79</v>
      </c>
      <c r="CQ132" s="30"/>
      <c r="CR132" s="29">
        <f t="shared" si="757"/>
        <v>1</v>
      </c>
      <c r="CS132" s="29" t="str">
        <f t="shared" si="758"/>
        <v xml:space="preserve"> </v>
      </c>
      <c r="CT132" s="30"/>
      <c r="CU132" s="30"/>
      <c r="CV132" s="30"/>
      <c r="CW132" s="29" t="str">
        <f t="shared" si="427"/>
        <v xml:space="preserve"> </v>
      </c>
      <c r="CX132" s="29" t="str">
        <f t="shared" si="428"/>
        <v xml:space="preserve"> </v>
      </c>
      <c r="CY132" s="30"/>
      <c r="CZ132" s="30"/>
      <c r="DA132" s="30"/>
      <c r="DB132" s="29" t="str">
        <f t="shared" si="736"/>
        <v xml:space="preserve"> </v>
      </c>
      <c r="DC132" s="29" t="str">
        <f t="shared" si="759"/>
        <v xml:space="preserve"> </v>
      </c>
      <c r="DD132" s="9">
        <v>24005.87</v>
      </c>
      <c r="DE132" s="39">
        <v>24005.87</v>
      </c>
      <c r="DF132" s="75">
        <v>50195.9</v>
      </c>
      <c r="DG132" s="29">
        <f t="shared" si="737"/>
        <v>1</v>
      </c>
      <c r="DH132" s="29">
        <f t="shared" si="762"/>
        <v>0.47824364141294406</v>
      </c>
      <c r="DI132" s="9"/>
      <c r="DJ132" s="30"/>
      <c r="DK132" s="29" t="str">
        <f t="shared" si="765"/>
        <v xml:space="preserve"> </v>
      </c>
      <c r="DL132" s="30">
        <v>10416.36</v>
      </c>
      <c r="DM132" s="30">
        <v>10416.36</v>
      </c>
      <c r="DN132" s="30"/>
      <c r="DO132" s="29">
        <f t="shared" si="738"/>
        <v>1</v>
      </c>
      <c r="DP132" s="29" t="str">
        <f t="shared" ref="DP132:DP143" si="772">IF(DN132=0," ",IF(DM132/DN132*100&gt;200,"св.200",DM132/DN132))</f>
        <v xml:space="preserve"> </v>
      </c>
    </row>
    <row r="133" spans="1:120" s="19" customFormat="1" ht="15.75" hidden="1" customHeight="1" outlineLevel="1" x14ac:dyDescent="0.25">
      <c r="A133" s="18">
        <v>108</v>
      </c>
      <c r="B133" s="8" t="s">
        <v>81</v>
      </c>
      <c r="C133" s="28">
        <f t="shared" si="766"/>
        <v>330750</v>
      </c>
      <c r="D133" s="28">
        <f t="shared" si="766"/>
        <v>330963.76</v>
      </c>
      <c r="E133" s="28">
        <f t="shared" si="767"/>
        <v>291775.80000000005</v>
      </c>
      <c r="F133" s="29">
        <f t="shared" ref="F133:F137" si="773">IF(D133&lt;=0," ",IF(D133/C133*100&gt;200,"СВ.200",D133/C133))</f>
        <v>1.0006462887377174</v>
      </c>
      <c r="G133" s="29">
        <f t="shared" ref="G133:G137" si="774">IF(E133=0," ",IF(D133/E133*100&gt;200,"св.200",D133/E133))</f>
        <v>1.1343084656095535</v>
      </c>
      <c r="H133" s="17">
        <f t="shared" si="768"/>
        <v>300650</v>
      </c>
      <c r="I133" s="24">
        <f t="shared" si="768"/>
        <v>300866.25</v>
      </c>
      <c r="J133" s="17">
        <f t="shared" si="769"/>
        <v>289391.04000000004</v>
      </c>
      <c r="K133" s="29">
        <f t="shared" ref="K133:K137" si="775">IF(I133&lt;=0," ",IF(I133/H133*100&gt;200,"СВ.200",I133/H133))</f>
        <v>1.0007192749043738</v>
      </c>
      <c r="L133" s="29">
        <f t="shared" ref="L133:L137" si="776">IF(J133=0," ",IF(I133/J133*100&gt;200,"св.200",I133/J133))</f>
        <v>1.0396529553921225</v>
      </c>
      <c r="M133" s="46">
        <v>34150</v>
      </c>
      <c r="N133" s="46">
        <v>34243.54</v>
      </c>
      <c r="O133" s="75">
        <v>35560.089999999997</v>
      </c>
      <c r="P133" s="29">
        <f t="shared" ref="P133:P137" si="777">IF(N133&lt;=0," ",IF(M133&lt;=0," ",IF(N133/M133*100&gt;200,"СВ.200",N133/M133)))</f>
        <v>1.0027390922401171</v>
      </c>
      <c r="Q133" s="29">
        <f t="shared" ref="Q133:Q136" si="778">IF(O133=0," ",IF(N133/O133*100&gt;200,"св.200",N133/O133))</f>
        <v>0.9629767528709855</v>
      </c>
      <c r="R133" s="30"/>
      <c r="S133" s="30"/>
      <c r="T133" s="30"/>
      <c r="U133" s="29" t="str">
        <f t="shared" ref="U133:U137" si="779">IF(S133&lt;=0," ",IF(R133&lt;=0," ",IF(S133/R133*100&gt;200,"СВ.200",S133/R133)))</f>
        <v xml:space="preserve"> </v>
      </c>
      <c r="V133" s="29" t="str">
        <f t="shared" ref="V133:V137" si="780">IF(S133=0," ",IF(S133/T133*100&gt;200,"св.200",S133/T133))</f>
        <v xml:space="preserve"> </v>
      </c>
      <c r="W133" s="9">
        <v>500</v>
      </c>
      <c r="X133" s="46">
        <v>487.8</v>
      </c>
      <c r="Y133" s="75">
        <v>9421.9599999999991</v>
      </c>
      <c r="Z133" s="29">
        <f t="shared" ref="Z133:Z137" si="781">IF(X133&lt;=0," ",IF(W133&lt;=0," ",IF(X133/W133*100&gt;200,"СВ.200",X133/W133)))</f>
        <v>0.97560000000000002</v>
      </c>
      <c r="AA133" s="29">
        <f t="shared" ref="AA133:AA137" si="782">IF(Y133=0," ",IF(X133/Y133*100&gt;200,"св.200",X133/Y133))</f>
        <v>5.1772667258192566E-2</v>
      </c>
      <c r="AB133" s="46">
        <v>18700</v>
      </c>
      <c r="AC133" s="46">
        <v>18762.53</v>
      </c>
      <c r="AD133" s="75">
        <v>15931.26</v>
      </c>
      <c r="AE133" s="29">
        <f t="shared" ref="AE133:AE137" si="783">IF(AC133&lt;=0," ",IF(AB133&lt;=0," ",IF(AC133/AB133*100&gt;200,"СВ.200",AC133/AB133)))</f>
        <v>1.0033438502673797</v>
      </c>
      <c r="AF133" s="29">
        <f t="shared" ref="AF133:AF137" si="784">IF(AD133=0," ",IF(AC133/AD133*100&gt;200,"св.200",AC133/AD133))</f>
        <v>1.1777178955085787</v>
      </c>
      <c r="AG133" s="46">
        <v>247300</v>
      </c>
      <c r="AH133" s="46">
        <v>247372.38</v>
      </c>
      <c r="AI133" s="75">
        <v>228477.73</v>
      </c>
      <c r="AJ133" s="29">
        <f t="shared" ref="AJ133:AJ137" si="785">IF(AH133&lt;=0," ",IF(AG133&lt;=0," ",IF(AH133/AG133*100&gt;200,"СВ.200",AH133/AG133)))</f>
        <v>1.0002926809543065</v>
      </c>
      <c r="AK133" s="29">
        <f t="shared" ref="AK133:AK137" si="786">IF(AI133=0," ",IF(AH133/AI133*100&gt;200,"св.200",AH133/AI133))</f>
        <v>1.0826979942421522</v>
      </c>
      <c r="AL133" s="9"/>
      <c r="AM133" s="9"/>
      <c r="AN133" s="9"/>
      <c r="AO133" s="29" t="str">
        <f t="shared" ref="AO133:AO137" si="787">IF(AM133&lt;=0," ",IF(AL133&lt;=0," ",IF(AM133/AL133*100&gt;200,"СВ.200",AM133/AL133)))</f>
        <v xml:space="preserve"> </v>
      </c>
      <c r="AP133" s="29" t="str">
        <f t="shared" ref="AP133:AP137" si="788">IF(AN133=0," ",IF(AM133/AN133*100&gt;200,"св.200",AM133/AN133))</f>
        <v xml:space="preserve"> </v>
      </c>
      <c r="AQ133" s="9">
        <f t="shared" ref="AQ133:AQ137" si="789">AV133+BA133+BF133+BK133+BP133+BU133+BZ133+CE133+CY133+DD133+DL133+CT133</f>
        <v>30100</v>
      </c>
      <c r="AR133" s="9">
        <f t="shared" ref="AR133:AR137" si="790">AW133+BB133+BG133+BL133+BQ133+BV133+CA133+CF133+CZ133+DE133+DM133+CU133+DI133</f>
        <v>30097.51</v>
      </c>
      <c r="AS133" s="9">
        <f t="shared" ref="AS133:AS137" si="791">AX133+BC133+BH133+BM133+BR133+BW133+CB133+CG133+DA133+DF133+DN133+CV133+DJ133</f>
        <v>2384.7600000000002</v>
      </c>
      <c r="AT133" s="29">
        <f t="shared" ref="AT133:AT137" si="792">IF(AR133&lt;=0," ",IF(AQ133&lt;=0," ",IF(AR133/AQ133*100&gt;200,"СВ.200",AR133/AQ133)))</f>
        <v>0.99991727574750822</v>
      </c>
      <c r="AU133" s="29" t="str">
        <f t="shared" ref="AU133:AU136" si="793">IF(AS133=0," ",IF(AR133/AS133*100&gt;200,"св.200",AR133/AS133))</f>
        <v>св.200</v>
      </c>
      <c r="AV133" s="9"/>
      <c r="AW133" s="9"/>
      <c r="AX133" s="30"/>
      <c r="AY133" s="29" t="str">
        <f t="shared" ref="AY133:AY137" si="794">IF(AW133&lt;=0," ",IF(AV133&lt;=0," ",IF(AW133/AV133*100&gt;200,"СВ.200",AW133/AV133)))</f>
        <v xml:space="preserve"> </v>
      </c>
      <c r="AZ133" s="29" t="str">
        <f t="shared" ref="AZ133:AZ137" si="795">IF(AX133=0," ",IF(AW133/AX133*100&gt;200,"св.200",AW133/AX133))</f>
        <v xml:space="preserve"> </v>
      </c>
      <c r="BA133" s="30">
        <v>100</v>
      </c>
      <c r="BB133" s="9">
        <v>97.51</v>
      </c>
      <c r="BC133" s="9"/>
      <c r="BD133" s="29">
        <f t="shared" ref="BD133:BD137" si="796">IF(BB133&lt;=0," ",IF(BA133&lt;=0," ",IF(BB133/BA133*100&gt;200,"СВ.200",BB133/BA133)))</f>
        <v>0.97510000000000008</v>
      </c>
      <c r="BE133" s="29" t="str">
        <f t="shared" ref="BE133:BE137" si="797">IF(BC133=0," ",IF(BB133/BC133*100&gt;200,"св.200",BB133/BC133))</f>
        <v xml:space="preserve"> </v>
      </c>
      <c r="BF133" s="9"/>
      <c r="BG133" s="46"/>
      <c r="BH133" s="75">
        <v>2384.7600000000002</v>
      </c>
      <c r="BI133" s="29" t="str">
        <f t="shared" ref="BI133:BI137" si="798">IF(BG133&lt;=0," ",IF(BF133&lt;=0," ",IF(BG133/BF133*100&gt;200,"СВ.200",BG133/BF133)))</f>
        <v xml:space="preserve"> </v>
      </c>
      <c r="BJ133" s="29">
        <f t="shared" ref="BJ133:BJ137" si="799">IF(BH133=0," ",IF(BG133/BH133*100&gt;200,"св.200",BG133/BH133))</f>
        <v>0</v>
      </c>
      <c r="BK133" s="30"/>
      <c r="BL133" s="30"/>
      <c r="BM133" s="30"/>
      <c r="BN133" s="29" t="str">
        <f t="shared" ref="BN133:BN137" si="800">IF(BL133&lt;=0," ",IF(BK133&lt;=0," ",IF(BL133/BK133*100&gt;200,"СВ.200",BL133/BK133)))</f>
        <v xml:space="preserve"> </v>
      </c>
      <c r="BO133" s="29" t="str">
        <f t="shared" ref="BO133:BO137" si="801">IF(BM133=0," ",IF(BL133/BM133*100&gt;200,"св.200",BL133/BM133))</f>
        <v xml:space="preserve"> </v>
      </c>
      <c r="BP133" s="30"/>
      <c r="BQ133" s="30"/>
      <c r="BR133" s="30"/>
      <c r="BS133" s="29" t="str">
        <f t="shared" ref="BS133:BS137" si="802">IF(BQ133&lt;=0," ",IF(BP133&lt;=0," ",IF(BQ133/BP133*100&gt;200,"СВ.200",BQ133/BP133)))</f>
        <v xml:space="preserve"> </v>
      </c>
      <c r="BT133" s="29" t="str">
        <f t="shared" ref="BT133:BT137" si="803">IF(BR133=0," ",IF(BQ133/BR133*100&gt;200,"св.200",BQ133/BR133))</f>
        <v xml:space="preserve"> </v>
      </c>
      <c r="BU133" s="9"/>
      <c r="BV133" s="9"/>
      <c r="BW133" s="9"/>
      <c r="BX133" s="29" t="str">
        <f t="shared" ref="BX133:BX137" si="804">IF(BV133&lt;=0," ",IF(BU133&lt;=0," ",IF(BV133/BU133*100&gt;200,"СВ.200",BV133/BU133)))</f>
        <v xml:space="preserve"> </v>
      </c>
      <c r="BY133" s="29" t="str">
        <f t="shared" ref="BY133:BY137" si="805">IF(BW133=0," ",IF(BV133/BW133*100&gt;200,"св.200",BV133/BW133))</f>
        <v xml:space="preserve"> </v>
      </c>
      <c r="BZ133" s="30"/>
      <c r="CA133" s="30"/>
      <c r="CB133" s="30"/>
      <c r="CC133" s="29" t="str">
        <f t="shared" ref="CC133:CC137" si="806">IF(CA133&lt;=0," ",IF(BZ133&lt;=0," ",IF(CA133/BZ133*100&gt;200,"СВ.200",CA133/BZ133)))</f>
        <v xml:space="preserve"> </v>
      </c>
      <c r="CD133" s="29" t="str">
        <f t="shared" ref="CD133:CD137" si="807">IF(CB133=0," ",IF(CA133/CB133*100&gt;200,"св.200",CA133/CB133))</f>
        <v xml:space="preserve"> </v>
      </c>
      <c r="CE133" s="34"/>
      <c r="CF133" s="34"/>
      <c r="CG133" s="30"/>
      <c r="CH133" s="51" t="str">
        <f t="shared" ref="CH133:CH137" si="808">IF(CF133&lt;=0," ",IF(CE133&lt;=0," ",IF(CF133/CE133*100&gt;200,"СВ.200",CF133/CE133)))</f>
        <v xml:space="preserve"> </v>
      </c>
      <c r="CI133" s="29" t="str">
        <f t="shared" ref="CI133:CI137" si="809">IF(CG133=0," ",IF(CF133/CG133*100&gt;200,"св.200",CF133/CG133))</f>
        <v xml:space="preserve"> </v>
      </c>
      <c r="CJ133" s="30"/>
      <c r="CK133" s="30"/>
      <c r="CL133" s="30"/>
      <c r="CM133" s="29" t="str">
        <f t="shared" ref="CM133:CM137" si="810">IF(CK133&lt;=0," ",IF(CJ133&lt;=0," ",IF(CK133/CJ133*100&gt;200,"СВ.200",CK133/CJ133)))</f>
        <v xml:space="preserve"> </v>
      </c>
      <c r="CN133" s="29" t="str">
        <f t="shared" ref="CN133:CN137" si="811">IF(CL133=0," ",IF(CK133/CL133*100&gt;200,"св.200",CK133/CL133))</f>
        <v xml:space="preserve"> </v>
      </c>
      <c r="CO133" s="30"/>
      <c r="CP133" s="30"/>
      <c r="CQ133" s="30"/>
      <c r="CR133" s="29" t="str">
        <f t="shared" ref="CR133:CR137" si="812">IF(CP133&lt;=0," ",IF(CO133&lt;=0," ",IF(CP133/CO133*100&gt;200,"СВ.200",CP133/CO133)))</f>
        <v xml:space="preserve"> </v>
      </c>
      <c r="CS133" s="29" t="str">
        <f t="shared" ref="CS133:CS137" si="813">IF(CQ133=0," ",IF(CP133/CQ133*100&gt;200,"св.200",CP133/CQ133))</f>
        <v xml:space="preserve"> </v>
      </c>
      <c r="CT133" s="30"/>
      <c r="CU133" s="30"/>
      <c r="CV133" s="30"/>
      <c r="CW133" s="29" t="str">
        <f t="shared" si="427"/>
        <v xml:space="preserve"> </v>
      </c>
      <c r="CX133" s="29" t="str">
        <f t="shared" si="428"/>
        <v xml:space="preserve"> </v>
      </c>
      <c r="CY133" s="30"/>
      <c r="CZ133" s="30"/>
      <c r="DA133" s="30"/>
      <c r="DB133" s="29" t="str">
        <f t="shared" ref="DB133:DB137" si="814">IF(CZ133&lt;=0," ",IF(CY133&lt;=0," ",IF(CZ133/CY133*100&gt;200,"СВ.200",CZ133/CY133)))</f>
        <v xml:space="preserve"> </v>
      </c>
      <c r="DC133" s="29" t="str">
        <f t="shared" ref="DC133:DC137" si="815">IF(DA133=0," ",IF(CZ133/DA133*100&gt;200,"св.200",CZ133/DA133))</f>
        <v xml:space="preserve"> </v>
      </c>
      <c r="DD133" s="9">
        <v>30000</v>
      </c>
      <c r="DE133" s="39">
        <v>30000</v>
      </c>
      <c r="DF133" s="30"/>
      <c r="DG133" s="29">
        <f t="shared" ref="DG133:DG137" si="816">IF(DE133&lt;=0," ",IF(DD133&lt;=0," ",IF(DE133/DD133*100&gt;200,"СВ.200",DE133/DD133)))</f>
        <v>1</v>
      </c>
      <c r="DH133" s="29" t="str">
        <f t="shared" ref="DH133:DH137" si="817">IF(DF133=0," ",IF(DE133/DF133*100&gt;200,"св.200",DE133/DF133))</f>
        <v xml:space="preserve"> </v>
      </c>
      <c r="DI133" s="9"/>
      <c r="DJ133" s="30"/>
      <c r="DK133" s="29" t="str">
        <f t="shared" si="765"/>
        <v xml:space="preserve"> </v>
      </c>
      <c r="DL133" s="30"/>
      <c r="DM133" s="30"/>
      <c r="DN133" s="30"/>
      <c r="DO133" s="29" t="str">
        <f t="shared" ref="DO133:DO137" si="818">IF(DM133&lt;=0," ",IF(DL133&lt;=0," ",IF(DM133/DL133*100&gt;200,"СВ.200",DM133/DL133)))</f>
        <v xml:space="preserve"> </v>
      </c>
      <c r="DP133" s="29" t="str">
        <f t="shared" ref="DP133:DP136" si="819">IF(DN133=0," ",IF(DM133/DN133*100&gt;200,"св.200",DM133/DN133))</f>
        <v xml:space="preserve"> </v>
      </c>
    </row>
    <row r="134" spans="1:120" s="19" customFormat="1" ht="15.75" hidden="1" customHeight="1" outlineLevel="1" x14ac:dyDescent="0.25">
      <c r="A134" s="18">
        <v>109</v>
      </c>
      <c r="B134" s="8" t="s">
        <v>33</v>
      </c>
      <c r="C134" s="28">
        <f t="shared" si="766"/>
        <v>415000</v>
      </c>
      <c r="D134" s="28">
        <f t="shared" si="766"/>
        <v>438094.42</v>
      </c>
      <c r="E134" s="28">
        <f t="shared" si="767"/>
        <v>494475.85</v>
      </c>
      <c r="F134" s="29">
        <f>IF(D134&lt;=0," ",IF(D134/C134*100&gt;200,"СВ.200",D134/C134))</f>
        <v>1.0556492048192772</v>
      </c>
      <c r="G134" s="29">
        <f t="shared" si="774"/>
        <v>0.88597738393088354</v>
      </c>
      <c r="H134" s="17">
        <f t="shared" si="768"/>
        <v>415000</v>
      </c>
      <c r="I134" s="24">
        <f t="shared" si="768"/>
        <v>438094.42</v>
      </c>
      <c r="J134" s="17">
        <f>O134+T134+AD134+AI134</f>
        <v>494475.85</v>
      </c>
      <c r="K134" s="29">
        <f t="shared" si="775"/>
        <v>1.0556492048192772</v>
      </c>
      <c r="L134" s="29">
        <f t="shared" si="776"/>
        <v>0.88597738393088354</v>
      </c>
      <c r="M134" s="46">
        <v>95000</v>
      </c>
      <c r="N134" s="46">
        <v>89682.6</v>
      </c>
      <c r="O134" s="75">
        <v>104824.35</v>
      </c>
      <c r="P134" s="29">
        <f t="shared" si="777"/>
        <v>0.94402736842105273</v>
      </c>
      <c r="Q134" s="29">
        <f t="shared" si="778"/>
        <v>0.85555121496102771</v>
      </c>
      <c r="R134" s="28"/>
      <c r="S134" s="28"/>
      <c r="T134" s="28"/>
      <c r="U134" s="29" t="str">
        <f t="shared" si="779"/>
        <v xml:space="preserve"> </v>
      </c>
      <c r="V134" s="29" t="str">
        <f t="shared" si="780"/>
        <v xml:space="preserve"> </v>
      </c>
      <c r="W134" s="28">
        <v>0</v>
      </c>
      <c r="X134" s="46">
        <v>0</v>
      </c>
      <c r="Y134" s="75">
        <v>0</v>
      </c>
      <c r="Z134" s="29" t="str">
        <f t="shared" si="781"/>
        <v xml:space="preserve"> </v>
      </c>
      <c r="AA134" s="29" t="str">
        <f t="shared" si="782"/>
        <v xml:space="preserve"> </v>
      </c>
      <c r="AB134" s="46">
        <v>55000</v>
      </c>
      <c r="AC134" s="46">
        <v>56295.42</v>
      </c>
      <c r="AD134" s="75">
        <v>55706.5</v>
      </c>
      <c r="AE134" s="29">
        <f t="shared" si="783"/>
        <v>1.0235530909090909</v>
      </c>
      <c r="AF134" s="29">
        <f t="shared" si="784"/>
        <v>1.0105718363207166</v>
      </c>
      <c r="AG134" s="46">
        <v>265000</v>
      </c>
      <c r="AH134" s="46">
        <v>292116.40000000002</v>
      </c>
      <c r="AI134" s="75">
        <v>333945</v>
      </c>
      <c r="AJ134" s="29">
        <f t="shared" si="785"/>
        <v>1.1023260377358493</v>
      </c>
      <c r="AK134" s="29">
        <f t="shared" si="786"/>
        <v>0.87474404467801592</v>
      </c>
      <c r="AL134" s="28"/>
      <c r="AM134" s="28"/>
      <c r="AN134" s="28"/>
      <c r="AO134" s="29" t="str">
        <f t="shared" si="787"/>
        <v xml:space="preserve"> </v>
      </c>
      <c r="AP134" s="29" t="str">
        <f t="shared" si="788"/>
        <v xml:space="preserve"> </v>
      </c>
      <c r="AQ134" s="9">
        <f t="shared" si="789"/>
        <v>0</v>
      </c>
      <c r="AR134" s="9">
        <f t="shared" si="790"/>
        <v>0</v>
      </c>
      <c r="AS134" s="9">
        <f t="shared" si="791"/>
        <v>0</v>
      </c>
      <c r="AT134" s="29" t="str">
        <f t="shared" si="792"/>
        <v xml:space="preserve"> </v>
      </c>
      <c r="AU134" s="29" t="str">
        <f>IF(AR134=0," ",IF(AR134/AS134*100&gt;200,"св.200",AR134/AS134))</f>
        <v xml:space="preserve"> </v>
      </c>
      <c r="AV134" s="28"/>
      <c r="AW134" s="28"/>
      <c r="AX134" s="28"/>
      <c r="AY134" s="29" t="str">
        <f t="shared" si="794"/>
        <v xml:space="preserve"> </v>
      </c>
      <c r="AZ134" s="29" t="str">
        <f t="shared" si="795"/>
        <v xml:space="preserve"> </v>
      </c>
      <c r="BA134" s="28">
        <v>0</v>
      </c>
      <c r="BB134" s="28">
        <v>0</v>
      </c>
      <c r="BC134" s="28"/>
      <c r="BD134" s="29" t="str">
        <f t="shared" si="796"/>
        <v xml:space="preserve"> </v>
      </c>
      <c r="BE134" s="29" t="str">
        <f t="shared" si="797"/>
        <v xml:space="preserve"> </v>
      </c>
      <c r="BF134" s="28"/>
      <c r="BG134" s="46"/>
      <c r="BH134" s="75">
        <v>0</v>
      </c>
      <c r="BI134" s="29" t="str">
        <f t="shared" si="798"/>
        <v xml:space="preserve"> </v>
      </c>
      <c r="BJ134" s="29" t="str">
        <f t="shared" si="799"/>
        <v xml:space="preserve"> </v>
      </c>
      <c r="BK134" s="28"/>
      <c r="BL134" s="28"/>
      <c r="BM134" s="28"/>
      <c r="BN134" s="29" t="str">
        <f t="shared" si="800"/>
        <v xml:space="preserve"> </v>
      </c>
      <c r="BO134" s="29" t="str">
        <f t="shared" si="801"/>
        <v xml:space="preserve"> </v>
      </c>
      <c r="BP134" s="28"/>
      <c r="BQ134" s="28"/>
      <c r="BR134" s="28"/>
      <c r="BS134" s="29" t="str">
        <f t="shared" si="802"/>
        <v xml:space="preserve"> </v>
      </c>
      <c r="BT134" s="29" t="str">
        <f t="shared" si="803"/>
        <v xml:space="preserve"> </v>
      </c>
      <c r="BU134" s="46"/>
      <c r="BV134" s="28"/>
      <c r="BW134" s="28"/>
      <c r="BX134" s="29" t="str">
        <f t="shared" si="804"/>
        <v xml:space="preserve"> </v>
      </c>
      <c r="BY134" s="29" t="str">
        <f t="shared" ref="BY134" si="820">IF(BV134=0," ",IF(BV134/BW134*100&gt;200,"св.200",BV134/BW134))</f>
        <v xml:space="preserve"> </v>
      </c>
      <c r="BZ134" s="28"/>
      <c r="CA134" s="28"/>
      <c r="CB134" s="28"/>
      <c r="CC134" s="29" t="str">
        <f t="shared" si="806"/>
        <v xml:space="preserve"> </v>
      </c>
      <c r="CD134" s="29" t="str">
        <f t="shared" si="807"/>
        <v xml:space="preserve"> </v>
      </c>
      <c r="CE134" s="28"/>
      <c r="CF134" s="28"/>
      <c r="CG134" s="28"/>
      <c r="CH134" s="51" t="str">
        <f t="shared" si="808"/>
        <v xml:space="preserve"> </v>
      </c>
      <c r="CI134" s="29" t="str">
        <f t="shared" si="809"/>
        <v xml:space="preserve"> </v>
      </c>
      <c r="CJ134" s="28"/>
      <c r="CK134" s="28"/>
      <c r="CL134" s="28"/>
      <c r="CM134" s="29" t="str">
        <f t="shared" si="810"/>
        <v xml:space="preserve"> </v>
      </c>
      <c r="CN134" s="29" t="str">
        <f t="shared" si="811"/>
        <v xml:space="preserve"> </v>
      </c>
      <c r="CO134" s="28"/>
      <c r="CP134" s="28"/>
      <c r="CQ134" s="28"/>
      <c r="CR134" s="29" t="str">
        <f t="shared" si="812"/>
        <v xml:space="preserve"> </v>
      </c>
      <c r="CS134" s="29" t="str">
        <f t="shared" si="813"/>
        <v xml:space="preserve"> </v>
      </c>
      <c r="CT134" s="58"/>
      <c r="CU134" s="58"/>
      <c r="CV134" s="58"/>
      <c r="CW134" s="29" t="str">
        <f t="shared" ref="CW134:CW146" si="821">IF(CU134&lt;=0," ",IF(CT134&lt;=0," ",IF(CU134/CT134*100&gt;200,"СВ.200",CU134/CT134)))</f>
        <v xml:space="preserve"> </v>
      </c>
      <c r="CX134" s="29" t="str">
        <f t="shared" ref="CX134:CX146" si="822">IF(CV134=0," ",IF(CU134/CV134*100&gt;200,"св.200",CU134/CV134))</f>
        <v xml:space="preserve"> </v>
      </c>
      <c r="CY134" s="28"/>
      <c r="CZ134" s="28"/>
      <c r="DA134" s="28"/>
      <c r="DB134" s="29" t="str">
        <f t="shared" si="814"/>
        <v xml:space="preserve"> </v>
      </c>
      <c r="DC134" s="29" t="str">
        <f t="shared" si="815"/>
        <v xml:space="preserve"> </v>
      </c>
      <c r="DD134" s="28"/>
      <c r="DE134" s="28"/>
      <c r="DF134" s="28"/>
      <c r="DG134" s="29" t="str">
        <f t="shared" si="816"/>
        <v xml:space="preserve"> </v>
      </c>
      <c r="DH134" s="29" t="str">
        <f t="shared" si="817"/>
        <v xml:space="preserve"> </v>
      </c>
      <c r="DI134" s="28"/>
      <c r="DJ134" s="28"/>
      <c r="DK134" s="29" t="str">
        <f t="shared" si="765"/>
        <v xml:space="preserve"> </v>
      </c>
      <c r="DL134" s="71"/>
      <c r="DM134" s="71"/>
      <c r="DN134" s="71"/>
      <c r="DO134" s="29" t="str">
        <f t="shared" si="818"/>
        <v xml:space="preserve"> </v>
      </c>
      <c r="DP134" s="29" t="str">
        <f t="shared" si="819"/>
        <v xml:space="preserve"> </v>
      </c>
    </row>
    <row r="135" spans="1:120" s="19" customFormat="1" ht="15.75" hidden="1" customHeight="1" outlineLevel="1" x14ac:dyDescent="0.25">
      <c r="A135" s="18">
        <v>110</v>
      </c>
      <c r="B135" s="8" t="s">
        <v>166</v>
      </c>
      <c r="C135" s="28">
        <f t="shared" si="766"/>
        <v>2584448.4</v>
      </c>
      <c r="D135" s="28">
        <f t="shared" si="766"/>
        <v>2511284.0499999998</v>
      </c>
      <c r="E135" s="28">
        <f t="shared" si="767"/>
        <v>3422907.6300000004</v>
      </c>
      <c r="F135" s="29">
        <f t="shared" si="773"/>
        <v>0.97169053558972196</v>
      </c>
      <c r="G135" s="29">
        <f t="shared" si="774"/>
        <v>0.73366982736837671</v>
      </c>
      <c r="H135" s="17">
        <f t="shared" si="768"/>
        <v>2470607.5</v>
      </c>
      <c r="I135" s="24">
        <f t="shared" si="768"/>
        <v>2397443.15</v>
      </c>
      <c r="J135" s="17">
        <f>Y135++AI135+O135+AD135+AN135+T135</f>
        <v>3008172.0200000005</v>
      </c>
      <c r="K135" s="29">
        <f t="shared" si="775"/>
        <v>0.97038608925132785</v>
      </c>
      <c r="L135" s="29">
        <f t="shared" si="776"/>
        <v>0.79697674669548968</v>
      </c>
      <c r="M135" s="56">
        <v>2002607.5</v>
      </c>
      <c r="N135" s="56">
        <v>1924273.69</v>
      </c>
      <c r="O135" s="75">
        <v>2155269.7400000002</v>
      </c>
      <c r="P135" s="29">
        <f t="shared" si="777"/>
        <v>0.96088409236457961</v>
      </c>
      <c r="Q135" s="29">
        <f>IF(O135=0," ",IF(N135/O135*100&gt;200,"св.200",N135/O135))</f>
        <v>0.89282267285950001</v>
      </c>
      <c r="R135" s="30"/>
      <c r="S135" s="30"/>
      <c r="T135" s="30"/>
      <c r="U135" s="29" t="str">
        <f t="shared" si="779"/>
        <v xml:space="preserve"> </v>
      </c>
      <c r="V135" s="29" t="str">
        <f t="shared" si="780"/>
        <v xml:space="preserve"> </v>
      </c>
      <c r="W135" s="9">
        <v>0</v>
      </c>
      <c r="X135" s="56">
        <v>0</v>
      </c>
      <c r="Y135" s="75">
        <v>0</v>
      </c>
      <c r="Z135" s="29" t="str">
        <f t="shared" si="781"/>
        <v xml:space="preserve"> </v>
      </c>
      <c r="AA135" s="29" t="str">
        <f t="shared" si="782"/>
        <v xml:space="preserve"> </v>
      </c>
      <c r="AB135" s="56">
        <v>56000</v>
      </c>
      <c r="AC135" s="56">
        <v>61317.13</v>
      </c>
      <c r="AD135" s="75">
        <v>113108.99</v>
      </c>
      <c r="AE135" s="29">
        <f t="shared" si="783"/>
        <v>1.0949487499999999</v>
      </c>
      <c r="AF135" s="29">
        <f t="shared" si="784"/>
        <v>0.5421066000147291</v>
      </c>
      <c r="AG135" s="56">
        <v>412000</v>
      </c>
      <c r="AH135" s="56">
        <v>411852.33</v>
      </c>
      <c r="AI135" s="75">
        <v>739793.29</v>
      </c>
      <c r="AJ135" s="29">
        <f t="shared" si="785"/>
        <v>0.99964157766990291</v>
      </c>
      <c r="AK135" s="29">
        <f t="shared" si="786"/>
        <v>0.55671271362842445</v>
      </c>
      <c r="AL135" s="56"/>
      <c r="AM135" s="9"/>
      <c r="AN135" s="9"/>
      <c r="AO135" s="29" t="str">
        <f t="shared" si="787"/>
        <v xml:space="preserve"> </v>
      </c>
      <c r="AP135" s="29" t="str">
        <f t="shared" si="788"/>
        <v xml:space="preserve"> </v>
      </c>
      <c r="AQ135" s="9">
        <f t="shared" si="789"/>
        <v>113840.9</v>
      </c>
      <c r="AR135" s="9">
        <f t="shared" si="790"/>
        <v>113840.9</v>
      </c>
      <c r="AS135" s="9">
        <f t="shared" si="791"/>
        <v>414735.61</v>
      </c>
      <c r="AT135" s="29">
        <f t="shared" si="792"/>
        <v>1</v>
      </c>
      <c r="AU135" s="29">
        <f t="shared" si="793"/>
        <v>0.27449029515454437</v>
      </c>
      <c r="AV135" s="9"/>
      <c r="AW135" s="9"/>
      <c r="AX135" s="30"/>
      <c r="AY135" s="29" t="str">
        <f t="shared" si="794"/>
        <v xml:space="preserve"> </v>
      </c>
      <c r="AZ135" s="29" t="str">
        <f t="shared" si="795"/>
        <v xml:space="preserve"> </v>
      </c>
      <c r="BA135" s="30">
        <v>0</v>
      </c>
      <c r="BB135" s="9">
        <v>0</v>
      </c>
      <c r="BC135" s="75">
        <v>49383.8</v>
      </c>
      <c r="BD135" s="29" t="str">
        <f t="shared" si="796"/>
        <v xml:space="preserve"> </v>
      </c>
      <c r="BE135" s="29">
        <f t="shared" si="797"/>
        <v>0</v>
      </c>
      <c r="BF135" s="56">
        <v>15218.4</v>
      </c>
      <c r="BG135" s="56">
        <v>15218.4</v>
      </c>
      <c r="BH135" s="75">
        <v>29751.81</v>
      </c>
      <c r="BI135" s="29">
        <f t="shared" si="798"/>
        <v>1</v>
      </c>
      <c r="BJ135" s="29">
        <f t="shared" si="799"/>
        <v>0.51151173659686588</v>
      </c>
      <c r="BK135" s="30"/>
      <c r="BL135" s="30"/>
      <c r="BM135" s="30"/>
      <c r="BN135" s="29" t="str">
        <f t="shared" si="800"/>
        <v xml:space="preserve"> </v>
      </c>
      <c r="BO135" s="29" t="str">
        <f t="shared" si="801"/>
        <v xml:space="preserve"> </v>
      </c>
      <c r="BP135" s="56"/>
      <c r="BQ135" s="30"/>
      <c r="BR135" s="30"/>
      <c r="BS135" s="29" t="str">
        <f t="shared" si="802"/>
        <v xml:space="preserve"> </v>
      </c>
      <c r="BT135" s="29" t="str">
        <f t="shared" si="803"/>
        <v xml:space="preserve"> </v>
      </c>
      <c r="BU135" s="56">
        <v>98622.5</v>
      </c>
      <c r="BV135" s="9">
        <v>98622.5</v>
      </c>
      <c r="BW135" s="75">
        <v>335600</v>
      </c>
      <c r="BX135" s="29">
        <f t="shared" si="804"/>
        <v>1</v>
      </c>
      <c r="BY135" s="29">
        <f t="shared" si="805"/>
        <v>0.29386918951132301</v>
      </c>
      <c r="BZ135" s="30"/>
      <c r="CA135" s="30"/>
      <c r="CB135" s="30"/>
      <c r="CC135" s="29" t="str">
        <f t="shared" si="806"/>
        <v xml:space="preserve"> </v>
      </c>
      <c r="CD135" s="29" t="str">
        <f t="shared" si="807"/>
        <v xml:space="preserve"> </v>
      </c>
      <c r="CE135" s="34"/>
      <c r="CF135" s="34"/>
      <c r="CG135" s="30"/>
      <c r="CH135" s="51" t="str">
        <f t="shared" si="808"/>
        <v xml:space="preserve"> </v>
      </c>
      <c r="CI135" s="29" t="str">
        <f t="shared" si="809"/>
        <v xml:space="preserve"> </v>
      </c>
      <c r="CJ135" s="30"/>
      <c r="CK135" s="30"/>
      <c r="CL135" s="30"/>
      <c r="CM135" s="29" t="str">
        <f t="shared" si="810"/>
        <v xml:space="preserve"> </v>
      </c>
      <c r="CN135" s="29" t="str">
        <f t="shared" si="811"/>
        <v xml:space="preserve"> </v>
      </c>
      <c r="CO135" s="30"/>
      <c r="CP135" s="30"/>
      <c r="CQ135" s="30"/>
      <c r="CR135" s="29" t="str">
        <f t="shared" si="812"/>
        <v xml:space="preserve"> </v>
      </c>
      <c r="CS135" s="29" t="str">
        <f t="shared" si="813"/>
        <v xml:space="preserve"> </v>
      </c>
      <c r="CT135" s="30"/>
      <c r="CU135" s="30"/>
      <c r="CV135" s="30"/>
      <c r="CW135" s="29" t="str">
        <f t="shared" si="821"/>
        <v xml:space="preserve"> </v>
      </c>
      <c r="CX135" s="29" t="str">
        <f t="shared" si="822"/>
        <v xml:space="preserve"> </v>
      </c>
      <c r="CY135" s="30"/>
      <c r="CZ135" s="30"/>
      <c r="DA135" s="30"/>
      <c r="DB135" s="29" t="str">
        <f t="shared" si="814"/>
        <v xml:space="preserve"> </v>
      </c>
      <c r="DC135" s="29" t="str">
        <f t="shared" si="815"/>
        <v xml:space="preserve"> </v>
      </c>
      <c r="DD135" s="9"/>
      <c r="DE135" s="39"/>
      <c r="DF135" s="30"/>
      <c r="DG135" s="29" t="str">
        <f t="shared" si="816"/>
        <v xml:space="preserve"> </v>
      </c>
      <c r="DH135" s="29" t="str">
        <f t="shared" si="817"/>
        <v xml:space="preserve"> </v>
      </c>
      <c r="DI135" s="9"/>
      <c r="DJ135" s="30"/>
      <c r="DK135" s="29" t="str">
        <f t="shared" si="765"/>
        <v xml:space="preserve"> </v>
      </c>
      <c r="DL135" s="30"/>
      <c r="DM135" s="30"/>
      <c r="DN135" s="30"/>
      <c r="DO135" s="29" t="str">
        <f t="shared" si="818"/>
        <v xml:space="preserve"> </v>
      </c>
      <c r="DP135" s="29" t="str">
        <f t="shared" si="819"/>
        <v xml:space="preserve"> </v>
      </c>
    </row>
    <row r="136" spans="1:120" s="19" customFormat="1" ht="15.75" hidden="1" customHeight="1" outlineLevel="1" x14ac:dyDescent="0.25">
      <c r="A136" s="18">
        <v>111</v>
      </c>
      <c r="B136" s="8" t="s">
        <v>47</v>
      </c>
      <c r="C136" s="28">
        <f t="shared" si="766"/>
        <v>716095.56</v>
      </c>
      <c r="D136" s="28">
        <f t="shared" si="766"/>
        <v>778080.25</v>
      </c>
      <c r="E136" s="28">
        <f t="shared" si="767"/>
        <v>706144</v>
      </c>
      <c r="F136" s="29">
        <f t="shared" si="773"/>
        <v>1.0865592435735811</v>
      </c>
      <c r="G136" s="29">
        <f t="shared" si="774"/>
        <v>1.1018719269724022</v>
      </c>
      <c r="H136" s="17">
        <f t="shared" si="768"/>
        <v>710876</v>
      </c>
      <c r="I136" s="24">
        <f t="shared" si="768"/>
        <v>771572.75</v>
      </c>
      <c r="J136" s="17">
        <f>Y136++AI136+O136+AD136+AN136+T136</f>
        <v>630949.09</v>
      </c>
      <c r="K136" s="29">
        <f t="shared" si="775"/>
        <v>1.085383034453266</v>
      </c>
      <c r="L136" s="29">
        <f t="shared" si="776"/>
        <v>1.2228763972066272</v>
      </c>
      <c r="M136" s="46">
        <v>286800</v>
      </c>
      <c r="N136" s="46">
        <v>298945.05</v>
      </c>
      <c r="O136" s="75">
        <v>270988.09999999998</v>
      </c>
      <c r="P136" s="29">
        <f t="shared" si="777"/>
        <v>1.0423467573221756</v>
      </c>
      <c r="Q136" s="29">
        <f t="shared" si="778"/>
        <v>1.1031667073203584</v>
      </c>
      <c r="R136" s="30"/>
      <c r="S136" s="30"/>
      <c r="T136" s="30"/>
      <c r="U136" s="29" t="str">
        <f t="shared" si="779"/>
        <v xml:space="preserve"> </v>
      </c>
      <c r="V136" s="29" t="str">
        <f t="shared" si="780"/>
        <v xml:space="preserve"> </v>
      </c>
      <c r="W136" s="46">
        <v>76</v>
      </c>
      <c r="X136" s="46">
        <v>75.040000000000006</v>
      </c>
      <c r="Y136" s="75">
        <v>1185.8599999999999</v>
      </c>
      <c r="Z136" s="29">
        <f t="shared" si="781"/>
        <v>0.98736842105263167</v>
      </c>
      <c r="AA136" s="29">
        <f t="shared" si="782"/>
        <v>6.3278970536150989E-2</v>
      </c>
      <c r="AB136" s="46">
        <v>42000</v>
      </c>
      <c r="AC136" s="46">
        <v>98701.65</v>
      </c>
      <c r="AD136" s="75">
        <v>70525.919999999998</v>
      </c>
      <c r="AE136" s="29" t="str">
        <f t="shared" si="783"/>
        <v>СВ.200</v>
      </c>
      <c r="AF136" s="29">
        <f t="shared" si="784"/>
        <v>1.3995088614228641</v>
      </c>
      <c r="AG136" s="46">
        <v>381000</v>
      </c>
      <c r="AH136" s="46">
        <v>373851.01</v>
      </c>
      <c r="AI136" s="75">
        <v>288249.21000000002</v>
      </c>
      <c r="AJ136" s="29">
        <f t="shared" si="785"/>
        <v>0.9812362467191601</v>
      </c>
      <c r="AK136" s="29">
        <f t="shared" si="786"/>
        <v>1.2969714990719314</v>
      </c>
      <c r="AL136" s="46">
        <v>1000</v>
      </c>
      <c r="AM136" s="9">
        <v>0</v>
      </c>
      <c r="AN136" s="9"/>
      <c r="AO136" s="29" t="str">
        <f t="shared" si="787"/>
        <v xml:space="preserve"> </v>
      </c>
      <c r="AP136" s="29" t="str">
        <f>IF(AM136=0," ",IF(AM136/AN136*100&gt;200,"св.200",AM136/AN136))</f>
        <v xml:space="preserve"> </v>
      </c>
      <c r="AQ136" s="9">
        <f t="shared" si="789"/>
        <v>5219.5600000000004</v>
      </c>
      <c r="AR136" s="9">
        <f>AW136+BB136+BG136+BL136+BQ136+BV136+CA136+CF136+CZ136+DE136+DM136+CU136+DI136</f>
        <v>6507.5</v>
      </c>
      <c r="AS136" s="9">
        <f t="shared" si="791"/>
        <v>75194.91</v>
      </c>
      <c r="AT136" s="29">
        <f t="shared" si="792"/>
        <v>1.2467525998360014</v>
      </c>
      <c r="AU136" s="29">
        <f t="shared" si="793"/>
        <v>8.6541761935748043E-2</v>
      </c>
      <c r="AV136" s="9"/>
      <c r="AW136" s="9"/>
      <c r="AX136" s="30"/>
      <c r="AY136" s="29" t="str">
        <f t="shared" si="794"/>
        <v xml:space="preserve"> </v>
      </c>
      <c r="AZ136" s="29" t="str">
        <f t="shared" si="795"/>
        <v xml:space="preserve"> </v>
      </c>
      <c r="BA136" s="46">
        <v>5219.5600000000004</v>
      </c>
      <c r="BB136" s="9">
        <v>6507.5</v>
      </c>
      <c r="BC136" s="75">
        <v>2233.91</v>
      </c>
      <c r="BD136" s="29">
        <f t="shared" si="796"/>
        <v>1.2467525998360014</v>
      </c>
      <c r="BE136" s="29" t="str">
        <f t="shared" si="797"/>
        <v>св.200</v>
      </c>
      <c r="BF136" s="9"/>
      <c r="BG136" s="9"/>
      <c r="BH136" s="75">
        <v>0</v>
      </c>
      <c r="BI136" s="29" t="str">
        <f t="shared" si="798"/>
        <v xml:space="preserve"> </v>
      </c>
      <c r="BJ136" s="29" t="str">
        <f t="shared" si="799"/>
        <v xml:space="preserve"> </v>
      </c>
      <c r="BK136" s="30"/>
      <c r="BL136" s="30"/>
      <c r="BM136" s="30"/>
      <c r="BN136" s="29" t="str">
        <f t="shared" si="800"/>
        <v xml:space="preserve"> </v>
      </c>
      <c r="BO136" s="29" t="str">
        <f t="shared" si="801"/>
        <v xml:space="preserve"> </v>
      </c>
      <c r="BP136" s="30"/>
      <c r="BQ136" s="30"/>
      <c r="BR136" s="30"/>
      <c r="BS136" s="29" t="str">
        <f t="shared" si="802"/>
        <v xml:space="preserve"> </v>
      </c>
      <c r="BT136" s="29" t="str">
        <f t="shared" si="803"/>
        <v xml:space="preserve"> </v>
      </c>
      <c r="BU136" s="46">
        <v>0</v>
      </c>
      <c r="BV136" s="46">
        <v>0</v>
      </c>
      <c r="BW136" s="75">
        <v>11960</v>
      </c>
      <c r="BX136" s="29" t="str">
        <f t="shared" si="804"/>
        <v xml:space="preserve"> </v>
      </c>
      <c r="BY136" s="29">
        <f t="shared" si="805"/>
        <v>0</v>
      </c>
      <c r="BZ136" s="46"/>
      <c r="CA136" s="46"/>
      <c r="CB136" s="75">
        <v>61001</v>
      </c>
      <c r="CC136" s="29" t="str">
        <f t="shared" si="806"/>
        <v xml:space="preserve"> </v>
      </c>
      <c r="CD136" s="29">
        <f t="shared" si="807"/>
        <v>0</v>
      </c>
      <c r="CE136" s="34"/>
      <c r="CF136" s="34"/>
      <c r="CG136" s="30"/>
      <c r="CH136" s="51" t="str">
        <f t="shared" si="808"/>
        <v xml:space="preserve"> </v>
      </c>
      <c r="CI136" s="29" t="str">
        <f t="shared" si="809"/>
        <v xml:space="preserve"> </v>
      </c>
      <c r="CJ136" s="30"/>
      <c r="CK136" s="30"/>
      <c r="CL136" s="30"/>
      <c r="CM136" s="29" t="str">
        <f t="shared" si="810"/>
        <v xml:space="preserve"> </v>
      </c>
      <c r="CN136" s="29" t="str">
        <f t="shared" si="811"/>
        <v xml:space="preserve"> </v>
      </c>
      <c r="CO136" s="30"/>
      <c r="CP136" s="30"/>
      <c r="CQ136" s="30"/>
      <c r="CR136" s="29" t="str">
        <f t="shared" si="812"/>
        <v xml:space="preserve"> </v>
      </c>
      <c r="CS136" s="29" t="str">
        <f t="shared" si="813"/>
        <v xml:space="preserve"> </v>
      </c>
      <c r="CT136" s="30"/>
      <c r="CU136" s="30"/>
      <c r="CV136" s="30"/>
      <c r="CW136" s="29" t="str">
        <f t="shared" si="821"/>
        <v xml:space="preserve"> </v>
      </c>
      <c r="CX136" s="29" t="str">
        <f t="shared" si="822"/>
        <v xml:space="preserve"> </v>
      </c>
      <c r="CY136" s="30"/>
      <c r="CZ136" s="30"/>
      <c r="DA136" s="30"/>
      <c r="DB136" s="29" t="str">
        <f t="shared" si="814"/>
        <v xml:space="preserve"> </v>
      </c>
      <c r="DC136" s="29" t="str">
        <f t="shared" si="815"/>
        <v xml:space="preserve"> </v>
      </c>
      <c r="DD136" s="9"/>
      <c r="DE136" s="39"/>
      <c r="DF136" s="30"/>
      <c r="DG136" s="29" t="str">
        <f t="shared" si="816"/>
        <v xml:space="preserve"> </v>
      </c>
      <c r="DH136" s="29" t="str">
        <f t="shared" si="817"/>
        <v xml:space="preserve"> </v>
      </c>
      <c r="DI136" s="9"/>
      <c r="DJ136" s="9"/>
      <c r="DK136" s="29" t="str">
        <f t="shared" si="765"/>
        <v xml:space="preserve"> </v>
      </c>
      <c r="DL136" s="30"/>
      <c r="DM136" s="30"/>
      <c r="DN136" s="30"/>
      <c r="DO136" s="29" t="str">
        <f t="shared" si="818"/>
        <v xml:space="preserve"> </v>
      </c>
      <c r="DP136" s="29" t="str">
        <f t="shared" si="819"/>
        <v xml:space="preserve"> </v>
      </c>
    </row>
    <row r="137" spans="1:120" s="19" customFormat="1" ht="15.75" hidden="1" customHeight="1" outlineLevel="1" x14ac:dyDescent="0.25">
      <c r="A137" s="18">
        <f t="shared" ref="A137" si="823">A136+1</f>
        <v>112</v>
      </c>
      <c r="B137" s="8" t="s">
        <v>68</v>
      </c>
      <c r="C137" s="28">
        <f t="shared" si="766"/>
        <v>1007880</v>
      </c>
      <c r="D137" s="28">
        <f t="shared" si="766"/>
        <v>1017334.15</v>
      </c>
      <c r="E137" s="28">
        <f t="shared" si="767"/>
        <v>924421.80999999994</v>
      </c>
      <c r="F137" s="29">
        <f t="shared" si="773"/>
        <v>1.0093802337579871</v>
      </c>
      <c r="G137" s="29">
        <f t="shared" si="774"/>
        <v>1.1005085979094329</v>
      </c>
      <c r="H137" s="17">
        <f t="shared" si="768"/>
        <v>995880.53</v>
      </c>
      <c r="I137" s="24">
        <f t="shared" si="768"/>
        <v>1005334.68</v>
      </c>
      <c r="J137" s="17">
        <f>Y137++AI137+O137+AD137+AN137+T137</f>
        <v>890351.82</v>
      </c>
      <c r="K137" s="29">
        <f t="shared" si="775"/>
        <v>1.0094932571881889</v>
      </c>
      <c r="L137" s="29">
        <f t="shared" si="776"/>
        <v>1.1291431739871101</v>
      </c>
      <c r="M137" s="46">
        <v>15000</v>
      </c>
      <c r="N137" s="46">
        <v>15409.87</v>
      </c>
      <c r="O137" s="75">
        <v>29747.03</v>
      </c>
      <c r="P137" s="29">
        <f t="shared" si="777"/>
        <v>1.0273246666666667</v>
      </c>
      <c r="Q137" s="29">
        <f>IF(O137=0," ",IF(N137/O137*100&gt;200,"св.200",N137/O137))</f>
        <v>0.51803053951940758</v>
      </c>
      <c r="R137" s="30"/>
      <c r="S137" s="30"/>
      <c r="T137" s="30"/>
      <c r="U137" s="29" t="str">
        <f t="shared" si="779"/>
        <v xml:space="preserve"> </v>
      </c>
      <c r="V137" s="29" t="str">
        <f t="shared" si="780"/>
        <v xml:space="preserve"> </v>
      </c>
      <c r="W137" s="9">
        <v>0</v>
      </c>
      <c r="X137" s="9">
        <v>0</v>
      </c>
      <c r="Y137" s="75">
        <v>0</v>
      </c>
      <c r="Z137" s="29" t="str">
        <f t="shared" si="781"/>
        <v xml:space="preserve"> </v>
      </c>
      <c r="AA137" s="29" t="str">
        <f t="shared" si="782"/>
        <v xml:space="preserve"> </v>
      </c>
      <c r="AB137" s="46">
        <v>275250.74</v>
      </c>
      <c r="AC137" s="46">
        <v>280929.25</v>
      </c>
      <c r="AD137" s="75">
        <v>123149.21</v>
      </c>
      <c r="AE137" s="29">
        <f t="shared" si="783"/>
        <v>1.0206303169248518</v>
      </c>
      <c r="AF137" s="29" t="str">
        <f t="shared" si="784"/>
        <v>св.200</v>
      </c>
      <c r="AG137" s="46">
        <v>705629.79</v>
      </c>
      <c r="AH137" s="46">
        <v>708995.56</v>
      </c>
      <c r="AI137" s="75">
        <v>737455.58</v>
      </c>
      <c r="AJ137" s="29">
        <f t="shared" si="785"/>
        <v>1.0047698808180987</v>
      </c>
      <c r="AK137" s="29">
        <f t="shared" si="786"/>
        <v>0.96140781794613328</v>
      </c>
      <c r="AL137" s="9"/>
      <c r="AM137" s="9"/>
      <c r="AN137" s="9"/>
      <c r="AO137" s="29" t="str">
        <f t="shared" si="787"/>
        <v xml:space="preserve"> </v>
      </c>
      <c r="AP137" s="29" t="str">
        <f t="shared" si="788"/>
        <v xml:space="preserve"> </v>
      </c>
      <c r="AQ137" s="9">
        <f t="shared" si="789"/>
        <v>11999.47</v>
      </c>
      <c r="AR137" s="9">
        <f t="shared" si="790"/>
        <v>11999.47</v>
      </c>
      <c r="AS137" s="9">
        <f t="shared" si="791"/>
        <v>34069.99</v>
      </c>
      <c r="AT137" s="29">
        <f t="shared" si="792"/>
        <v>1</v>
      </c>
      <c r="AU137" s="29">
        <f>IF(AR137=0," ",IF(AR137/AS137*100&gt;200,"св.200",AR137/AS137))</f>
        <v>0.35220057299693952</v>
      </c>
      <c r="AV137" s="9"/>
      <c r="AW137" s="9"/>
      <c r="AX137" s="30"/>
      <c r="AY137" s="29" t="str">
        <f t="shared" si="794"/>
        <v xml:space="preserve"> </v>
      </c>
      <c r="AZ137" s="29" t="str">
        <f t="shared" si="795"/>
        <v xml:space="preserve"> </v>
      </c>
      <c r="BA137" s="30">
        <v>10.4</v>
      </c>
      <c r="BB137" s="46">
        <v>10.4</v>
      </c>
      <c r="BC137" s="75">
        <v>1506.49</v>
      </c>
      <c r="BD137" s="29">
        <f t="shared" si="796"/>
        <v>1</v>
      </c>
      <c r="BE137" s="29">
        <f t="shared" si="797"/>
        <v>6.9034643442704565E-3</v>
      </c>
      <c r="BF137" s="9"/>
      <c r="BG137" s="9"/>
      <c r="BH137" s="75">
        <v>0</v>
      </c>
      <c r="BI137" s="29" t="str">
        <f t="shared" si="798"/>
        <v xml:space="preserve"> </v>
      </c>
      <c r="BJ137" s="29" t="str">
        <f t="shared" si="799"/>
        <v xml:space="preserve"> </v>
      </c>
      <c r="BK137" s="30"/>
      <c r="BL137" s="30"/>
      <c r="BM137" s="75">
        <v>8474.58</v>
      </c>
      <c r="BN137" s="29" t="str">
        <f t="shared" si="800"/>
        <v xml:space="preserve"> </v>
      </c>
      <c r="BO137" s="29">
        <f t="shared" si="801"/>
        <v>0</v>
      </c>
      <c r="BP137" s="30"/>
      <c r="BQ137" s="30"/>
      <c r="BR137" s="30"/>
      <c r="BS137" s="29" t="str">
        <f t="shared" si="802"/>
        <v xml:space="preserve"> </v>
      </c>
      <c r="BT137" s="29" t="str">
        <f t="shared" si="803"/>
        <v xml:space="preserve"> </v>
      </c>
      <c r="BU137" s="30">
        <v>11989.07</v>
      </c>
      <c r="BV137" s="30">
        <v>11989.07</v>
      </c>
      <c r="BW137" s="30"/>
      <c r="BX137" s="29">
        <f t="shared" si="804"/>
        <v>1</v>
      </c>
      <c r="BY137" s="29" t="str">
        <f t="shared" si="805"/>
        <v xml:space="preserve"> </v>
      </c>
      <c r="BZ137" s="30"/>
      <c r="CA137" s="30"/>
      <c r="CB137" s="30"/>
      <c r="CC137" s="29" t="str">
        <f t="shared" si="806"/>
        <v xml:space="preserve"> </v>
      </c>
      <c r="CD137" s="29" t="str">
        <f t="shared" si="807"/>
        <v xml:space="preserve"> </v>
      </c>
      <c r="CE137" s="34"/>
      <c r="CF137" s="34"/>
      <c r="CG137" s="30"/>
      <c r="CH137" s="51" t="str">
        <f t="shared" si="808"/>
        <v xml:space="preserve"> </v>
      </c>
      <c r="CI137" s="29" t="str">
        <f t="shared" si="809"/>
        <v xml:space="preserve"> </v>
      </c>
      <c r="CJ137" s="30"/>
      <c r="CK137" s="30"/>
      <c r="CL137" s="30"/>
      <c r="CM137" s="29" t="str">
        <f t="shared" si="810"/>
        <v xml:space="preserve"> </v>
      </c>
      <c r="CN137" s="29" t="str">
        <f t="shared" si="811"/>
        <v xml:space="preserve"> </v>
      </c>
      <c r="CO137" s="30"/>
      <c r="CP137" s="30"/>
      <c r="CQ137" s="30"/>
      <c r="CR137" s="29" t="str">
        <f t="shared" si="812"/>
        <v xml:space="preserve"> </v>
      </c>
      <c r="CS137" s="29" t="str">
        <f t="shared" si="813"/>
        <v xml:space="preserve"> </v>
      </c>
      <c r="CT137" s="30"/>
      <c r="CU137" s="30"/>
      <c r="CV137" s="30"/>
      <c r="CW137" s="29" t="str">
        <f t="shared" si="821"/>
        <v xml:space="preserve"> </v>
      </c>
      <c r="CX137" s="29" t="str">
        <f t="shared" si="822"/>
        <v xml:space="preserve"> </v>
      </c>
      <c r="CY137" s="30"/>
      <c r="CZ137" s="30"/>
      <c r="DA137" s="30"/>
      <c r="DB137" s="29" t="str">
        <f t="shared" si="814"/>
        <v xml:space="preserve"> </v>
      </c>
      <c r="DC137" s="29" t="str">
        <f t="shared" si="815"/>
        <v xml:space="preserve"> </v>
      </c>
      <c r="DD137" s="9"/>
      <c r="DE137" s="39"/>
      <c r="DF137" s="30"/>
      <c r="DG137" s="29" t="str">
        <f t="shared" si="816"/>
        <v xml:space="preserve"> </v>
      </c>
      <c r="DH137" s="29" t="str">
        <f t="shared" si="817"/>
        <v xml:space="preserve"> </v>
      </c>
      <c r="DI137" s="9"/>
      <c r="DJ137" s="30"/>
      <c r="DK137" s="29" t="str">
        <f t="shared" si="765"/>
        <v xml:space="preserve"> </v>
      </c>
      <c r="DL137" s="30"/>
      <c r="DM137" s="30"/>
      <c r="DN137" s="75">
        <v>24088.92</v>
      </c>
      <c r="DO137" s="29" t="str">
        <f t="shared" si="818"/>
        <v xml:space="preserve"> </v>
      </c>
      <c r="DP137" s="29" t="str">
        <f>IF(DM137=0," ",IF(DM137/DN137*100&gt;200,"св.200",DM137/DN137))</f>
        <v xml:space="preserve"> </v>
      </c>
    </row>
    <row r="138" spans="1:120" s="21" customFormat="1" ht="32.1" customHeight="1" collapsed="1" x14ac:dyDescent="0.25">
      <c r="A138" s="20"/>
      <c r="B138" s="7" t="s">
        <v>156</v>
      </c>
      <c r="C138" s="35">
        <f>SUM(C139:C142)</f>
        <v>30304653.949999999</v>
      </c>
      <c r="D138" s="35">
        <f>SUM(D139:D142)</f>
        <v>32472080.400000002</v>
      </c>
      <c r="E138" s="35">
        <f>SUM(E139:E140,E141,E142)</f>
        <v>31054468.569999997</v>
      </c>
      <c r="F138" s="26">
        <f t="shared" si="725"/>
        <v>1.0715212407168901</v>
      </c>
      <c r="G138" s="26">
        <f t="shared" si="739"/>
        <v>1.0456492059042828</v>
      </c>
      <c r="H138" s="25">
        <f>SUM(H139:H142)</f>
        <v>28038333.25</v>
      </c>
      <c r="I138" s="25">
        <f>SUM(I139:I142)</f>
        <v>30352073.940000001</v>
      </c>
      <c r="J138" s="25">
        <f>SUM(J139:J140,J141,J142)</f>
        <v>28680584.100000001</v>
      </c>
      <c r="K138" s="26">
        <f t="shared" si="726"/>
        <v>1.0825206216564247</v>
      </c>
      <c r="L138" s="26">
        <f t="shared" si="740"/>
        <v>1.0582794908978161</v>
      </c>
      <c r="M138" s="25">
        <f>SUM(M139:M142)</f>
        <v>19817325</v>
      </c>
      <c r="N138" s="25">
        <f>SUM(N139:N142)</f>
        <v>21962988.139999997</v>
      </c>
      <c r="O138" s="25">
        <f>SUM(O139:O140,O141,O142)</f>
        <v>21246988.399999999</v>
      </c>
      <c r="P138" s="26">
        <f t="shared" si="727"/>
        <v>1.1082720871762459</v>
      </c>
      <c r="Q138" s="26">
        <f t="shared" si="741"/>
        <v>1.0336988812965135</v>
      </c>
      <c r="R138" s="25">
        <f>SUM(R139:R142)</f>
        <v>2716424.58</v>
      </c>
      <c r="S138" s="25">
        <f>SUM(S139:S142)</f>
        <v>2705093.9</v>
      </c>
      <c r="T138" s="25">
        <f>SUM(T139:T140,T141,T142)</f>
        <v>2344295.31</v>
      </c>
      <c r="U138" s="26">
        <f t="shared" si="728"/>
        <v>0.99582882584577403</v>
      </c>
      <c r="V138" s="26">
        <f t="shared" si="763"/>
        <v>1.1539049233519987</v>
      </c>
      <c r="W138" s="25">
        <f>SUM(W139:W142)</f>
        <v>48983.67</v>
      </c>
      <c r="X138" s="25">
        <f>SUM(X139:X142)</f>
        <v>45134.22</v>
      </c>
      <c r="Y138" s="25">
        <f>SUM(Y139:Y140,Y141,Y142)</f>
        <v>41789.589999999997</v>
      </c>
      <c r="Z138" s="26">
        <f t="shared" si="729"/>
        <v>0.92141360579964715</v>
      </c>
      <c r="AA138" s="26">
        <f t="shared" si="760"/>
        <v>1.0800350039327977</v>
      </c>
      <c r="AB138" s="25">
        <f>SUM(AB139:AB142)</f>
        <v>1406000</v>
      </c>
      <c r="AC138" s="25">
        <f>SUM(AC139:AC142)</f>
        <v>1532630.22</v>
      </c>
      <c r="AD138" s="25">
        <f>SUM(AD139:AD140,AD141,AD142)</f>
        <v>1582358.1</v>
      </c>
      <c r="AE138" s="26">
        <f t="shared" si="730"/>
        <v>1.0900641678520626</v>
      </c>
      <c r="AF138" s="26">
        <f t="shared" si="764"/>
        <v>0.96857356119325955</v>
      </c>
      <c r="AG138" s="25">
        <f>SUM(AG139:AG142)</f>
        <v>4049600</v>
      </c>
      <c r="AH138" s="25">
        <f>SUM(AH139:AH142)</f>
        <v>4106227.46</v>
      </c>
      <c r="AI138" s="25">
        <f>SUM(AI139:AI140,AI141,AI142)</f>
        <v>3465152.6999999997</v>
      </c>
      <c r="AJ138" s="26">
        <f t="shared" si="731"/>
        <v>1.0139834699723429</v>
      </c>
      <c r="AK138" s="26">
        <f t="shared" si="742"/>
        <v>1.1850062076629408</v>
      </c>
      <c r="AL138" s="25">
        <f>SUM(AL139:AL142)</f>
        <v>0</v>
      </c>
      <c r="AM138" s="25">
        <f>SUM(AM139:AM142)</f>
        <v>0</v>
      </c>
      <c r="AN138" s="25">
        <f>SUM(AN139:AN140,AN141,AN142)</f>
        <v>0</v>
      </c>
      <c r="AO138" s="26" t="str">
        <f t="shared" si="700"/>
        <v xml:space="preserve"> </v>
      </c>
      <c r="AP138" s="26" t="str">
        <f t="shared" si="743"/>
        <v xml:space="preserve"> </v>
      </c>
      <c r="AQ138" s="25">
        <f>SUM(AQ139:AQ142)</f>
        <v>2266320.7000000002</v>
      </c>
      <c r="AR138" s="25">
        <f>SUM(AR139:AR142)</f>
        <v>2120006.46</v>
      </c>
      <c r="AS138" s="25">
        <f>SUM(AS139:AS140,AS141,AS142)</f>
        <v>2373884.4700000002</v>
      </c>
      <c r="AT138" s="26">
        <f t="shared" si="732"/>
        <v>0.93543974601652791</v>
      </c>
      <c r="AU138" s="26">
        <f t="shared" si="744"/>
        <v>0.89305376347990506</v>
      </c>
      <c r="AV138" s="25">
        <f>SUM(AV139:AV142)</f>
        <v>471500</v>
      </c>
      <c r="AW138" s="25">
        <f>SUM(AW139:AW142)</f>
        <v>451863.02</v>
      </c>
      <c r="AX138" s="25">
        <f>SUM(AX139:AX140,AX141,AX142)</f>
        <v>537623.56999999995</v>
      </c>
      <c r="AY138" s="26">
        <f t="shared" si="733"/>
        <v>0.95835211028632028</v>
      </c>
      <c r="AZ138" s="26">
        <f t="shared" si="745"/>
        <v>0.84048216115227248</v>
      </c>
      <c r="BA138" s="27">
        <f>SUM(BA139:BA142)</f>
        <v>428349.7</v>
      </c>
      <c r="BB138" s="27">
        <f>SUM(BB139:BB142)</f>
        <v>399753.93000000005</v>
      </c>
      <c r="BC138" s="27">
        <f>SUM(BC139:BC140,BC141,BC142)</f>
        <v>305966.01</v>
      </c>
      <c r="BD138" s="26">
        <f t="shared" si="746"/>
        <v>0.93324199830185484</v>
      </c>
      <c r="BE138" s="26">
        <f t="shared" si="747"/>
        <v>1.3065305195175112</v>
      </c>
      <c r="BF138" s="27">
        <f>SUM(BF139:BF142)</f>
        <v>55720</v>
      </c>
      <c r="BG138" s="27">
        <f>SUM(BG139:BG142)</f>
        <v>52565.52</v>
      </c>
      <c r="BH138" s="27">
        <f>SUM(BH139:BH140,BH141,BH142)</f>
        <v>75797.97</v>
      </c>
      <c r="BI138" s="26">
        <f t="shared" si="734"/>
        <v>0.94338693467336676</v>
      </c>
      <c r="BJ138" s="26">
        <f t="shared" si="748"/>
        <v>0.69349508964422124</v>
      </c>
      <c r="BK138" s="25">
        <f>SUM(BK139:BK142)</f>
        <v>0</v>
      </c>
      <c r="BL138" s="25">
        <f>SUM(BL139:BL142)</f>
        <v>0</v>
      </c>
      <c r="BM138" s="25">
        <f>SUM(BM139:BM140,BM141,BM142)</f>
        <v>0</v>
      </c>
      <c r="BN138" s="26" t="str">
        <f t="shared" si="686"/>
        <v xml:space="preserve"> </v>
      </c>
      <c r="BO138" s="26" t="str">
        <f t="shared" si="749"/>
        <v xml:space="preserve"> </v>
      </c>
      <c r="BP138" s="25">
        <f>SUM(BP139:BP142)</f>
        <v>630500</v>
      </c>
      <c r="BQ138" s="25">
        <f>SUM(BQ139:BQ142)</f>
        <v>744478.63</v>
      </c>
      <c r="BR138" s="25">
        <f>SUM(BR139:BR140,BR141,BR142)</f>
        <v>747752.28</v>
      </c>
      <c r="BS138" s="26">
        <f t="shared" si="735"/>
        <v>1.1807749881046787</v>
      </c>
      <c r="BT138" s="26">
        <f t="shared" si="750"/>
        <v>0.99562201268045614</v>
      </c>
      <c r="BU138" s="25">
        <f>SUM(BU139:BU142)</f>
        <v>284000</v>
      </c>
      <c r="BV138" s="25">
        <f>SUM(BV139:BV142)</f>
        <v>224803.25</v>
      </c>
      <c r="BW138" s="25">
        <f>SUM(BW139:BW140,BW141,BW142)</f>
        <v>310917.07</v>
      </c>
      <c r="BX138" s="26">
        <f t="shared" si="708"/>
        <v>0.79156073943661975</v>
      </c>
      <c r="BY138" s="26">
        <f t="shared" si="751"/>
        <v>0.7230328331603022</v>
      </c>
      <c r="BZ138" s="25">
        <f>SUM(BZ139:BZ142)</f>
        <v>60898</v>
      </c>
      <c r="CA138" s="25">
        <f>SUM(CA139:CA142)</f>
        <v>59898</v>
      </c>
      <c r="CB138" s="25">
        <f>SUM(CB139:CB140,CB141,CB142)</f>
        <v>30315.33</v>
      </c>
      <c r="CC138" s="26">
        <f t="shared" ref="CC138:CC143" si="824">IF(CA138&lt;=0," ",IF(BZ138&lt;=0," ",IF(CA138/BZ138*100&gt;200,"СВ.200",CA138/BZ138)))</f>
        <v>0.98357909947781541</v>
      </c>
      <c r="CD138" s="26">
        <f t="shared" si="752"/>
        <v>1.9758320295375309</v>
      </c>
      <c r="CE138" s="52">
        <f>SUM(CE139:CE142)</f>
        <v>320000</v>
      </c>
      <c r="CF138" s="52">
        <f>SUM(CF139:CF142)</f>
        <v>171291.11</v>
      </c>
      <c r="CG138" s="52">
        <f>SUM(CG139:CG140,CG141,CG142)</f>
        <v>336837.56</v>
      </c>
      <c r="CH138" s="26">
        <f t="shared" si="753"/>
        <v>0.53528471874999994</v>
      </c>
      <c r="CI138" s="26">
        <f t="shared" si="754"/>
        <v>0.50852734475335826</v>
      </c>
      <c r="CJ138" s="27">
        <f>SUM(CJ139:CJ142)</f>
        <v>320000</v>
      </c>
      <c r="CK138" s="27">
        <f>SUM(CK139:CK142)</f>
        <v>171291.11</v>
      </c>
      <c r="CL138" s="27">
        <f>SUM(CL139:CL140,CL141,CL142)</f>
        <v>336837.56</v>
      </c>
      <c r="CM138" s="26">
        <f t="shared" si="755"/>
        <v>0.53528471874999994</v>
      </c>
      <c r="CN138" s="26">
        <f t="shared" si="756"/>
        <v>0.50852734475335826</v>
      </c>
      <c r="CO138" s="27">
        <f>SUM(CO139:CO142)</f>
        <v>0</v>
      </c>
      <c r="CP138" s="27">
        <f>SUM(CP139:CP142)</f>
        <v>0</v>
      </c>
      <c r="CQ138" s="27">
        <f>SUM(CQ139:CQ140,CQ141,CQ142)</f>
        <v>0</v>
      </c>
      <c r="CR138" s="26" t="str">
        <f t="shared" si="757"/>
        <v xml:space="preserve"> </v>
      </c>
      <c r="CS138" s="26" t="str">
        <f t="shared" si="758"/>
        <v xml:space="preserve"> </v>
      </c>
      <c r="CT138" s="27">
        <f>SUM(CT139:CT142)</f>
        <v>0</v>
      </c>
      <c r="CU138" s="27">
        <f t="shared" ref="CU138:CV138" si="825">SUM(CU139:CU142)</f>
        <v>0</v>
      </c>
      <c r="CV138" s="27">
        <f t="shared" si="825"/>
        <v>0</v>
      </c>
      <c r="CW138" s="69" t="str">
        <f t="shared" si="821"/>
        <v xml:space="preserve"> </v>
      </c>
      <c r="CX138" s="69" t="str">
        <f t="shared" si="822"/>
        <v xml:space="preserve"> </v>
      </c>
      <c r="CY138" s="25">
        <f>SUM(CY139:CY142)</f>
        <v>0</v>
      </c>
      <c r="CZ138" s="25">
        <f>SUM(CZ139:CZ142)</f>
        <v>0</v>
      </c>
      <c r="DA138" s="25">
        <f>SUM(DA139:DA140,DA141,DA142)</f>
        <v>0</v>
      </c>
      <c r="DB138" s="26" t="str">
        <f t="shared" si="736"/>
        <v xml:space="preserve"> </v>
      </c>
      <c r="DC138" s="26" t="str">
        <f t="shared" si="759"/>
        <v xml:space="preserve"> </v>
      </c>
      <c r="DD138" s="25">
        <f>SUM(DD139:DD142)</f>
        <v>0</v>
      </c>
      <c r="DE138" s="25">
        <f>SUM(DE139:DE142)</f>
        <v>0</v>
      </c>
      <c r="DF138" s="25">
        <f>SUM(DF139:DF140,DF141,DF142)</f>
        <v>0</v>
      </c>
      <c r="DG138" s="26" t="str">
        <f t="shared" si="737"/>
        <v xml:space="preserve"> </v>
      </c>
      <c r="DH138" s="26" t="str">
        <f t="shared" si="762"/>
        <v xml:space="preserve"> </v>
      </c>
      <c r="DI138" s="25">
        <f>SUM(DI139:DI142)</f>
        <v>0</v>
      </c>
      <c r="DJ138" s="25">
        <f>SUM(DJ139:DJ140,DJ141,DJ142)</f>
        <v>0</v>
      </c>
      <c r="DK138" s="26" t="str">
        <f t="shared" si="765"/>
        <v xml:space="preserve"> </v>
      </c>
      <c r="DL138" s="25">
        <f>SUM(DL139:DL142)</f>
        <v>15353</v>
      </c>
      <c r="DM138" s="25">
        <f>SUM(DM139:DM142)</f>
        <v>15353</v>
      </c>
      <c r="DN138" s="25">
        <f>SUM(DN139:DN140,DN141,DN142)</f>
        <v>28674.68</v>
      </c>
      <c r="DO138" s="26">
        <f t="shared" si="738"/>
        <v>1</v>
      </c>
      <c r="DP138" s="26">
        <f t="shared" si="772"/>
        <v>0.53542009884678743</v>
      </c>
    </row>
    <row r="139" spans="1:120" s="19" customFormat="1" ht="15.75" hidden="1" customHeight="1" outlineLevel="1" x14ac:dyDescent="0.25">
      <c r="A139" s="18">
        <v>113</v>
      </c>
      <c r="B139" s="8" t="s">
        <v>75</v>
      </c>
      <c r="C139" s="28">
        <f t="shared" ref="C139:D142" si="826">H139+AQ139</f>
        <v>26820027.579999998</v>
      </c>
      <c r="D139" s="28">
        <f t="shared" si="826"/>
        <v>28910248.670000002</v>
      </c>
      <c r="E139" s="28">
        <f t="shared" ref="E139:E142" si="827">J139+AS139</f>
        <v>27832368.849999998</v>
      </c>
      <c r="F139" s="29">
        <f t="shared" si="725"/>
        <v>1.0779350835402834</v>
      </c>
      <c r="G139" s="29">
        <f t="shared" si="739"/>
        <v>1.0387275630690704</v>
      </c>
      <c r="H139" s="17">
        <f>W139++AG139+M139+AB139+AL139+R139</f>
        <v>25395674.579999998</v>
      </c>
      <c r="I139" s="24">
        <f>X139++AH139+N139+AC139+AM139+S139</f>
        <v>27540262.91</v>
      </c>
      <c r="J139" s="17">
        <f>Y139++AI139+O139+AD139+AN139+T139</f>
        <v>26186956.539999999</v>
      </c>
      <c r="K139" s="29">
        <f t="shared" si="726"/>
        <v>1.0844469920751363</v>
      </c>
      <c r="L139" s="29">
        <f t="shared" si="740"/>
        <v>1.0516786426835381</v>
      </c>
      <c r="M139" s="46">
        <v>19226950</v>
      </c>
      <c r="N139" s="46">
        <v>21410277.550000001</v>
      </c>
      <c r="O139" s="75">
        <v>20694234.66</v>
      </c>
      <c r="P139" s="29">
        <f t="shared" si="727"/>
        <v>1.1135555847391292</v>
      </c>
      <c r="Q139" s="29">
        <f t="shared" si="741"/>
        <v>1.0346010810143196</v>
      </c>
      <c r="R139" s="46">
        <v>2716424.58</v>
      </c>
      <c r="S139" s="46">
        <v>2705093.9</v>
      </c>
      <c r="T139" s="75">
        <v>2344295.31</v>
      </c>
      <c r="U139" s="29">
        <f t="shared" si="728"/>
        <v>0.99582882584577403</v>
      </c>
      <c r="V139" s="29">
        <f t="shared" si="763"/>
        <v>1.1539049233519987</v>
      </c>
      <c r="W139" s="9"/>
      <c r="X139" s="9">
        <v>0.14000000000000001</v>
      </c>
      <c r="Y139" s="30"/>
      <c r="Z139" s="29" t="str">
        <f t="shared" si="729"/>
        <v xml:space="preserve"> </v>
      </c>
      <c r="AA139" s="29" t="str">
        <f t="shared" si="760"/>
        <v xml:space="preserve"> </v>
      </c>
      <c r="AB139" s="9">
        <v>1210000</v>
      </c>
      <c r="AC139" s="9">
        <v>1334282.55</v>
      </c>
      <c r="AD139" s="75">
        <v>1394606.41</v>
      </c>
      <c r="AE139" s="29">
        <f t="shared" si="730"/>
        <v>1.1027128512396696</v>
      </c>
      <c r="AF139" s="29">
        <f t="shared" si="764"/>
        <v>0.956744885461985</v>
      </c>
      <c r="AG139" s="9">
        <v>2242300</v>
      </c>
      <c r="AH139" s="9">
        <v>2090608.77</v>
      </c>
      <c r="AI139" s="75">
        <v>1753820.1599999999</v>
      </c>
      <c r="AJ139" s="29">
        <f t="shared" si="731"/>
        <v>0.93235016277928917</v>
      </c>
      <c r="AK139" s="29">
        <f t="shared" si="742"/>
        <v>1.1920314395291249</v>
      </c>
      <c r="AL139" s="30"/>
      <c r="AM139" s="30"/>
      <c r="AN139" s="30"/>
      <c r="AO139" s="29" t="str">
        <f t="shared" si="700"/>
        <v xml:space="preserve"> </v>
      </c>
      <c r="AP139" s="29" t="str">
        <f t="shared" si="743"/>
        <v xml:space="preserve"> </v>
      </c>
      <c r="AQ139" s="9">
        <f>AV139+BA139+BF139+BK139+BP139+BU139+BZ139+CE139+CY139+DD139+DL139+CT139</f>
        <v>1424353</v>
      </c>
      <c r="AR139" s="9">
        <f t="shared" ref="AR139" si="828">AW139+BB139+BG139+BL139+BQ139+BV139+CA139+CF139+CZ139+DE139+DM139+CU139+DI139</f>
        <v>1369985.7599999998</v>
      </c>
      <c r="AS139" s="9">
        <f t="shared" ref="AS139" si="829">AX139+BC139+BH139+BM139+BR139+BW139+CB139+CG139+DA139+DF139+DN139+CV139+DJ139</f>
        <v>1645412.31</v>
      </c>
      <c r="AT139" s="29">
        <f t="shared" si="732"/>
        <v>0.96183022045799027</v>
      </c>
      <c r="AU139" s="29">
        <f t="shared" si="744"/>
        <v>0.83260940232056468</v>
      </c>
      <c r="AV139" s="9">
        <v>471500</v>
      </c>
      <c r="AW139" s="9">
        <v>451863.02</v>
      </c>
      <c r="AX139" s="75">
        <v>537623.56999999995</v>
      </c>
      <c r="AY139" s="29">
        <f t="shared" si="733"/>
        <v>0.95835211028632028</v>
      </c>
      <c r="AZ139" s="29">
        <f t="shared" si="745"/>
        <v>0.84048216115227248</v>
      </c>
      <c r="BA139" s="30"/>
      <c r="BB139" s="30"/>
      <c r="BC139" s="36"/>
      <c r="BD139" s="29" t="str">
        <f t="shared" si="746"/>
        <v xml:space="preserve"> </v>
      </c>
      <c r="BE139" s="29" t="str">
        <f t="shared" si="747"/>
        <v xml:space="preserve"> </v>
      </c>
      <c r="BF139" s="9"/>
      <c r="BG139" s="9"/>
      <c r="BH139" s="75">
        <v>2997.3</v>
      </c>
      <c r="BI139" s="29" t="str">
        <f t="shared" si="734"/>
        <v xml:space="preserve"> </v>
      </c>
      <c r="BJ139" s="29">
        <f t="shared" si="748"/>
        <v>0</v>
      </c>
      <c r="BK139" s="30"/>
      <c r="BL139" s="30"/>
      <c r="BM139" s="30"/>
      <c r="BN139" s="29" t="str">
        <f t="shared" si="686"/>
        <v xml:space="preserve"> </v>
      </c>
      <c r="BO139" s="29" t="str">
        <f t="shared" si="749"/>
        <v xml:space="preserve"> </v>
      </c>
      <c r="BP139" s="30">
        <v>630500</v>
      </c>
      <c r="BQ139" s="30">
        <v>744478.63</v>
      </c>
      <c r="BR139" s="75">
        <v>747752.28</v>
      </c>
      <c r="BS139" s="29">
        <f t="shared" si="735"/>
        <v>1.1807749881046787</v>
      </c>
      <c r="BT139" s="29">
        <f t="shared" ref="BT139" si="830">IF(BR139=0," ",IF(BQ139/BR139*100&gt;200,"св.200",BQ139/BR139))</f>
        <v>0.99562201268045614</v>
      </c>
      <c r="BU139" s="9"/>
      <c r="BV139" s="9"/>
      <c r="BW139" s="9"/>
      <c r="BX139" s="29" t="str">
        <f t="shared" si="708"/>
        <v xml:space="preserve"> </v>
      </c>
      <c r="BY139" s="29" t="str">
        <f t="shared" si="751"/>
        <v xml:space="preserve"> </v>
      </c>
      <c r="BZ139" s="9"/>
      <c r="CA139" s="9"/>
      <c r="CB139" s="30"/>
      <c r="CC139" s="29" t="str">
        <f t="shared" si="824"/>
        <v xml:space="preserve"> </v>
      </c>
      <c r="CD139" s="29" t="str">
        <f t="shared" si="752"/>
        <v xml:space="preserve"> </v>
      </c>
      <c r="CE139" s="46">
        <v>320000</v>
      </c>
      <c r="CF139" s="46">
        <v>171291.11</v>
      </c>
      <c r="CG139" s="75">
        <v>336837.56</v>
      </c>
      <c r="CH139" s="51">
        <f t="shared" si="753"/>
        <v>0.53528471874999994</v>
      </c>
      <c r="CI139" s="29">
        <f t="shared" si="754"/>
        <v>0.50852734475335826</v>
      </c>
      <c r="CJ139" s="46">
        <v>320000</v>
      </c>
      <c r="CK139" s="46">
        <v>171291.11</v>
      </c>
      <c r="CL139" s="75">
        <v>336837.56</v>
      </c>
      <c r="CM139" s="29">
        <f t="shared" si="755"/>
        <v>0.53528471874999994</v>
      </c>
      <c r="CN139" s="29">
        <f t="shared" si="756"/>
        <v>0.50852734475335826</v>
      </c>
      <c r="CO139" s="30"/>
      <c r="CP139" s="30"/>
      <c r="CQ139" s="30"/>
      <c r="CR139" s="29" t="str">
        <f t="shared" si="757"/>
        <v xml:space="preserve"> </v>
      </c>
      <c r="CS139" s="29" t="str">
        <f t="shared" si="758"/>
        <v xml:space="preserve"> </v>
      </c>
      <c r="CT139" s="30"/>
      <c r="CU139" s="30"/>
      <c r="CV139" s="30"/>
      <c r="CW139" s="29" t="str">
        <f t="shared" si="821"/>
        <v xml:space="preserve"> </v>
      </c>
      <c r="CX139" s="29" t="str">
        <f t="shared" si="822"/>
        <v xml:space="preserve"> </v>
      </c>
      <c r="CY139" s="30"/>
      <c r="CZ139" s="30"/>
      <c r="DA139" s="30"/>
      <c r="DB139" s="29" t="str">
        <f t="shared" si="736"/>
        <v xml:space="preserve"> </v>
      </c>
      <c r="DC139" s="29" t="str">
        <f t="shared" si="759"/>
        <v xml:space="preserve"> </v>
      </c>
      <c r="DD139" s="30"/>
      <c r="DE139" s="39"/>
      <c r="DF139" s="30"/>
      <c r="DG139" s="29" t="str">
        <f t="shared" si="737"/>
        <v xml:space="preserve"> </v>
      </c>
      <c r="DH139" s="29" t="str">
        <f t="shared" si="762"/>
        <v xml:space="preserve"> </v>
      </c>
      <c r="DI139" s="9"/>
      <c r="DJ139" s="30"/>
      <c r="DK139" s="29" t="str">
        <f t="shared" si="765"/>
        <v xml:space="preserve"> </v>
      </c>
      <c r="DL139" s="9">
        <v>2353</v>
      </c>
      <c r="DM139" s="9">
        <v>2353</v>
      </c>
      <c r="DN139" s="75">
        <v>20201.599999999999</v>
      </c>
      <c r="DO139" s="29">
        <f t="shared" si="738"/>
        <v>1</v>
      </c>
      <c r="DP139" s="29">
        <f t="shared" si="772"/>
        <v>0.11647592269919216</v>
      </c>
    </row>
    <row r="140" spans="1:120" s="19" customFormat="1" ht="15.75" hidden="1" customHeight="1" outlineLevel="1" x14ac:dyDescent="0.25">
      <c r="A140" s="18">
        <v>114</v>
      </c>
      <c r="B140" s="8" t="s">
        <v>57</v>
      </c>
      <c r="C140" s="28">
        <f t="shared" si="826"/>
        <v>1713013.43</v>
      </c>
      <c r="D140" s="28">
        <f t="shared" si="826"/>
        <v>1559770.52</v>
      </c>
      <c r="E140" s="28">
        <f t="shared" si="827"/>
        <v>1328886.82</v>
      </c>
      <c r="F140" s="29">
        <f t="shared" ref="F140:F142" si="831">IF(D140&lt;=0," ",IF(D140/C140*100&gt;200,"СВ.200",D140/C140))</f>
        <v>0.91054190976191007</v>
      </c>
      <c r="G140" s="29">
        <f t="shared" ref="G140:G142" si="832">IF(E140=0," ",IF(D140/E140*100&gt;200,"св.200",D140/E140))</f>
        <v>1.1737421852073151</v>
      </c>
      <c r="H140" s="17">
        <f t="shared" ref="H140:I142" si="833">W140++AG140+M140+AB140+AL140+R140</f>
        <v>1299775</v>
      </c>
      <c r="I140" s="24">
        <f t="shared" si="833"/>
        <v>1225967.53</v>
      </c>
      <c r="J140" s="17">
        <f>O140+T140+Y140+AD140+AI140</f>
        <v>1078611.07</v>
      </c>
      <c r="K140" s="29">
        <f t="shared" ref="K140:K142" si="834">IF(I140&lt;=0," ",IF(I140/H140*100&gt;200,"СВ.200",I140/H140))</f>
        <v>0.94321519493758532</v>
      </c>
      <c r="L140" s="29">
        <f t="shared" ref="L140:L142" si="835">IF(J140=0," ",IF(I140/J140*100&gt;200,"св.200",I140/J140))</f>
        <v>1.1366168622764088</v>
      </c>
      <c r="M140" s="46">
        <v>299575</v>
      </c>
      <c r="N140" s="46">
        <v>263518.95</v>
      </c>
      <c r="O140" s="75">
        <v>282290.40000000002</v>
      </c>
      <c r="P140" s="29">
        <f t="shared" ref="P140:P142" si="836">IF(N140&lt;=0," ",IF(M140&lt;=0," ",IF(N140/M140*100&gt;200,"СВ.200",N140/M140)))</f>
        <v>0.87964266043561712</v>
      </c>
      <c r="Q140" s="29">
        <f t="shared" ref="Q140:Q142" si="837">IF(O140=0," ",IF(N140/O140*100&gt;200,"св.200",N140/O140))</f>
        <v>0.933503052176057</v>
      </c>
      <c r="R140" s="28"/>
      <c r="S140" s="28"/>
      <c r="T140" s="28"/>
      <c r="U140" s="29" t="str">
        <f t="shared" ref="U140:U142" si="838">IF(S140&lt;=0," ",IF(R140&lt;=0," ",IF(S140/R140*100&gt;200,"СВ.200",S140/R140)))</f>
        <v xml:space="preserve"> </v>
      </c>
      <c r="V140" s="29" t="str">
        <f t="shared" ref="V140:V142" si="839">IF(S140=0," ",IF(S140/T140*100&gt;200,"св.200",S140/T140))</f>
        <v xml:space="preserve"> </v>
      </c>
      <c r="W140" s="46">
        <v>46200</v>
      </c>
      <c r="X140" s="46">
        <v>45026.400000000001</v>
      </c>
      <c r="Y140" s="75">
        <v>41698.99</v>
      </c>
      <c r="Z140" s="29">
        <f t="shared" ref="Z140:Z142" si="840">IF(X140&lt;=0," ",IF(W140&lt;=0," ",IF(X140/W140*100&gt;200,"СВ.200",X140/W140)))</f>
        <v>0.97459740259740257</v>
      </c>
      <c r="AA140" s="29">
        <f t="shared" ref="AA140:AA141" si="841">IF(Y140=0," ",IF(X140/Y140*100&gt;200,"св.200",X140/Y140))</f>
        <v>1.0797959375035224</v>
      </c>
      <c r="AB140" s="28">
        <v>85000</v>
      </c>
      <c r="AC140" s="28">
        <v>68040.55</v>
      </c>
      <c r="AD140" s="75">
        <v>75088.56</v>
      </c>
      <c r="AE140" s="29">
        <f t="shared" ref="AE140:AE142" si="842">IF(AC140&lt;=0," ",IF(AB140&lt;=0," ",IF(AC140/AB140*100&gt;200,"СВ.200",AC140/AB140)))</f>
        <v>0.80047705882352949</v>
      </c>
      <c r="AF140" s="29">
        <f t="shared" ref="AF140:AF141" si="843">IF(AD140=0," ",IF(AC140/AD140*100&gt;200,"св.200",AC140/AD140))</f>
        <v>0.90613736633116959</v>
      </c>
      <c r="AG140" s="28">
        <v>869000</v>
      </c>
      <c r="AH140" s="28">
        <f>849114.95+266.68</f>
        <v>849381.63</v>
      </c>
      <c r="AI140" s="75">
        <v>679533.12</v>
      </c>
      <c r="AJ140" s="29">
        <f t="shared" ref="AJ140:AJ142" si="844">IF(AH140&lt;=0," ",IF(AG140&lt;=0," ",IF(AH140/AG140*100&gt;200,"СВ.200",AH140/AG140)))</f>
        <v>0.97742420023014964</v>
      </c>
      <c r="AK140" s="29">
        <f t="shared" ref="AK140:AK142" si="845">IF(AI140=0," ",IF(AH140/AI140*100&gt;200,"св.200",AH140/AI140))</f>
        <v>1.2499488325160664</v>
      </c>
      <c r="AL140" s="28"/>
      <c r="AM140" s="28"/>
      <c r="AN140" s="28"/>
      <c r="AO140" s="29" t="str">
        <f t="shared" ref="AO140:AO142" si="846">IF(AM140&lt;=0," ",IF(AL140&lt;=0," ",IF(AM140/AL140*100&gt;200,"СВ.200",AM140/AL140)))</f>
        <v xml:space="preserve"> </v>
      </c>
      <c r="AP140" s="29" t="str">
        <f t="shared" ref="AP140:AP142" si="847">IF(AN140=0," ",IF(AM140/AN140*100&gt;200,"св.200",AM140/AN140))</f>
        <v xml:space="preserve"> </v>
      </c>
      <c r="AQ140" s="9">
        <f t="shared" ref="AQ140:AQ142" si="848">AV140+BA140+BF140+BK140+BP140+BU140+BZ140+CE140+CY140+DD140+DL140+CT140</f>
        <v>413238.43</v>
      </c>
      <c r="AR140" s="9">
        <f t="shared" ref="AR140:AR142" si="849">AW140+BB140+BG140+BL140+BQ140+BV140+CA140+CF140+CZ140+DE140+DM140+CU140+DI140</f>
        <v>333802.99</v>
      </c>
      <c r="AS140" s="9">
        <f t="shared" ref="AS140:AS142" si="850">AX140+BC140+BH140+BM140+BR140+BW140+CB140+CG140+DA140+DF140+DN140+CV140+DJ140</f>
        <v>250275.75</v>
      </c>
      <c r="AT140" s="29">
        <f t="shared" ref="AT140:AT142" si="851">IF(AR140&lt;=0," ",IF(AQ140&lt;=0," ",IF(AR140/AQ140*100&gt;200,"СВ.200",AR140/AQ140)))</f>
        <v>0.80777334770147102</v>
      </c>
      <c r="AU140" s="29">
        <f t="shared" ref="AU140:AU142" si="852">IF(AS140=0," ",IF(AR140/AS140*100&gt;200,"св.200",AR140/AS140))</f>
        <v>1.3337408438492342</v>
      </c>
      <c r="AV140" s="9"/>
      <c r="AW140" s="9"/>
      <c r="AX140" s="9"/>
      <c r="AY140" s="29" t="str">
        <f t="shared" ref="AY140:AY142" si="853">IF(AW140&lt;=0," ",IF(AV140&lt;=0," ",IF(AW140/AV140*100&gt;200,"СВ.200",AW140/AV140)))</f>
        <v xml:space="preserve"> </v>
      </c>
      <c r="AZ140" s="29" t="str">
        <f t="shared" ref="AZ140:AZ142" si="854">IF(AX140=0," ",IF(AW140/AX140*100&gt;200,"св.200",AW140/AX140))</f>
        <v xml:space="preserve"> </v>
      </c>
      <c r="BA140" s="28">
        <v>151238.43</v>
      </c>
      <c r="BB140" s="28">
        <v>122642.66</v>
      </c>
      <c r="BC140" s="28"/>
      <c r="BD140" s="29">
        <f t="shared" ref="BD140:BD142" si="855">IF(BB140&lt;=0," ",IF(BA140&lt;=0," ",IF(BB140/BA140*100&gt;200,"СВ.200",BB140/BA140)))</f>
        <v>0.81092259421100843</v>
      </c>
      <c r="BE140" s="29" t="str">
        <f t="shared" ref="BE140:BE142" si="856">IF(BC140=0," ",IF(BB140/BC140*100&gt;200,"св.200",BB140/BC140))</f>
        <v xml:space="preserve"> </v>
      </c>
      <c r="BF140" s="28">
        <v>41000</v>
      </c>
      <c r="BG140" s="28">
        <v>37845.519999999997</v>
      </c>
      <c r="BH140" s="75">
        <v>58943.35</v>
      </c>
      <c r="BI140" s="29">
        <f t="shared" ref="BI140:BI142" si="857">IF(BG140&lt;=0," ",IF(BF140&lt;=0," ",IF(BG140/BF140*100&gt;200,"СВ.200",BG140/BF140)))</f>
        <v>0.92306146341463402</v>
      </c>
      <c r="BJ140" s="29">
        <f t="shared" ref="BJ140:BJ142" si="858">IF(BH140=0," ",IF(BG140/BH140*100&gt;200,"св.200",BG140/BH140))</f>
        <v>0.6420659836945134</v>
      </c>
      <c r="BK140" s="28"/>
      <c r="BL140" s="28"/>
      <c r="BM140" s="28"/>
      <c r="BN140" s="29" t="str">
        <f t="shared" ref="BN140:BN142" si="859">IF(BL140&lt;=0," ",IF(BK140&lt;=0," ",IF(BL140/BK140*100&gt;200,"СВ.200",BL140/BK140)))</f>
        <v xml:space="preserve"> </v>
      </c>
      <c r="BO140" s="29" t="str">
        <f t="shared" ref="BO140:BO142" si="860">IF(BM140=0," ",IF(BL140/BM140*100&gt;200,"св.200",BL140/BM140))</f>
        <v xml:space="preserve"> </v>
      </c>
      <c r="BP140" s="28"/>
      <c r="BQ140" s="28"/>
      <c r="BR140" s="28"/>
      <c r="BS140" s="29" t="str">
        <f t="shared" ref="BS140:BS142" si="861">IF(BQ140&lt;=0," ",IF(BP140&lt;=0," ",IF(BQ140/BP140*100&gt;200,"СВ.200",BQ140/BP140)))</f>
        <v xml:space="preserve"> </v>
      </c>
      <c r="BT140" s="29" t="str">
        <f t="shared" ref="BT140:BT142" si="862">IF(BR140=0," ",IF(BQ140/BR140*100&gt;200,"св.200",BQ140/BR140))</f>
        <v xml:space="preserve"> </v>
      </c>
      <c r="BU140" s="28">
        <v>220000</v>
      </c>
      <c r="BV140" s="28">
        <v>173314.81</v>
      </c>
      <c r="BW140" s="75">
        <v>174517.07</v>
      </c>
      <c r="BX140" s="29">
        <f t="shared" ref="BX140:BX142" si="863">IF(BV140&lt;=0," ",IF(BU140&lt;=0," ",IF(BV140/BU140*100&gt;200,"СВ.200",BV140/BU140)))</f>
        <v>0.78779459090909087</v>
      </c>
      <c r="BY140" s="29">
        <f>IF(BV140=0," ",IF(BV140/BW140*100&gt;200,"св.200",BV140/BW140))</f>
        <v>0.99311093178449528</v>
      </c>
      <c r="BZ140" s="46">
        <v>1000</v>
      </c>
      <c r="CA140" s="46">
        <v>0</v>
      </c>
      <c r="CB140" s="75">
        <v>16815.330000000002</v>
      </c>
      <c r="CC140" s="29" t="str">
        <f t="shared" ref="CC140:CC142" si="864">IF(CA140&lt;=0," ",IF(BZ140&lt;=0," ",IF(CA140/BZ140*100&gt;200,"СВ.200",CA140/BZ140)))</f>
        <v xml:space="preserve"> </v>
      </c>
      <c r="CD140" s="29">
        <f t="shared" ref="CD140:CD142" si="865">IF(CB140=0," ",IF(CA140/CB140*100&gt;200,"св.200",CA140/CB140))</f>
        <v>0</v>
      </c>
      <c r="CE140" s="28"/>
      <c r="CF140" s="28"/>
      <c r="CG140" s="28"/>
      <c r="CH140" s="51" t="str">
        <f t="shared" ref="CH140:CH142" si="866">IF(CF140&lt;=0," ",IF(CE140&lt;=0," ",IF(CF140/CE140*100&gt;200,"СВ.200",CF140/CE140)))</f>
        <v xml:space="preserve"> </v>
      </c>
      <c r="CI140" s="29" t="str">
        <f t="shared" ref="CI140:CI142" si="867">IF(CG140=0," ",IF(CF140/CG140*100&gt;200,"св.200",CF140/CG140))</f>
        <v xml:space="preserve"> </v>
      </c>
      <c r="CJ140" s="28"/>
      <c r="CK140" s="28"/>
      <c r="CL140" s="28"/>
      <c r="CM140" s="29" t="str">
        <f t="shared" ref="CM140:CM142" si="868">IF(CK140&lt;=0," ",IF(CJ140&lt;=0," ",IF(CK140/CJ140*100&gt;200,"СВ.200",CK140/CJ140)))</f>
        <v xml:space="preserve"> </v>
      </c>
      <c r="CN140" s="29" t="str">
        <f t="shared" ref="CN140:CN142" si="869">IF(CL140=0," ",IF(CK140/CL140*100&gt;200,"св.200",CK140/CL140))</f>
        <v xml:space="preserve"> </v>
      </c>
      <c r="CO140" s="28"/>
      <c r="CP140" s="28"/>
      <c r="CQ140" s="28"/>
      <c r="CR140" s="29" t="str">
        <f t="shared" ref="CR140:CR142" si="870">IF(CP140&lt;=0," ",IF(CO140&lt;=0," ",IF(CP140/CO140*100&gt;200,"СВ.200",CP140/CO140)))</f>
        <v xml:space="preserve"> </v>
      </c>
      <c r="CS140" s="29" t="str">
        <f t="shared" ref="CS140:CS142" si="871">IF(CQ140=0," ",IF(CP140/CQ140*100&gt;200,"св.200",CP140/CQ140))</f>
        <v xml:space="preserve"> </v>
      </c>
      <c r="CT140" s="58"/>
      <c r="CU140" s="58"/>
      <c r="CV140" s="58"/>
      <c r="CW140" s="29" t="str">
        <f t="shared" si="821"/>
        <v xml:space="preserve"> </v>
      </c>
      <c r="CX140" s="29" t="str">
        <f t="shared" si="822"/>
        <v xml:space="preserve"> </v>
      </c>
      <c r="CY140" s="28"/>
      <c r="CZ140" s="28"/>
      <c r="DA140" s="28"/>
      <c r="DB140" s="29" t="str">
        <f t="shared" ref="DB140:DB142" si="872">IF(CZ140&lt;=0," ",IF(CY140&lt;=0," ",IF(CZ140/CY140*100&gt;200,"СВ.200",CZ140/CY140)))</f>
        <v xml:space="preserve"> </v>
      </c>
      <c r="DC140" s="29" t="str">
        <f t="shared" ref="DC140:DC142" si="873">IF(DA140=0," ",IF(CZ140/DA140*100&gt;200,"св.200",CZ140/DA140))</f>
        <v xml:space="preserve"> </v>
      </c>
      <c r="DD140" s="28"/>
      <c r="DE140" s="28"/>
      <c r="DF140" s="28"/>
      <c r="DG140" s="29" t="str">
        <f t="shared" ref="DG140:DG142" si="874">IF(DE140&lt;=0," ",IF(DD140&lt;=0," ",IF(DE140/DD140*100&gt;200,"СВ.200",DE140/DD140)))</f>
        <v xml:space="preserve"> </v>
      </c>
      <c r="DH140" s="29" t="str">
        <f t="shared" ref="DH140:DH142" si="875">IF(DF140=0," ",IF(DE140/DF140*100&gt;200,"св.200",DE140/DF140))</f>
        <v xml:space="preserve"> </v>
      </c>
      <c r="DI140" s="28"/>
      <c r="DJ140" s="28"/>
      <c r="DK140" s="29" t="str">
        <f t="shared" si="765"/>
        <v xml:space="preserve"> </v>
      </c>
      <c r="DL140" s="71"/>
      <c r="DM140" s="71"/>
      <c r="DN140" s="71"/>
      <c r="DO140" s="29" t="str">
        <f t="shared" ref="DO140:DO142" si="876">IF(DM140&lt;=0," ",IF(DL140&lt;=0," ",IF(DM140/DL140*100&gt;200,"СВ.200",DM140/DL140)))</f>
        <v xml:space="preserve"> </v>
      </c>
      <c r="DP140" s="29" t="str">
        <f t="shared" ref="DP140:DP142" si="877">IF(DN140=0," ",IF(DM140/DN140*100&gt;200,"св.200",DM140/DN140))</f>
        <v xml:space="preserve"> </v>
      </c>
    </row>
    <row r="141" spans="1:120" s="19" customFormat="1" ht="15.75" hidden="1" customHeight="1" outlineLevel="1" x14ac:dyDescent="0.25">
      <c r="A141" s="18">
        <v>115</v>
      </c>
      <c r="B141" s="8" t="s">
        <v>111</v>
      </c>
      <c r="C141" s="28">
        <f t="shared" si="826"/>
        <v>481740</v>
      </c>
      <c r="D141" s="28">
        <f t="shared" si="826"/>
        <v>485437.98</v>
      </c>
      <c r="E141" s="28">
        <f t="shared" si="827"/>
        <v>443989.29000000004</v>
      </c>
      <c r="F141" s="29">
        <f t="shared" si="831"/>
        <v>1.0076762984182339</v>
      </c>
      <c r="G141" s="29">
        <f t="shared" si="832"/>
        <v>1.0933551572831857</v>
      </c>
      <c r="H141" s="17">
        <f t="shared" si="833"/>
        <v>460100</v>
      </c>
      <c r="I141" s="24">
        <f t="shared" si="833"/>
        <v>463809.54</v>
      </c>
      <c r="J141" s="17">
        <f>O141+T141+Y141+AD141+AI141</f>
        <v>418531.26</v>
      </c>
      <c r="K141" s="29">
        <f t="shared" si="834"/>
        <v>1.008062464681591</v>
      </c>
      <c r="L141" s="29">
        <f t="shared" si="835"/>
        <v>1.1081837471351601</v>
      </c>
      <c r="M141" s="46">
        <v>110800</v>
      </c>
      <c r="N141" s="46">
        <v>100639.58</v>
      </c>
      <c r="O141" s="75">
        <v>89227.54</v>
      </c>
      <c r="P141" s="29">
        <f t="shared" si="836"/>
        <v>0.90829945848375448</v>
      </c>
      <c r="Q141" s="29">
        <f t="shared" si="837"/>
        <v>1.1278981803151809</v>
      </c>
      <c r="R141" s="28"/>
      <c r="S141" s="28"/>
      <c r="T141" s="28"/>
      <c r="U141" s="29" t="str">
        <f t="shared" si="838"/>
        <v xml:space="preserve"> </v>
      </c>
      <c r="V141" s="29" t="str">
        <f t="shared" si="839"/>
        <v xml:space="preserve"> </v>
      </c>
      <c r="W141" s="46">
        <v>0</v>
      </c>
      <c r="X141" s="28">
        <v>0</v>
      </c>
      <c r="Y141" s="75">
        <v>0</v>
      </c>
      <c r="Z141" s="29" t="str">
        <f t="shared" si="840"/>
        <v xml:space="preserve"> </v>
      </c>
      <c r="AA141" s="29" t="str">
        <f t="shared" si="841"/>
        <v xml:space="preserve"> </v>
      </c>
      <c r="AB141" s="28">
        <v>51000</v>
      </c>
      <c r="AC141" s="28">
        <v>55691.92</v>
      </c>
      <c r="AD141" s="75">
        <v>49720.05</v>
      </c>
      <c r="AE141" s="29">
        <f t="shared" si="842"/>
        <v>1.091998431372549</v>
      </c>
      <c r="AF141" s="29">
        <f t="shared" si="843"/>
        <v>1.120109895303806</v>
      </c>
      <c r="AG141" s="28">
        <v>298300</v>
      </c>
      <c r="AH141" s="28">
        <v>307478.03999999998</v>
      </c>
      <c r="AI141" s="75">
        <v>279583.67</v>
      </c>
      <c r="AJ141" s="29">
        <f t="shared" si="844"/>
        <v>1.0307678176332551</v>
      </c>
      <c r="AK141" s="29">
        <f t="shared" si="845"/>
        <v>1.0997710989343548</v>
      </c>
      <c r="AL141" s="28"/>
      <c r="AM141" s="28"/>
      <c r="AN141" s="28"/>
      <c r="AO141" s="29" t="str">
        <f t="shared" si="846"/>
        <v xml:space="preserve"> </v>
      </c>
      <c r="AP141" s="29" t="str">
        <f t="shared" si="847"/>
        <v xml:space="preserve"> </v>
      </c>
      <c r="AQ141" s="9">
        <f t="shared" si="848"/>
        <v>21640</v>
      </c>
      <c r="AR141" s="9">
        <f t="shared" si="849"/>
        <v>21628.440000000002</v>
      </c>
      <c r="AS141" s="9">
        <f t="shared" si="850"/>
        <v>25458.03</v>
      </c>
      <c r="AT141" s="29">
        <f t="shared" si="851"/>
        <v>0.99946580406654351</v>
      </c>
      <c r="AU141" s="29">
        <f t="shared" si="852"/>
        <v>0.84957241389062721</v>
      </c>
      <c r="AV141" s="9"/>
      <c r="AW141" s="9"/>
      <c r="AX141" s="9"/>
      <c r="AY141" s="29" t="str">
        <f t="shared" si="853"/>
        <v xml:space="preserve"> </v>
      </c>
      <c r="AZ141" s="29" t="str">
        <f t="shared" si="854"/>
        <v xml:space="preserve"> </v>
      </c>
      <c r="BA141" s="28">
        <v>0</v>
      </c>
      <c r="BB141" s="28">
        <v>0</v>
      </c>
      <c r="BC141" s="28"/>
      <c r="BD141" s="29" t="str">
        <f t="shared" si="855"/>
        <v xml:space="preserve"> </v>
      </c>
      <c r="BE141" s="29" t="str">
        <f t="shared" si="856"/>
        <v xml:space="preserve"> </v>
      </c>
      <c r="BF141" s="28">
        <v>4640</v>
      </c>
      <c r="BG141" s="28">
        <v>4640</v>
      </c>
      <c r="BH141" s="75">
        <v>3484.95</v>
      </c>
      <c r="BI141" s="29">
        <f t="shared" si="857"/>
        <v>1</v>
      </c>
      <c r="BJ141" s="29">
        <f>IF(BG141=0," ",IF(BG141/BH141*100&gt;200,"св.200",BG141/BH141))</f>
        <v>1.3314394754587584</v>
      </c>
      <c r="BK141" s="28"/>
      <c r="BL141" s="28"/>
      <c r="BM141" s="28"/>
      <c r="BN141" s="29" t="str">
        <f t="shared" si="859"/>
        <v xml:space="preserve"> </v>
      </c>
      <c r="BO141" s="29" t="str">
        <f t="shared" si="860"/>
        <v xml:space="preserve"> </v>
      </c>
      <c r="BP141" s="28"/>
      <c r="BQ141" s="28"/>
      <c r="BR141" s="28"/>
      <c r="BS141" s="29" t="str">
        <f t="shared" si="861"/>
        <v xml:space="preserve"> </v>
      </c>
      <c r="BT141" s="29" t="str">
        <f t="shared" si="862"/>
        <v xml:space="preserve"> </v>
      </c>
      <c r="BU141" s="28">
        <v>4000</v>
      </c>
      <c r="BV141" s="28">
        <v>3988.44</v>
      </c>
      <c r="BW141" s="75">
        <v>0</v>
      </c>
      <c r="BX141" s="29">
        <f t="shared" si="863"/>
        <v>0.99711000000000005</v>
      </c>
      <c r="BY141" s="29" t="str">
        <f t="shared" ref="BY141:BY142" si="878">IF(BW141=0," ",IF(BV141/BW141*100&gt;200,"св.200",BV141/BW141))</f>
        <v xml:space="preserve"> </v>
      </c>
      <c r="BZ141" s="28">
        <v>0</v>
      </c>
      <c r="CA141" s="28">
        <v>0</v>
      </c>
      <c r="CB141" s="75">
        <v>13500</v>
      </c>
      <c r="CC141" s="29" t="str">
        <f t="shared" si="864"/>
        <v xml:space="preserve"> </v>
      </c>
      <c r="CD141" s="29">
        <f t="shared" si="865"/>
        <v>0</v>
      </c>
      <c r="CE141" s="28"/>
      <c r="CF141" s="28"/>
      <c r="CG141" s="28"/>
      <c r="CH141" s="51" t="str">
        <f t="shared" si="866"/>
        <v xml:space="preserve"> </v>
      </c>
      <c r="CI141" s="29" t="str">
        <f t="shared" si="867"/>
        <v xml:space="preserve"> </v>
      </c>
      <c r="CJ141" s="28"/>
      <c r="CK141" s="28"/>
      <c r="CL141" s="28"/>
      <c r="CM141" s="29" t="str">
        <f t="shared" si="868"/>
        <v xml:space="preserve"> </v>
      </c>
      <c r="CN141" s="29" t="str">
        <f t="shared" si="869"/>
        <v xml:space="preserve"> </v>
      </c>
      <c r="CO141" s="28"/>
      <c r="CP141" s="28"/>
      <c r="CQ141" s="28"/>
      <c r="CR141" s="29" t="str">
        <f t="shared" si="870"/>
        <v xml:space="preserve"> </v>
      </c>
      <c r="CS141" s="29" t="str">
        <f t="shared" si="871"/>
        <v xml:space="preserve"> </v>
      </c>
      <c r="CT141" s="58"/>
      <c r="CU141" s="58"/>
      <c r="CV141" s="58"/>
      <c r="CW141" s="29" t="str">
        <f t="shared" si="821"/>
        <v xml:space="preserve"> </v>
      </c>
      <c r="CX141" s="29" t="str">
        <f t="shared" si="822"/>
        <v xml:space="preserve"> </v>
      </c>
      <c r="CY141" s="28"/>
      <c r="CZ141" s="28"/>
      <c r="DA141" s="28"/>
      <c r="DB141" s="29" t="str">
        <f t="shared" si="872"/>
        <v xml:space="preserve"> </v>
      </c>
      <c r="DC141" s="29" t="str">
        <f t="shared" si="873"/>
        <v xml:space="preserve"> </v>
      </c>
      <c r="DD141" s="28"/>
      <c r="DE141" s="28"/>
      <c r="DF141" s="28"/>
      <c r="DG141" s="29" t="str">
        <f t="shared" si="874"/>
        <v xml:space="preserve"> </v>
      </c>
      <c r="DH141" s="29" t="str">
        <f t="shared" si="875"/>
        <v xml:space="preserve"> </v>
      </c>
      <c r="DI141" s="28"/>
      <c r="DJ141" s="28"/>
      <c r="DK141" s="29" t="str">
        <f t="shared" si="765"/>
        <v xml:space="preserve"> </v>
      </c>
      <c r="DL141" s="71">
        <v>13000</v>
      </c>
      <c r="DM141" s="46">
        <v>13000</v>
      </c>
      <c r="DN141" s="75">
        <v>8473.08</v>
      </c>
      <c r="DO141" s="29">
        <f t="shared" si="876"/>
        <v>1</v>
      </c>
      <c r="DP141" s="29">
        <f t="shared" si="877"/>
        <v>1.5342708908684917</v>
      </c>
    </row>
    <row r="142" spans="1:120" s="19" customFormat="1" ht="15.75" hidden="1" customHeight="1" outlineLevel="1" x14ac:dyDescent="0.25">
      <c r="A142" s="18">
        <v>116</v>
      </c>
      <c r="B142" s="8" t="s">
        <v>2</v>
      </c>
      <c r="C142" s="28">
        <f t="shared" si="826"/>
        <v>1289872.94</v>
      </c>
      <c r="D142" s="28">
        <f t="shared" si="826"/>
        <v>1516623.23</v>
      </c>
      <c r="E142" s="28">
        <f t="shared" si="827"/>
        <v>1449223.6099999999</v>
      </c>
      <c r="F142" s="29">
        <f t="shared" si="831"/>
        <v>1.1757927335075344</v>
      </c>
      <c r="G142" s="29">
        <f t="shared" si="832"/>
        <v>1.0465073985373452</v>
      </c>
      <c r="H142" s="17">
        <f t="shared" si="833"/>
        <v>882783.67</v>
      </c>
      <c r="I142" s="24">
        <f t="shared" si="833"/>
        <v>1122033.96</v>
      </c>
      <c r="J142" s="17">
        <f>O142+T142+Y142+AD142+AI142</f>
        <v>996485.23</v>
      </c>
      <c r="K142" s="29">
        <f t="shared" si="834"/>
        <v>1.2710180286864616</v>
      </c>
      <c r="L142" s="29">
        <f t="shared" si="835"/>
        <v>1.1259915613601217</v>
      </c>
      <c r="M142" s="46">
        <v>180000</v>
      </c>
      <c r="N142" s="46">
        <v>188552.06</v>
      </c>
      <c r="O142" s="75">
        <v>181235.8</v>
      </c>
      <c r="P142" s="29">
        <f t="shared" si="836"/>
        <v>1.0475114444444444</v>
      </c>
      <c r="Q142" s="29">
        <f t="shared" si="837"/>
        <v>1.0403687350953841</v>
      </c>
      <c r="R142" s="28"/>
      <c r="S142" s="28"/>
      <c r="T142" s="28"/>
      <c r="U142" s="29" t="str">
        <f t="shared" si="838"/>
        <v xml:space="preserve"> </v>
      </c>
      <c r="V142" s="29" t="str">
        <f t="shared" si="839"/>
        <v xml:space="preserve"> </v>
      </c>
      <c r="W142" s="46">
        <v>2783.67</v>
      </c>
      <c r="X142" s="28">
        <v>107.68</v>
      </c>
      <c r="Y142" s="75">
        <v>90.6</v>
      </c>
      <c r="Z142" s="29">
        <f t="shared" si="840"/>
        <v>3.8682746158847855E-2</v>
      </c>
      <c r="AA142" s="29">
        <f>IF(X142=0," ",IF(X142/Y142*100&gt;200,"св.200",X142/Y142))</f>
        <v>1.1885209713024285</v>
      </c>
      <c r="AB142" s="28">
        <v>60000</v>
      </c>
      <c r="AC142" s="28">
        <v>74615.199999999997</v>
      </c>
      <c r="AD142" s="75">
        <v>62943.08</v>
      </c>
      <c r="AE142" s="29">
        <f t="shared" si="842"/>
        <v>1.2435866666666666</v>
      </c>
      <c r="AF142" s="29">
        <f>IF(AD142&lt;=0," ",IF(AC142/AD142*100&gt;200,"св.200",AC142/AD142))</f>
        <v>1.1854392889575787</v>
      </c>
      <c r="AG142" s="28">
        <v>640000</v>
      </c>
      <c r="AH142" s="28">
        <v>858759.02</v>
      </c>
      <c r="AI142" s="75">
        <v>752215.75</v>
      </c>
      <c r="AJ142" s="29">
        <f t="shared" si="844"/>
        <v>1.3418109687499999</v>
      </c>
      <c r="AK142" s="29">
        <f t="shared" si="845"/>
        <v>1.1416392437940843</v>
      </c>
      <c r="AL142" s="28"/>
      <c r="AM142" s="28"/>
      <c r="AN142" s="28"/>
      <c r="AO142" s="29" t="str">
        <f t="shared" si="846"/>
        <v xml:space="preserve"> </v>
      </c>
      <c r="AP142" s="29" t="str">
        <f t="shared" si="847"/>
        <v xml:space="preserve"> </v>
      </c>
      <c r="AQ142" s="9">
        <f t="shared" si="848"/>
        <v>407089.27</v>
      </c>
      <c r="AR142" s="9">
        <f t="shared" si="849"/>
        <v>394589.27</v>
      </c>
      <c r="AS142" s="9">
        <f t="shared" si="850"/>
        <v>452738.38</v>
      </c>
      <c r="AT142" s="29">
        <f t="shared" si="851"/>
        <v>0.9692942041926087</v>
      </c>
      <c r="AU142" s="29">
        <f t="shared" si="852"/>
        <v>0.87156134189462797</v>
      </c>
      <c r="AV142" s="9"/>
      <c r="AW142" s="9"/>
      <c r="AX142" s="9"/>
      <c r="AY142" s="29" t="str">
        <f t="shared" si="853"/>
        <v xml:space="preserve"> </v>
      </c>
      <c r="AZ142" s="29" t="str">
        <f t="shared" si="854"/>
        <v xml:space="preserve"> </v>
      </c>
      <c r="BA142" s="28">
        <v>277111.27</v>
      </c>
      <c r="BB142" s="28">
        <v>277111.27</v>
      </c>
      <c r="BC142" s="75">
        <v>305966.01</v>
      </c>
      <c r="BD142" s="29">
        <f t="shared" si="855"/>
        <v>1</v>
      </c>
      <c r="BE142" s="29">
        <f t="shared" si="856"/>
        <v>0.90569298857739133</v>
      </c>
      <c r="BF142" s="28">
        <v>10080</v>
      </c>
      <c r="BG142" s="28">
        <v>10080</v>
      </c>
      <c r="BH142" s="75">
        <v>10372.370000000001</v>
      </c>
      <c r="BI142" s="29">
        <f t="shared" si="857"/>
        <v>1</v>
      </c>
      <c r="BJ142" s="29">
        <f t="shared" si="858"/>
        <v>0.9718126137035219</v>
      </c>
      <c r="BK142" s="28"/>
      <c r="BL142" s="28"/>
      <c r="BM142" s="28"/>
      <c r="BN142" s="29" t="str">
        <f t="shared" si="859"/>
        <v xml:space="preserve"> </v>
      </c>
      <c r="BO142" s="29" t="str">
        <f t="shared" si="860"/>
        <v xml:space="preserve"> </v>
      </c>
      <c r="BP142" s="28"/>
      <c r="BQ142" s="28"/>
      <c r="BR142" s="28"/>
      <c r="BS142" s="29" t="str">
        <f t="shared" si="861"/>
        <v xml:space="preserve"> </v>
      </c>
      <c r="BT142" s="29" t="str">
        <f t="shared" si="862"/>
        <v xml:space="preserve"> </v>
      </c>
      <c r="BU142" s="28">
        <v>60000</v>
      </c>
      <c r="BV142" s="28">
        <v>47500</v>
      </c>
      <c r="BW142" s="75">
        <v>136400</v>
      </c>
      <c r="BX142" s="29">
        <f t="shared" si="863"/>
        <v>0.79166666666666663</v>
      </c>
      <c r="BY142" s="29">
        <f t="shared" si="878"/>
        <v>0.34824046920821117</v>
      </c>
      <c r="BZ142" s="28">
        <v>59898</v>
      </c>
      <c r="CA142" s="28">
        <v>59898</v>
      </c>
      <c r="CB142" s="28"/>
      <c r="CC142" s="29">
        <f t="shared" si="864"/>
        <v>1</v>
      </c>
      <c r="CD142" s="29" t="str">
        <f t="shared" si="865"/>
        <v xml:space="preserve"> </v>
      </c>
      <c r="CE142" s="28"/>
      <c r="CF142" s="28"/>
      <c r="CG142" s="28"/>
      <c r="CH142" s="51" t="str">
        <f t="shared" si="866"/>
        <v xml:space="preserve"> </v>
      </c>
      <c r="CI142" s="29" t="str">
        <f t="shared" si="867"/>
        <v xml:space="preserve"> </v>
      </c>
      <c r="CJ142" s="28"/>
      <c r="CK142" s="28"/>
      <c r="CL142" s="28"/>
      <c r="CM142" s="29" t="str">
        <f t="shared" si="868"/>
        <v xml:space="preserve"> </v>
      </c>
      <c r="CN142" s="29" t="str">
        <f t="shared" si="869"/>
        <v xml:space="preserve"> </v>
      </c>
      <c r="CO142" s="28"/>
      <c r="CP142" s="28"/>
      <c r="CQ142" s="28"/>
      <c r="CR142" s="29" t="str">
        <f t="shared" si="870"/>
        <v xml:space="preserve"> </v>
      </c>
      <c r="CS142" s="29" t="str">
        <f t="shared" si="871"/>
        <v xml:space="preserve"> </v>
      </c>
      <c r="CT142" s="58"/>
      <c r="CU142" s="58"/>
      <c r="CV142" s="58"/>
      <c r="CW142" s="29" t="str">
        <f t="shared" si="821"/>
        <v xml:space="preserve"> </v>
      </c>
      <c r="CX142" s="29" t="str">
        <f t="shared" si="822"/>
        <v xml:space="preserve"> </v>
      </c>
      <c r="CY142" s="28"/>
      <c r="CZ142" s="28"/>
      <c r="DA142" s="28"/>
      <c r="DB142" s="29" t="str">
        <f t="shared" si="872"/>
        <v xml:space="preserve"> </v>
      </c>
      <c r="DC142" s="29" t="str">
        <f t="shared" si="873"/>
        <v xml:space="preserve"> </v>
      </c>
      <c r="DD142" s="28"/>
      <c r="DE142" s="28"/>
      <c r="DF142" s="28"/>
      <c r="DG142" s="29" t="str">
        <f t="shared" si="874"/>
        <v xml:space="preserve"> </v>
      </c>
      <c r="DH142" s="29" t="str">
        <f t="shared" si="875"/>
        <v xml:space="preserve"> </v>
      </c>
      <c r="DI142" s="28"/>
      <c r="DJ142" s="28"/>
      <c r="DK142" s="29" t="str">
        <f t="shared" si="765"/>
        <v xml:space="preserve"> </v>
      </c>
      <c r="DL142" s="71"/>
      <c r="DM142" s="71"/>
      <c r="DN142" s="71"/>
      <c r="DO142" s="29" t="str">
        <f t="shared" si="876"/>
        <v xml:space="preserve"> </v>
      </c>
      <c r="DP142" s="29" t="str">
        <f t="shared" si="877"/>
        <v xml:space="preserve"> </v>
      </c>
    </row>
    <row r="143" spans="1:120" s="10" customFormat="1" ht="32.1" customHeight="1" x14ac:dyDescent="0.25">
      <c r="A143" s="61"/>
      <c r="B143" s="59" t="s">
        <v>157</v>
      </c>
      <c r="C143" s="44">
        <f>C138+C131+C122+C115+C108+C101+C96+C90+C84+C80+C75+C69+C63+C56+C48+C42+C30+C24+C18+C11+C6</f>
        <v>1118000956.2500002</v>
      </c>
      <c r="D143" s="44">
        <f>D138+D131+D122+D115+D108+D101+D96+D90+D84+D80+D75+D69+D63+D56+D48+D42+D30+D24+D18+D11+D6</f>
        <v>1154310181.04</v>
      </c>
      <c r="E143" s="44">
        <f>E138+E131+E122+E115+E108+E101+E96+E90+E84+E80+E75+E69+E63+E56+E48+E42+E30+E24+E18+E11+E6</f>
        <v>1102166616.5799999</v>
      </c>
      <c r="F143" s="26">
        <f t="shared" si="725"/>
        <v>1.0324769174722248</v>
      </c>
      <c r="G143" s="26">
        <f t="shared" si="739"/>
        <v>1.0473100560982336</v>
      </c>
      <c r="H143" s="65">
        <f>H138+H131+H122+H115+H101+H96+H90+H84+H80+H75+H69+H63+H56+H48+H42+H30+H24+H18+H11+H6+H108</f>
        <v>1029119408.8899999</v>
      </c>
      <c r="I143" s="65">
        <f>I138+I131+I122+I115+I101+I96+I90+I84+I80+I75+I69+I63+I56+I48+I42+I30+I24+I18+I11+I6+I108</f>
        <v>1070360660.7299998</v>
      </c>
      <c r="J143" s="65">
        <f>J138+J131+J122+J115+J101+J96+J90+J84+J80+J75+J69+J63+J56+J48+J42+J30+J24+J18+J11+J6+J108</f>
        <v>1014305132.3200002</v>
      </c>
      <c r="K143" s="26">
        <f t="shared" si="726"/>
        <v>1.0400743115752549</v>
      </c>
      <c r="L143" s="26">
        <f t="shared" si="740"/>
        <v>1.0552649559031462</v>
      </c>
      <c r="M143" s="65">
        <f>M6+M11+M18+M24+M30+M42+M48+M56+M63+M69+M75+M80+M84+M90+M96+M101+M108+M115+M122+M131+M138</f>
        <v>729970293.30999994</v>
      </c>
      <c r="N143" s="65">
        <f>N6+N11+N18+N24+N30+N42+N48+N56+N63+N69+N75+N80+N84+N90+N96+N101+N108+N115+N122+N131+N138</f>
        <v>768913754.98999989</v>
      </c>
      <c r="O143" s="65">
        <f>O138+O131+O122+O115+O101+O96+O90+O84+O80+O75+O69+O63+O56+O48+O42+O30+O24+O18+O11+O6+O108</f>
        <v>729248440.82000017</v>
      </c>
      <c r="P143" s="26">
        <f t="shared" si="727"/>
        <v>1.0533493787855579</v>
      </c>
      <c r="Q143" s="26">
        <f t="shared" si="741"/>
        <v>1.0543920452204165</v>
      </c>
      <c r="R143" s="65">
        <f>R138+R131+R122+R115+R101+R96+R90+R84+R80+R75+R69+R63+R56+R48+R42+R30+R24+R18+R11+R6+R108</f>
        <v>34115625.669999994</v>
      </c>
      <c r="S143" s="65">
        <f>S138+S131+S122+S115+S101+S96+S90+S84+S80+S75+S69+S63+S56+S48+S42+S30+S24+S18+S11+S6+S108</f>
        <v>34307895.129999995</v>
      </c>
      <c r="T143" s="65">
        <f>T138+T131+T122+T115+T101+T96+T90+T84+T80+T75+T69+T63+T56+T48+T42+T30+T24+T18+T11+T6+T108</f>
        <v>29471141.269999996</v>
      </c>
      <c r="U143" s="26">
        <f t="shared" si="728"/>
        <v>1.0056358180811287</v>
      </c>
      <c r="V143" s="26">
        <f t="shared" si="763"/>
        <v>1.1641183086765476</v>
      </c>
      <c r="W143" s="65">
        <f>W138+W131+W122+W115+W101+W96+W90+W84+W80+W75+W69+W63+W56+W48+W42+W30+W24+W18+W11+W6+W108</f>
        <v>5661199.3799999999</v>
      </c>
      <c r="X143" s="65">
        <f>X138+X131+X122+X115+X101+X96+X90+X84+X80+X75+X69+X63+X56+X48+X42+X30+X24+X18+X11+X6+X108</f>
        <v>5737970.6300000008</v>
      </c>
      <c r="Y143" s="65">
        <f>Y138+Y131+Y122+Y115+Y101+Y96+Y90+Y84+Y80+Y75+Y69+Y63+Y56+Y48+Y42+Y30+Y24+Y18+Y11+Y6+Y108</f>
        <v>3055233.92</v>
      </c>
      <c r="Z143" s="26">
        <f t="shared" si="729"/>
        <v>1.0135609514604309</v>
      </c>
      <c r="AA143" s="26">
        <f t="shared" si="760"/>
        <v>1.8780789884658</v>
      </c>
      <c r="AB143" s="65">
        <f>AB138+AB131+AB122+AB115+AB101+AB96+AB90+AB84+AB80+AB75+AB69+AB63+AB56+AB48+AB42+AB30+AB24+AB18+AB11+AB6+AB108</f>
        <v>40678019.780000001</v>
      </c>
      <c r="AC143" s="65">
        <f>AC138+AC131+AC122+AC115+AC101+AC96+AC90+AC84+AC80+AC75+AC69+AC63+AC56+AC48+AC42+AC30+AC24+AC18+AC11+AC6+AC108</f>
        <v>48124231.190000005</v>
      </c>
      <c r="AD143" s="65">
        <f>AD138+AD131+AD122+AD115+AD101+AD96+AD90+AD84+AD80+AD75+AD69+AD63+AD56+AD48+AD42+AD30+AD24+AD18+AD11+AD6+AD108</f>
        <v>38030111.809999987</v>
      </c>
      <c r="AE143" s="26">
        <f t="shared" si="730"/>
        <v>1.1830524556080051</v>
      </c>
      <c r="AF143" s="26">
        <f t="shared" si="764"/>
        <v>1.2654243939757699</v>
      </c>
      <c r="AG143" s="65">
        <f>AG138+AG131+AG122+AG115+AG101+AG96+AG90+AG84+AG80+AG75+AG69+AG63+AG56+AG48+AG42+AG30+AG24+AG18+AG11+AG6+AG108</f>
        <v>218248578.47000003</v>
      </c>
      <c r="AH143" s="65">
        <f>AH138+AH131+AH122+AH115+AH101+AH96+AH90+AH84+AH80+AH75+AH69+AH63+AH56+AH48+AH42+AH30+AH24+AH18+AH11+AH6+AH108</f>
        <v>212872304.27999997</v>
      </c>
      <c r="AI143" s="65">
        <f>AI138+AI131+AI122+AI115+AI101+AI96+AI90+AI84+AI80+AI75+AI69+AI63+AI56+AI48+AI42+AI30+AI24+AI18+AI11+AI6+AI108</f>
        <v>214200521.64000005</v>
      </c>
      <c r="AJ143" s="26">
        <f t="shared" si="731"/>
        <v>0.9753662808358724</v>
      </c>
      <c r="AK143" s="26">
        <f t="shared" si="742"/>
        <v>0.99379918708959836</v>
      </c>
      <c r="AL143" s="65">
        <f>AL138+AL131+AL122+AL115+AL101+AL96+AL90+AL84+AL80+AL75+AL69+AL63+AL56+AL48+AL42+AL30+AL24+AL18+AL11+AL6+AL108</f>
        <v>375550.88</v>
      </c>
      <c r="AM143" s="65">
        <f>AM138+AM131+AM122+AM115+AM101+AM96+AM90+AM84+AM80+AM75+AM69+AM63+AM56+AM48+AM42+AM30+AM24+AM18+AM11+AM6+AM108</f>
        <v>334362.53000000003</v>
      </c>
      <c r="AN143" s="65">
        <f>AN138+AN131+AN122+AN115+AN101+AN96+AN90+AN84+AN80+AN75+AN69+AN63+AN56+AN48+AN42+AN30+AN24+AN18+AN11+AN6+AN108</f>
        <v>320692</v>
      </c>
      <c r="AO143" s="26">
        <f t="shared" si="700"/>
        <v>0.89032551328331333</v>
      </c>
      <c r="AP143" s="26">
        <f t="shared" si="743"/>
        <v>1.0426282227183716</v>
      </c>
      <c r="AQ143" s="15">
        <f>AQ6+AQ11+AQ18+AQ24+AQ30+AQ42+AQ48+AQ56+AQ63+AQ69+AQ75+AQ80+AQ84+AQ90+AQ96+AQ101+AQ108+AQ115+AQ122+AQ131+AQ138</f>
        <v>88881547.360000014</v>
      </c>
      <c r="AR143" s="15">
        <f>AR6+AR11+AR18+AR24+AR30+AR42+AR48+AR56+AR63+AR69+AR75+AR80+AR84+AR90+AR96+AR101+AR108+AR115+AR122+AR131+AR138</f>
        <v>83949520.309999987</v>
      </c>
      <c r="AS143" s="15">
        <f>AS6+AS11+AS18+AS24+AS30+AS42+AS48+AS56+AS63+AS69+AS75+AS80+AS84+AS90+AS96+AS101+AS108+AS115+AS122+AS131+AS138</f>
        <v>87861484.260000005</v>
      </c>
      <c r="AT143" s="26">
        <f t="shared" si="732"/>
        <v>0.94451011265562623</v>
      </c>
      <c r="AU143" s="26">
        <f t="shared" si="744"/>
        <v>0.95547578119186194</v>
      </c>
      <c r="AV143" s="65">
        <f>AV138+AV131+AV122+AV115+AV101+AV96+AV90+AV84+AV80+AV75+AV69+AV63+AV56+AV48+AV42+AV30+AV24+AV18+AV11+AV6+AV108</f>
        <v>16228500.550000003</v>
      </c>
      <c r="AW143" s="65">
        <f>AW138+AW131+AW122+AW115+AW101+AW96+AW90+AW84+AW80+AW75+AW69+AW63+AW56+AW48+AW42+AW30+AW24+AW18+AW11+AW6+AW108</f>
        <v>17109585.68</v>
      </c>
      <c r="AX143" s="65">
        <f>AX138+AX131+AX122+AX115+AX101+AX96+AX90+AX84+AX80+AX75+AX69+AX63+AX56+AX48+AX42+AX30+AX24+AX18+AX11+AX6+AX108</f>
        <v>19785698.639999993</v>
      </c>
      <c r="AY143" s="26">
        <f t="shared" si="733"/>
        <v>1.054292454640857</v>
      </c>
      <c r="AZ143" s="26">
        <f t="shared" si="745"/>
        <v>0.86474508640347947</v>
      </c>
      <c r="BA143" s="65">
        <f>BA138+BA131+BA122+BA115+BA101+BA96+BA90+BA84+BA80+BA75+BA69+BA63+BA56+BA48+BA42+BA30+BA24+BA18+BA11+BA6+BA108</f>
        <v>2257612.92</v>
      </c>
      <c r="BB143" s="65">
        <f>BB138+BB131+BB122+BB115+BB101+BB96+BB90+BB84+BB80+BB75+BB69+BB63+BB56+BB48+BB42+BB30+BB24+BB18+BB11+BB6+BB108</f>
        <v>2101763.6800000002</v>
      </c>
      <c r="BC143" s="65">
        <f>BC138+BC131+BC122+BC115+BC101+BC96+BC90+BC84+BC80+BC75+BC69+BC63+BC56+BC48+BC42+BC30+BC24+BC18+BC11+BC6+BC108</f>
        <v>1606167.65</v>
      </c>
      <c r="BD143" s="26">
        <f t="shared" si="746"/>
        <v>0.93096724481892146</v>
      </c>
      <c r="BE143" s="26">
        <f t="shared" si="747"/>
        <v>1.3085580947916615</v>
      </c>
      <c r="BF143" s="65">
        <f>BF138+BF131+BF122+BF115+BF101+BF96+BF90+BF84+BF80+BF75+BF69+BF63+BF56+BF48+BF42+BF30+BF24+BF18+BF11+BF6+BF108</f>
        <v>7933237.3999999994</v>
      </c>
      <c r="BG143" s="65">
        <f>BG138+BG131+BG122+BG115+BG101+BG96+BG90+BG84+BG80+BG75+BG69+BG63+BG56+BG48+BG42+BG30+BG24+BG18+BG11+BG6+BG108</f>
        <v>7721081.2300000014</v>
      </c>
      <c r="BH143" s="65">
        <f>BH138+BH131+BH122+BH115+BH101+BH96+BH90+BH84+BH80+BH75+BH69+BH63+BH56+BH48+BH42+BH30+BH24+BH18+BH11+BH6+BH108</f>
        <v>8600185.120000001</v>
      </c>
      <c r="BI143" s="26">
        <f t="shared" si="734"/>
        <v>0.97325730224586526</v>
      </c>
      <c r="BJ143" s="26">
        <f t="shared" si="748"/>
        <v>0.89778081776918783</v>
      </c>
      <c r="BK143" s="65">
        <f>BK138+BK131+BK122+BK115+BK101+BK96+BK90+BK84+BK80+BK75+BK69+BK63+BK56+BK48+BK42+BK30+BK24+BK18+BK11+BK6+BK108</f>
        <v>1563412.98</v>
      </c>
      <c r="BL143" s="65">
        <f>BL138+BL131+BL122+BL115+BL101+BL96+BL90+BL84+BL80+BL75+BL69+BL63+BL56+BL48+BL42+BL30+BL24+BL18+BL11+BL6+BL108</f>
        <v>1523050.79</v>
      </c>
      <c r="BM143" s="65">
        <f>BM138+BM131+BM122+BM115+BM101+BM96+BM90+BM84+BM80+BM75+BM69+BM63+BM56+BM48+BM42+BM30+BM24+BM18+BM11+BM6+BM108</f>
        <v>1462836.48</v>
      </c>
      <c r="BN143" s="26">
        <f t="shared" si="686"/>
        <v>0.97418328329345205</v>
      </c>
      <c r="BO143" s="26">
        <f t="shared" si="749"/>
        <v>1.0411627073998047</v>
      </c>
      <c r="BP143" s="65">
        <f>BP138+BP131+BP122+BP115+BP101+BP96+BP90+BP84+BP80+BP75+BP69+BP63+BP56+BP48+BP42+BP30+BP24+BP18+BP11+BP6+BP108</f>
        <v>13850098.949999999</v>
      </c>
      <c r="BQ143" s="65">
        <f>BQ138+BQ131+BQ122+BQ115+BQ101+BQ96+BQ90+BQ84+BQ80+BQ75+BQ69+BQ63+BQ56+BQ48+BQ42+BQ30+BQ24+BQ18+BQ11+BQ6+BQ108</f>
        <v>13430302.560000001</v>
      </c>
      <c r="BR143" s="65">
        <f>BR138+BR131+BR122+BR115+BR101+BR96+BR90+BR84+BR80+BR75+BR69+BR63+BR56+BR48+BR42+BR30+BR24+BR18+BR11+BR6+BR108</f>
        <v>11564575.59</v>
      </c>
      <c r="BS143" s="26">
        <f t="shared" si="735"/>
        <v>0.9696900078825792</v>
      </c>
      <c r="BT143" s="26">
        <f t="shared" si="750"/>
        <v>1.1613312097344335</v>
      </c>
      <c r="BU143" s="65">
        <f>BU138+BU131+BU122+BU115+BU101+BU96+BU90+BU84+BU80+BU75+BU69+BU63+BU56+BU48+BU42+BU30+BU24+BU18+BU11+BU6+BU108</f>
        <v>17930018.170000002</v>
      </c>
      <c r="BV143" s="65">
        <f>BV138+BV131+BV122+BV115+BV101+BV96+BV90+BV84+BV80+BV75+BV69+BV63+BV56+BV48+BV42+BV30+BV24+BV18+BV11+BV6+BV108</f>
        <v>17241661.209999993</v>
      </c>
      <c r="BW143" s="65">
        <f>BW138+BW131+BW122+BW115+BW101+BW96+BW90+BW84+BW80+BW75+BW69+BW63+BW56+BW48+BW42+BW30+BW24+BW18+BW11+BW6+BW108</f>
        <v>19399861.940000001</v>
      </c>
      <c r="BX143" s="26">
        <f t="shared" si="708"/>
        <v>0.96160868586559789</v>
      </c>
      <c r="BY143" s="26">
        <f t="shared" si="751"/>
        <v>0.8887517479931093</v>
      </c>
      <c r="BZ143" s="65">
        <f>BZ138+BZ131+BZ122+BZ115+BZ101+BZ96+BZ90+BZ84+BZ80+BZ75+BZ69+BZ63+BZ56+BZ48+BZ42+BZ30+BZ24+BZ18+BZ11+BZ6+BZ108</f>
        <v>11010542.27</v>
      </c>
      <c r="CA143" s="65">
        <f>CA138+CA131+CA122+CA115+CA101+CA96+CA90+CA84+CA80+CA75+CA69+CA63+CA56+CA48+CA42+CA30+CA24+CA18+CA11+CA6+CA108</f>
        <v>4247724.6899999995</v>
      </c>
      <c r="CB143" s="65">
        <f>CB138+CB131+CB122+CB115+CB101+CB96+CB90+CB84+CB80+CB75+CB69+CB63+CB56+CB48+CB42+CB30+CB24+CB18+CB11+CB6+CB108</f>
        <v>9586048.8399999999</v>
      </c>
      <c r="CC143" s="26">
        <f t="shared" si="824"/>
        <v>0.38578705624459669</v>
      </c>
      <c r="CD143" s="26">
        <f t="shared" si="752"/>
        <v>0.44311527730543043</v>
      </c>
      <c r="CE143" s="65">
        <f>CE138+CE131+CE122+CE115+CE101+CE96+CE90+CE84+CE80+CE75+CE69+CE63+CE56+CE48+CE42+CE30+CE24+CE18+CE11+CE6+CE108</f>
        <v>9164579.0799999982</v>
      </c>
      <c r="CF143" s="65">
        <f>CF138+CF131+CF122+CF115+CF101+CF96+CF90+CF84+CF80+CF75+CF69+CF63+CF56+CF48+CF42+CF30+CF24+CF18+CF11+CF6+CF108</f>
        <v>8874428.5800000001</v>
      </c>
      <c r="CG143" s="65">
        <f>CG138+CG131+CG122+CG115+CG101+CG96+CG90+CG84+CG80+CG75+CG69+CG63+CG56+CG48+CG42+CG30+CG24+CG18+CG11+CG6+CG108</f>
        <v>9348380.9100000001</v>
      </c>
      <c r="CH143" s="26">
        <f t="shared" si="753"/>
        <v>0.96834000803886366</v>
      </c>
      <c r="CI143" s="26">
        <f t="shared" si="754"/>
        <v>0.94930113197537647</v>
      </c>
      <c r="CJ143" s="27">
        <f>CJ6+CJ11+CJ18+CJ24+CJ30+CJ42+CJ48+CJ56+CJ63+CJ69+CJ75+CJ80+CJ84+CJ90+CJ96+CJ101+CJ108+CJ115+CJ122+CJ131+CJ138</f>
        <v>5901951.2899999991</v>
      </c>
      <c r="CK143" s="27">
        <f>CK6+CK11+CK18+CK24+CK30+CK42+CK48+CK56+CK63+CK69+CK75+CK80+CK84+CK90+CK96+CK101+CK108+CK115+CK122+CK131+CK138</f>
        <v>5949646.8700000001</v>
      </c>
      <c r="CL143" s="27">
        <f>CL6+CL11+CL18+CL24+CL30+CL42+CL48+CL56+CL63+CL69+CL75+CL80+CL84+CL90+CL96+CL101+CL108+CL115+CL122+CL131+CL138</f>
        <v>6764389.9299999997</v>
      </c>
      <c r="CM143" s="26">
        <f t="shared" si="755"/>
        <v>1.0080813238972024</v>
      </c>
      <c r="CN143" s="26">
        <f t="shared" si="756"/>
        <v>0.87955409601882606</v>
      </c>
      <c r="CO143" s="27">
        <f>CO6+CO11+CO18+CO24+CO30+CO42+CO48+CO56+CO63+CO69+CO75+CO80+CO84+CO90+CO96+CO101+CO108+CO115+CO122+CO131+CO138</f>
        <v>3262627.79</v>
      </c>
      <c r="CP143" s="27">
        <f>CP6+CP11+CP18+CP24+CP30+CP42+CP48+CP56+CP63+CP69+CP75+CP80+CP84+CP90+CP96+CP101+CP108+CP115+CP122+CP131+CP138</f>
        <v>2924781.71</v>
      </c>
      <c r="CQ143" s="27">
        <f>CQ6+CQ11+CQ18+CQ24+CQ30+CQ42+CQ48+CQ56+CQ63+CQ69+CQ75+CQ80+CQ84+CQ90+CQ96+CQ101+CQ108+CQ115+CQ122+CQ131+CQ138</f>
        <v>2583990.98</v>
      </c>
      <c r="CR143" s="26">
        <f t="shared" si="757"/>
        <v>0.89644970197473861</v>
      </c>
      <c r="CS143" s="26">
        <f t="shared" si="758"/>
        <v>1.1318854178043609</v>
      </c>
      <c r="CT143" s="27">
        <f>CT6+CT11+CT18+CT24+CT30+CT42+CT48+CT56+CT63+CT69+CT75+CT80+CT84+CT90+CT96+CT101+CT108+CT115+CT122+CT131+CT138</f>
        <v>388569.39</v>
      </c>
      <c r="CU143" s="27">
        <f>CU6+CU11+CU18+CU24+CU30+CU42+CU48+CU56+CU63+CU69+CU75+CU80+CU84+CU90+CU96+CU101+CU108+CU115+CU122+CU131+CU138</f>
        <v>437806.08999999997</v>
      </c>
      <c r="CV143" s="27">
        <f>CV6+CV11+CV18+CV24+CV30+CV42+CV48+CV56+CV63+CV69+CV75+CV80+CV84+CV90+CV96+CV101+CV108+CV115+CV122+CV131+CV138</f>
        <v>384061.92</v>
      </c>
      <c r="CW143" s="69">
        <f t="shared" si="821"/>
        <v>1.1267127603643714</v>
      </c>
      <c r="CX143" s="69">
        <f t="shared" si="822"/>
        <v>1.1399362113275902</v>
      </c>
      <c r="CY143" s="65">
        <f>CY138+CY131+CY122+CY115+CY101+CY96+CY90+CY84+CY80+CY75+CY69+CY63+CY56+CY48+CY42+CY30+CY24+CY18+CY11+CY6+CY108</f>
        <v>649346.94999999995</v>
      </c>
      <c r="CZ143" s="65">
        <f>CZ138+CZ131+CZ122+CZ115+CZ101+CZ96+CZ90+CZ84+CZ80+CZ75+CZ69+CZ63+CZ56+CZ48+CZ42+CZ30+CZ24+CZ18+CZ11+CZ6+CZ108</f>
        <v>678801.52</v>
      </c>
      <c r="DA143" s="65">
        <f>DA138+DA131+DA122+DA115+DA101+DA96+DA90+DA84+DA80+DA75+DA69+DA63+DA56+DA48+DA42+DA30+DA24+DA18+DA11+DA6+DA108</f>
        <v>304844.05</v>
      </c>
      <c r="DB143" s="26">
        <f t="shared" si="736"/>
        <v>1.0453602962176076</v>
      </c>
      <c r="DC143" s="26" t="str">
        <f t="shared" si="759"/>
        <v>св.200</v>
      </c>
      <c r="DD143" s="65">
        <f>DD138+DD131+DD122+DD115+DD101+DD96+DD90+DD84+DD80+DD75+DD69+DD63+DD56+DD48+DD42+DD30+DD24+DD18+DD11+DD6+DD108</f>
        <v>2709170.56</v>
      </c>
      <c r="DE143" s="65">
        <f>DE138+DE131+DE122+DE115+DE101+DE96+DE90+DE84+DE80+DE75+DE69+DE63+DE56+DE48+DE42+DE30+DE24+DE18+DE11+DE6+DE108</f>
        <v>3081635.71</v>
      </c>
      <c r="DF143" s="65">
        <f>DF138+DF131+DF122+DF115+DF101+DF96+DF90+DF84+DF80+DF75+DF69+DF63+DF56+DF48+DF42+DF30+DF24+DF18+DF11+DF6+DF108</f>
        <v>1634846.7399999998</v>
      </c>
      <c r="DG143" s="26">
        <f t="shared" si="737"/>
        <v>1.1374830937185438</v>
      </c>
      <c r="DH143" s="26">
        <f>IF(DE143&lt;=0," ",IF(DE143/DF143*100&gt;200,"св.200",DE143/DF143))</f>
        <v>1.8849691745417068</v>
      </c>
      <c r="DI143" s="65">
        <f>DI6+DI11+DI18+DI24+DI30+DI42+DI48+DI56+DI63+DI69+DI75+DI80+DI84+DI90+DI96+DI101+DI108+DI115+DI122+DI131+DI138</f>
        <v>-205880.04</v>
      </c>
      <c r="DJ143" s="65">
        <f>DJ6+DJ11+DJ18+DJ24+DJ30+DJ42+DJ48+DJ56+DJ63+DJ69+DJ75+DJ80+DJ84+DJ90+DJ96+DJ101+DJ108+DJ115+DJ122+DJ131+DJ138</f>
        <v>253280.34000000003</v>
      </c>
      <c r="DK143" s="26">
        <f t="shared" si="761"/>
        <v>-0.81285440472797843</v>
      </c>
      <c r="DL143" s="65">
        <f>DL138+DL131+DL122+DL115+DL101+DL96+DL90+DL84+DL80+DL75+DL69+DL63+DL56+DL48+DL42+DL30+DL24+DL18+DL11+DL6+DL108</f>
        <v>4720195.0200000005</v>
      </c>
      <c r="DM143" s="65">
        <f>DM138+DM131+DM122+DM115+DM101+DM96+DM90+DM84+DM80+DM75+DM69+DM63+DM56+DM48+DM42+DM30+DM24+DM18+DM11+DM6+DM108</f>
        <v>7630302.5199999986</v>
      </c>
      <c r="DN143" s="65">
        <f>DN138+DN131+DN122+DN115+DN101+DN96+DN90+DN84+DN80+DN75+DN69+DN63+DN56+DN48+DN42+DN30+DN24+DN18+DN11+DN6+DN108</f>
        <v>3669393.1199999996</v>
      </c>
      <c r="DO143" s="26">
        <f t="shared" si="738"/>
        <v>1.6165227257919521</v>
      </c>
      <c r="DP143" s="26" t="str">
        <f t="shared" si="772"/>
        <v>св.200</v>
      </c>
    </row>
    <row r="144" spans="1:120" s="42" customFormat="1" ht="15.75" x14ac:dyDescent="0.25">
      <c r="A144" s="62"/>
      <c r="C144" s="47"/>
      <c r="D144" s="47"/>
      <c r="E144" s="47"/>
      <c r="F144" s="54"/>
      <c r="G144" s="54"/>
      <c r="H144" s="47"/>
      <c r="I144" s="47"/>
      <c r="J144" s="47"/>
      <c r="K144" s="54"/>
      <c r="L144" s="54"/>
      <c r="M144" s="47"/>
      <c r="N144" s="47"/>
      <c r="O144" s="47"/>
      <c r="P144" s="54"/>
      <c r="Q144" s="54"/>
      <c r="R144" s="47"/>
      <c r="S144" s="47"/>
      <c r="T144" s="47"/>
      <c r="U144" s="54"/>
      <c r="V144" s="54"/>
      <c r="W144" s="47"/>
      <c r="X144" s="47"/>
      <c r="Y144" s="47"/>
      <c r="Z144" s="54"/>
      <c r="AA144" s="54"/>
      <c r="AB144" s="47"/>
      <c r="AC144" s="47"/>
      <c r="AD144" s="47"/>
      <c r="AE144" s="54"/>
      <c r="AF144" s="54"/>
      <c r="AG144" s="47"/>
      <c r="AH144" s="47"/>
      <c r="AI144" s="47"/>
      <c r="AJ144" s="54"/>
      <c r="AK144" s="54"/>
      <c r="AL144" s="47"/>
      <c r="AM144" s="47"/>
      <c r="AN144" s="47"/>
      <c r="AO144" s="54"/>
      <c r="AP144" s="54"/>
      <c r="AQ144" s="47"/>
      <c r="AR144" s="47"/>
      <c r="AS144" s="47"/>
      <c r="AT144" s="54"/>
      <c r="AU144" s="54"/>
      <c r="AV144" s="47"/>
      <c r="AW144" s="47"/>
      <c r="AX144" s="47"/>
      <c r="AY144" s="54"/>
      <c r="AZ144" s="54"/>
      <c r="BA144" s="47"/>
      <c r="BB144" s="47"/>
      <c r="BC144" s="47"/>
      <c r="BD144" s="54"/>
      <c r="BE144" s="54"/>
      <c r="BF144" s="47"/>
      <c r="BG144" s="47"/>
      <c r="BH144" s="47"/>
      <c r="BI144" s="54"/>
      <c r="BJ144" s="54"/>
      <c r="BK144" s="47"/>
      <c r="BL144" s="47"/>
      <c r="BM144" s="47"/>
      <c r="BN144" s="54"/>
      <c r="BO144" s="54"/>
      <c r="BP144" s="47"/>
      <c r="BQ144" s="47"/>
      <c r="BR144" s="47"/>
      <c r="BS144" s="54"/>
      <c r="BT144" s="54"/>
      <c r="BU144" s="47"/>
      <c r="BV144" s="47"/>
      <c r="BW144" s="47"/>
      <c r="BX144" s="54"/>
      <c r="BY144" s="54"/>
      <c r="BZ144" s="47"/>
      <c r="CA144" s="47"/>
      <c r="CB144" s="47"/>
      <c r="CC144" s="54"/>
      <c r="CD144" s="54"/>
      <c r="CE144" s="47"/>
      <c r="CF144" s="47"/>
      <c r="CG144" s="47"/>
      <c r="CH144" s="54"/>
      <c r="CI144" s="54"/>
      <c r="CJ144" s="47"/>
      <c r="CK144" s="47"/>
      <c r="CL144" s="47"/>
      <c r="CM144" s="54"/>
      <c r="CN144" s="54"/>
      <c r="CO144" s="47"/>
      <c r="CP144" s="47"/>
      <c r="CQ144" s="47"/>
      <c r="CR144" s="54"/>
      <c r="CS144" s="54"/>
      <c r="CT144" s="54"/>
      <c r="CU144" s="54"/>
      <c r="CV144" s="54"/>
      <c r="CW144" s="70" t="str">
        <f t="shared" si="821"/>
        <v xml:space="preserve"> </v>
      </c>
      <c r="CX144" s="70" t="str">
        <f t="shared" si="822"/>
        <v xml:space="preserve"> </v>
      </c>
      <c r="CY144" s="47"/>
      <c r="CZ144" s="47"/>
      <c r="DA144" s="47"/>
      <c r="DB144" s="54"/>
      <c r="DC144" s="54"/>
      <c r="DD144" s="47"/>
      <c r="DE144" s="47"/>
      <c r="DF144" s="47"/>
      <c r="DG144" s="54"/>
      <c r="DH144" s="54"/>
      <c r="DI144" s="47"/>
      <c r="DJ144" s="47"/>
      <c r="DK144" s="54"/>
      <c r="DL144" s="47"/>
      <c r="DM144" s="47"/>
      <c r="DN144" s="47"/>
      <c r="DO144" s="54"/>
      <c r="DP144" s="54"/>
    </row>
    <row r="145" spans="1:120" s="41" customFormat="1" ht="15.75" x14ac:dyDescent="0.25">
      <c r="A145" s="63"/>
      <c r="B145" s="60" t="s">
        <v>162</v>
      </c>
      <c r="C145" s="74">
        <f>C7+C12+C13+C14+C19+C20+C25+C43+C49+C57+C64+C70+C76+C81+C85+C86+C91+C97+C102+C109+C116+C123+C132+C139</f>
        <v>887041295.64000022</v>
      </c>
      <c r="D145" s="74">
        <f>D7+D12+D13+D14+D19+D20+D25+D43+D49+D57+D64+D70+D76+D81+D85+D86+D91+D97+D102+D109+D116+D123+D132+D139</f>
        <v>922125154.24000001</v>
      </c>
      <c r="E145" s="74">
        <f>E7+E12+E13+E14+E19+E20+E25+E43+E49+E57+E64+E70+E76+E81+E85+E86+E91+E97+E102+E109+E116+E123+E132+E139</f>
        <v>877733699.72000015</v>
      </c>
      <c r="F145" s="68">
        <f>IF(D145&lt;=0," ",IF(D145/C145*100&gt;200,"СВ.200",D145/C145))</f>
        <v>1.0395515504998973</v>
      </c>
      <c r="G145" s="68">
        <f t="shared" si="739"/>
        <v>1.0505750827775677</v>
      </c>
      <c r="H145" s="74">
        <f>H7+H12+H13+H14+H19+H20+H25+H43+H49+H57+H64+H70+H76+H81+H85+H86+H91+H97+H102+H109+H116+H123+H132+H139</f>
        <v>823738520.12</v>
      </c>
      <c r="I145" s="74">
        <f>I7+I12+I13+I14+I19+I20+I25+I43+I49+I57+I64+I70+I76+I81+I85+I86+I91+I97+I102+I109+I116+I123+I132+I139</f>
        <v>860568609.08999991</v>
      </c>
      <c r="J145" s="74">
        <f>J7+J12+J13+J14+J19+J20+J25+J43+J49+J57+J64+J70+J76+J81+J85+J86+J91+J97+J102+J109+J116+J123+J132+J139</f>
        <v>813208275.60000002</v>
      </c>
      <c r="K145" s="68">
        <f t="shared" ref="K145" si="879">IF(I145&lt;=0," ",IF(I145/H145*100&gt;200,"СВ.200",I145/H145))</f>
        <v>1.0447108980221473</v>
      </c>
      <c r="L145" s="68">
        <f t="shared" ref="L145" si="880">IF(J145=0," ",IF(I145/J145*100&gt;200,"св.200",I145/J145))</f>
        <v>1.0582388730058809</v>
      </c>
      <c r="M145" s="74">
        <f>M7+M12+M13+M14+M19+M20+M25+M43+M49+M57+M64+M70+M76+M81+M85+M86+M91+M97+M102+M109+M116+M123+M132+M139</f>
        <v>677677170.85000002</v>
      </c>
      <c r="N145" s="74">
        <f>N7+N12+N13+N14+N19+N20+N25+N43+N49+N57+N64+N70+N76+N81+N85+N86+N91+N97+N102+N109+N116+N123+N132+N139</f>
        <v>716493080.56999993</v>
      </c>
      <c r="O145" s="74">
        <f>O7+O12+O13+O14+O19+O20+O25+O43+O49+O57+O64+O70+O76+O81+O85+O86+O91+O97+O102+O109+O116+O123+O132+O139</f>
        <v>678061256.32000005</v>
      </c>
      <c r="P145" s="68">
        <f t="shared" ref="P145" si="881">IF(N145&lt;=0," ",IF(M145&lt;=0," ",IF(N145/M145*100&gt;200,"СВ.200",N145/M145)))</f>
        <v>1.0572778771215117</v>
      </c>
      <c r="Q145" s="68">
        <f t="shared" ref="Q145" si="882">IF(O145=0," ",IF(N145/O145*100&gt;200,"св.200",N145/O145))</f>
        <v>1.0566789856989891</v>
      </c>
      <c r="R145" s="74">
        <f>R7+R12+R13+R14+R19+R20+R25+R43+R49+R57+R64+R70+R76+R81+R85+R86+R91+R97+R102+R109+R116+R123+R132+R139</f>
        <v>34115625.669999994</v>
      </c>
      <c r="S145" s="74">
        <f>S7+S12+S13+S14+S19+S20+S25+S43+S49+S57+S64+S70+S76+S81+S85+S86+S91+S97+S102+S109+S116+S123+S132+S139</f>
        <v>34307895.129999995</v>
      </c>
      <c r="T145" s="74">
        <f>T7+T12+T13+T14+T19+T20+T25+T43+T49+T57+T64+T70+T76+T81+T85+T86+T91+T97+T102+T109+T116+T123+T132+T139</f>
        <v>29471141.27</v>
      </c>
      <c r="U145" s="68">
        <f t="shared" ref="U145" si="883">IF(S145&lt;=0," ",IF(R145&lt;=0," ",IF(S145/R145*100&gt;200,"СВ.200",S145/R145)))</f>
        <v>1.0056358180811287</v>
      </c>
      <c r="V145" s="68">
        <f t="shared" ref="V145" si="884">IF(T145=0," ",IF(S145/T145*100&gt;200,"св.200",S145/T145))</f>
        <v>1.1641183086765474</v>
      </c>
      <c r="W145" s="74">
        <f>W7+W12+W13+W14+W19+W20+W25+W43+W49+W57+W64+W70+W76+W81+W85+W86+W91+W97+W102+W109+W116+W123+W132+W139</f>
        <v>793515.15</v>
      </c>
      <c r="X145" s="74">
        <f>X7+X12+X13+X14+X19+X20+X25+X43+X49+X57+X64+X70+X76+X81+X85+X86+X91+X97+X102+X109+X116+X123+X132+X139</f>
        <v>807561.87</v>
      </c>
      <c r="Y145" s="74">
        <f>Y7+Y12+Y13+Y14+Y19+Y20+Y25+Y43+Y49+Y57+Y64+Y70+Y76+Y81+Y85+Y86+Y91+Y97+Y102+Y109+Y116+Y123+Y132+Y139</f>
        <v>560483.91</v>
      </c>
      <c r="Z145" s="68">
        <f t="shared" ref="Z145" si="885">IF(X145&lt;=0," ",IF(W145&lt;=0," ",IF(X145/W145*100&gt;200,"СВ.200",X145/W145)))</f>
        <v>1.0177018926481745</v>
      </c>
      <c r="AA145" s="68">
        <f t="shared" ref="AA145" si="886">IF(Y145=0," ",IF(X145/Y145*100&gt;200,"св.200",X145/Y145))</f>
        <v>1.4408297108832258</v>
      </c>
      <c r="AB145" s="74">
        <f>AB7+AB12+AB13+AB14+AB19+AB20+AB25+AB43+AB49+AB57+AB64+AB70+AB76+AB81+AB85+AB86+AB91+AB97+AB102+AB109+AB116+AB123+AB132+AB139</f>
        <v>26883470.84</v>
      </c>
      <c r="AC145" s="74">
        <f>AC7+AC12+AC13+AC14+AC19+AC20+AC25+AC43+AC49+AC57+AC64+AC70+AC76+AC81+AC85+AC86+AC91+AC97+AC102+AC109+AC116+AC123+AC132+AC139</f>
        <v>28868929.219999999</v>
      </c>
      <c r="AD145" s="74">
        <f>AD7+AD12+AD13+AD14+AD19+AD20+AD25+AD43+AD49+AD57+AD64+AD70+AD76+AD81+AD85+AD86+AD91+AD97+AD102+AD109+AD116+AD123+AD132+AD139</f>
        <v>25064768.960000005</v>
      </c>
      <c r="AE145" s="68">
        <f t="shared" ref="AE145" si="887">IF(AC145&lt;=0," ",IF(AB145&lt;=0," ",IF(AC145/AB145*100&gt;200,"СВ.200",AC145/AB145)))</f>
        <v>1.0738542426986708</v>
      </c>
      <c r="AF145" s="68">
        <f t="shared" ref="AF145" si="888">IF(AD145=0," ",IF(AC145/AD145*100&gt;200,"св.200",AC145/AD145))</f>
        <v>1.1517732027002092</v>
      </c>
      <c r="AG145" s="74">
        <f>AG7+AG12+AG13+AG14+AG19+AG20+AG25+AG43+AG49+AG57+AG64+AG70+AG76+AG81+AG85+AG86+AG91+AG97+AG102+AG109+AG116+AG123+AG132+AG139</f>
        <v>84188381.959999993</v>
      </c>
      <c r="AH145" s="74">
        <f>AH7+AH12+AH13+AH14+AH19+AH20+AH25+AH43+AH49+AH57+AH64+AH70+AH76+AH81+AH85+AH86+AH91+AH97+AH102+AH109+AH116+AH123+AH132+AH139</f>
        <v>80010061.649999991</v>
      </c>
      <c r="AI145" s="74">
        <f>AI7+AI12+AI13+AI14+AI19+AI20+AI25+AI43+AI49+AI57+AI64+AI70+AI76+AI81+AI85+AI86+AI91+AI97+AI102+AI109+AI116+AI123+AI132+AI139</f>
        <v>80059999.49000001</v>
      </c>
      <c r="AJ145" s="68">
        <f t="shared" ref="AJ145" si="889">IF(AH145&lt;=0," ",IF(AG145&lt;=0," ",IF(AH145/AG145*100&gt;200,"СВ.200",AH145/AG145)))</f>
        <v>0.95036939524523434</v>
      </c>
      <c r="AK145" s="68">
        <f t="shared" ref="AK145" si="890">IF(AI145=0," ",IF(AH145/AI145*100&gt;200,"св.200",AH145/AI145))</f>
        <v>0.99937624481241405</v>
      </c>
      <c r="AL145" s="74">
        <f>AL7+AL12+AL13+AL14+AL19+AL20+AL25+AL43+AL49+AL57+AL64+AL70+AL76+AL81+AL85+AL86+AL91+AL97+AL102+AL109+AL116+AL123+AL132+AL139</f>
        <v>10300</v>
      </c>
      <c r="AM145" s="74">
        <f>AM7+AM12+AM13+AM14+AM19+AM20+AM25+AM43+AM49+AM57+AM64+AM70+AM76+AM81+AM85+AM86+AM91+AM97+AM102+AM109+AM116+AM123+AM132+AM139</f>
        <v>11025</v>
      </c>
      <c r="AN145" s="74">
        <f>AN7+AN12+AN13+AN14+AN19+AN20+AN25+AN43+AN49+AN57+AN64+AN70+AN76+AN81+AN85+AN86+AN91+AN97+AN102+AN109+AN116+AN123+AN132+AN139</f>
        <v>11410</v>
      </c>
      <c r="AO145" s="68">
        <f t="shared" ref="AO145" si="891">IF(AM145&lt;=0," ",IF(AL145&lt;=0," ",IF(AM145/AL145*100&gt;200,"СВ.200",AM145/AL145)))</f>
        <v>1.0703883495145632</v>
      </c>
      <c r="AP145" s="68">
        <f t="shared" ref="AP145" si="892">IF(AN145=0," ",IF(AM145/AN145*100&gt;200,"св.200",AM145/AN145))</f>
        <v>0.96625766871165641</v>
      </c>
      <c r="AQ145" s="74">
        <f>AQ7+AQ12+AQ13+AQ14+AQ19+AQ20+AQ25+AQ43+AQ49+AQ57+AQ64+AQ70+AQ76+AQ81+AQ85+AQ86+AQ91+AQ97+AQ102+AQ109+AQ116+AQ123+AQ132+AQ139</f>
        <v>63302775.519999988</v>
      </c>
      <c r="AR145" s="74">
        <f>AR7+AR12+AR13+AR14+AR19+AR20+AR25+AR43+AR49+AR57+AR64+AR70+AR76+AR81+AR85+AR86+AR91+AR97+AR102+AR109+AR116+AR123+AR132+AR139</f>
        <v>61556545.150000006</v>
      </c>
      <c r="AS145" s="74">
        <f>AS7+AS12+AS13+AS14+AS19+AS20+AS25+AS43+AS49+AS57+AS64+AS70+AS76+AS81+AS85+AS86+AS91+AS97+AS102+AS109+AS116+AS123+AS132+AS139</f>
        <v>64525424.120000005</v>
      </c>
      <c r="AT145" s="68">
        <f t="shared" ref="AT145" si="893">IF(AR145&lt;=0," ",IF(AQ145&lt;=0," ",IF(AR145/AQ145*100&gt;200,"СВ.200",AR145/AQ145)))</f>
        <v>0.97241463181265608</v>
      </c>
      <c r="AU145" s="68">
        <f t="shared" ref="AU145" si="894">IF(AS145=0," ",IF(AR145/AS145*100&gt;200,"св.200",AR145/AS145))</f>
        <v>0.95398900494665984</v>
      </c>
      <c r="AV145" s="74">
        <f>AV7+AV12+AV13+AV14+AV19+AV20+AV25+AV43+AV49+AV57+AV64+AV70+AV76+AV81+AV85+AV86+AV91+AV97+AV102+AV109+AV116+AV123+AV132+AV139</f>
        <v>16228500.549999999</v>
      </c>
      <c r="AW145" s="74">
        <f>AW7+AW12+AW13+AW14+AW19+AW20+AW25+AW43+AW49+AW57+AW64+AW70+AW76+AW81+AW85+AW86+AW91+AW97+AW102+AW109+AW116+AW123+AW132+AW139</f>
        <v>17109585.68</v>
      </c>
      <c r="AX145" s="74">
        <f>AX7+AX12+AX13+AX14+AX19+AX20+AX25+AX43+AX49+AX57+AX64+AX70+AX76+AX81+AX85+AX86+AX91+AX97+AX102+AX109+AX116+AX123+AX132+AX139</f>
        <v>19785698.640000001</v>
      </c>
      <c r="AY145" s="68">
        <f t="shared" ref="AY145" si="895">IF(AW145&lt;=0," ",IF(AV145&lt;=0," ",IF(AW145/AV145*100&gt;200,"СВ.200",AW145/AV145)))</f>
        <v>1.0542924546408572</v>
      </c>
      <c r="AZ145" s="68">
        <f t="shared" ref="AZ145" si="896">IF(AX145=0," ",IF(AW145/AX145*100&gt;200,"св.200",AW145/AX145))</f>
        <v>0.86474508640347914</v>
      </c>
      <c r="BA145" s="74">
        <f>BA7+BA12+BA13+BA14+BA19+BA20+BA25+BA43+BA49+BA57+BA64+BA70+BA76+BA81+BA85+BA86+BA91+BA97+BA102+BA109+BA116+BA123+BA132+BA139</f>
        <v>549905.35</v>
      </c>
      <c r="BB145" s="74">
        <f>BB7+BB12+BB13+BB14+BB19+BB20+BB25+BB43+BB49+BB57+BB64+BB70+BB76+BB81+BB85+BB86+BB91+BB97+BB102+BB109+BB116+BB123+BB132+BB139</f>
        <v>593377.99</v>
      </c>
      <c r="BC145" s="74">
        <f>BC7+BC12+BC13+BC14+BC19+BC20+BC25+BC43+BC49+BC57+BC64+BC70+BC76+BC81+BC85+BC86+BC91+BC97+BC102+BC109+BC116+BC123+BC132+BC139</f>
        <v>397061.77</v>
      </c>
      <c r="BD145" s="68">
        <f t="shared" ref="BD145" si="897">IF(BB145&lt;=0," ",IF(BA145&lt;=0," ",IF(BB145/BA145*100&gt;200,"СВ.200",BB145/BA145)))</f>
        <v>1.0790547682432987</v>
      </c>
      <c r="BE145" s="68">
        <f t="shared" ref="BE145" si="898">IF(BC145=0," ",IF(BB145/BC145*100&gt;200,"св.200",BB145/BC145))</f>
        <v>1.4944223665753567</v>
      </c>
      <c r="BF145" s="74">
        <f>BF7+BF12+BF13+BF14+BF19+BF20+BF25+BF43+BF49+BF57+BF64+BF70+BF76+BF81+BF85+BF86+BF91+BF97+BF102+BF109+BF116+BF123+BF132+BF139</f>
        <v>3134552.79</v>
      </c>
      <c r="BG145" s="74">
        <f>BG7+BG12+BG13+BG14+BG19+BG20+BG25+BG43+BG49+BG57+BG64+BG70+BG76+BG81+BG85+BG86+BG91+BG97+BG102+BG109+BG116+BG123+BG132+BG139</f>
        <v>3656427.91</v>
      </c>
      <c r="BH145" s="74">
        <f>BH7+BH12+BH13+BH14+BH19+BH20+BH25+BH43+BH49+BH57+BH64+BH70+BH76+BH81+BH85+BH86+BH91+BH97+BH102+BH109+BH116+BH123+BH132+BH139</f>
        <v>4207549.3899999997</v>
      </c>
      <c r="BI145" s="68">
        <f t="shared" ref="BI145" si="899">IF(BG145&lt;=0," ",IF(BF145&lt;=0," ",IF(BG145/BF145*100&gt;200,"СВ.200",BG145/BF145)))</f>
        <v>1.1664910929766157</v>
      </c>
      <c r="BJ145" s="68">
        <f t="shared" ref="BJ145" si="900">IF(BH145=0," ",IF(BG145/BH145*100&gt;200,"св.200",BG145/BH145))</f>
        <v>0.86901604023714152</v>
      </c>
      <c r="BK145" s="74">
        <f>BK7+BK12+BK13+BK14+BK19+BK20+BK25+BK43+BK49+BK57+BK64+BK70+BK76+BK81+BK85+BK86+BK91+BK97+BK102+BK109+BK116+BK123+BK132+BK139</f>
        <v>1066913.3500000001</v>
      </c>
      <c r="BL145" s="74">
        <f>BL7+BL12+BL13+BL14+BL19+BL20+BL25+BL43+BL49+BL57+BL64+BL70+BL76+BL81+BL85+BL86+BL91+BL97+BL102+BL109+BL116+BL123+BL132+BL139</f>
        <v>1051882.08</v>
      </c>
      <c r="BM145" s="74">
        <f>BM7+BM12+BM13+BM14+BM19+BM20+BM25+BM43+BM49+BM57+BM64+BM70+BM76+BM81+BM85+BM86+BM91+BM97+BM102+BM109+BM116+BM123+BM132+BM139</f>
        <v>978866.96000000008</v>
      </c>
      <c r="BN145" s="68">
        <f t="shared" ref="BN145" si="901">IF(BL145&lt;=0," ",IF(BK145&lt;=0," ",IF(BL145/BK145*100&gt;200,"СВ.200",BL145/BK145)))</f>
        <v>0.9859114425740384</v>
      </c>
      <c r="BO145" s="68">
        <f t="shared" ref="BO145" si="902">IF(BM145=0," ",IF(BL145/BM145*100&gt;200,"св.200",BL145/BM145))</f>
        <v>1.0745914644008416</v>
      </c>
      <c r="BP145" s="74">
        <f>BP7+BP12+BP13+BP14+BP19+BP20+BP25+BP43+BP49+BP57+BP64+BP70+BP76+BP81+BP85+BP86+BP91+BP97+BP102+BP109+BP116+BP123+BP132+BP139</f>
        <v>9314806.1199999992</v>
      </c>
      <c r="BQ145" s="74">
        <f>BQ7+BQ12+BQ13+BQ14+BQ19+BQ20+BQ25+BQ43+BQ49+BQ57+BQ64+BQ70+BQ76+BQ81+BQ85+BQ86+BQ91+BQ97+BQ102+BQ109+BQ116+BQ123+BQ132+BQ139</f>
        <v>9313756.3699999992</v>
      </c>
      <c r="BR145" s="74">
        <f>BR7+BR12+BR13+BR14+BR19+BR20+BR25+BR43+BR49+BR57+BR64+BR70+BR76+BR81+BR85+BR86+BR91+BR97+BR102+BR109+BR116+BR123+BR132+BR139</f>
        <v>6119109.1100000003</v>
      </c>
      <c r="BS145" s="68">
        <f t="shared" ref="BS145" si="903">IF(BQ145&lt;=0," ",IF(BP145&lt;=0," ",IF(BQ145/BP145*100&gt;200,"СВ.200",BQ145/BP145)))</f>
        <v>0.99988730307571871</v>
      </c>
      <c r="BT145" s="68">
        <f t="shared" ref="BT145" si="904">IF(BR145=0," ",IF(BQ145/BR145*100&gt;200,"св.200",BQ145/BR145))</f>
        <v>1.522077185186848</v>
      </c>
      <c r="BU145" s="74">
        <f>BU7+BU12+BU13+BU14+BU19+BU20+BU25+BU43+BU49+BU57+BU64+BU70+BU76+BU81+BU85+BU86+BU91+BU97+BU102+BU109+BU116+BU123+BU132+BU139</f>
        <v>13225055.789999999</v>
      </c>
      <c r="BV145" s="74">
        <f>BV7+BV12+BV13+BV14+BV19+BV20+BV25+BV43+BV49+BV57+BV64+BV70+BV76+BV81+BV85+BV86+BV91+BV97+BV102+BV109+BV116+BV123+BV132+BV139</f>
        <v>12637220.789999999</v>
      </c>
      <c r="BW145" s="74">
        <f>BW7+BW12+BW13+BW14+BW19+BW20+BW25+BW43+BW49+BW57+BW64+BW70+BW76+BW81+BW85+BW86+BW91+BW97+BW102+BW109+BW116+BW123+BW132+BW139</f>
        <v>15071335.560000001</v>
      </c>
      <c r="BX145" s="68">
        <f t="shared" ref="BX145" si="905">IF(BV145&lt;=0," ",IF(BU145&lt;=0," ",IF(BV145/BU145*100&gt;200,"СВ.200",BV145/BU145)))</f>
        <v>0.95555141624094431</v>
      </c>
      <c r="BY145" s="68">
        <f t="shared" ref="BY145" si="906">IF(BW145=0," ",IF(BV145/BW145*100&gt;200,"св.200",BV145/BW145))</f>
        <v>0.83849375788166702</v>
      </c>
      <c r="BZ145" s="74">
        <f>BZ7+BZ12+BZ13+BZ14+BZ19+BZ20+BZ25+BZ43+BZ49+BZ57+BZ64+BZ70+BZ76+BZ81+BZ85+BZ86+BZ91+BZ97+BZ102+BZ109+BZ116+BZ123+BZ132+BZ139</f>
        <v>7010795.5099999998</v>
      </c>
      <c r="CA145" s="74">
        <f>CA7+CA12+CA13+CA14+CA19+CA20+CA25+CA43+CA49+CA57+CA64+CA70+CA76+CA81+CA85+CA86+CA91+CA97+CA102+CA109+CA116+CA123+CA132+CA139</f>
        <v>1172500.3</v>
      </c>
      <c r="CB145" s="74">
        <f>CB7+CB12+CB13+CB14+CB19+CB20+CB25+CB43+CB49+CB57+CB64+CB70+CB76+CB81+CB85+CB86+CB91+CB97+CB102+CB109+CB116+CB123+CB132+CB139</f>
        <v>6802399.0800000001</v>
      </c>
      <c r="CC145" s="68">
        <f t="shared" ref="CC145" si="907">IF(CA145&lt;=0," ",IF(BZ145&lt;=0," ",IF(CA145/BZ145*100&gt;200,"СВ.200",CA145/BZ145)))</f>
        <v>0.16724211943246367</v>
      </c>
      <c r="CD145" s="68">
        <f t="shared" ref="CD145" si="908">IF(CB145=0," ",IF(CA145/CB145*100&gt;200,"св.200",CA145/CB145))</f>
        <v>0.17236570307192267</v>
      </c>
      <c r="CE145" s="74">
        <f>CE7+CE12+CE13+CE14+CE19+CE20+CE25+CE43+CE49+CE57+CE64+CE70+CE76+CE81+CE85+CE86+CE91+CE97+CE102+CE109+CE116+CE123+CE132+CE139</f>
        <v>6330073.5599999987</v>
      </c>
      <c r="CF145" s="74">
        <f>CF7+CF12+CF13+CF14+CF19+CF20+CF25+CF43+CF49+CF57+CF64+CF70+CF76+CF81+CF85+CF86+CF91+CF97+CF102+CF109+CF116+CF123+CF132+CF139</f>
        <v>6377769.1399999997</v>
      </c>
      <c r="CG145" s="74">
        <f>CG7+CG12+CG13+CG14+CG19+CG20+CG25+CG43+CG49+CG57+CG64+CG70+CG76+CG81+CG85+CG86+CG91+CG97+CG102+CG109+CG116+CG123+CG132+CG139</f>
        <v>6764389.9299999997</v>
      </c>
      <c r="CH145" s="68">
        <f t="shared" ref="CH145" si="909">IF(CF145&lt;=0," ",IF(CE145&lt;=0," ",IF(CF145/CE145*100&gt;200,"СВ.200",CF145/CE145)))</f>
        <v>1.0075347592011239</v>
      </c>
      <c r="CI145" s="68">
        <f t="shared" ref="CI145" si="910">IF(CG145=0," ",IF(CF145/CG145*100&gt;200,"св.200",CF145/CG145))</f>
        <v>0.94284469198244458</v>
      </c>
      <c r="CJ145" s="74">
        <f>CJ7+CJ12+CJ13+CJ14+CJ19+CJ20+CJ25+CJ43+CJ49+CJ57+CJ64+CJ70+CJ76+CJ81+CJ85+CJ86+CJ91+CJ97+CJ102+CJ109+CJ116+CJ123+CJ132+CJ139</f>
        <v>5901951.2899999991</v>
      </c>
      <c r="CK145" s="74">
        <f>CK7+CK12+CK13+CK14+CK19+CK20+CK25+CK43+CK49+CK57+CK64+CK70+CK76+CK81+CK85+CK86+CK91+CK97+CK102+CK109+CK116+CK123+CK132+CK139</f>
        <v>5949646.8700000001</v>
      </c>
      <c r="CL145" s="74">
        <f>CL7+CL12+CL13+CL14+CL19+CL20+CL25+CL43+CL49+CL57+CL64+CL70+CL76+CL81+CL85+CL86+CL91+CL97+CL102+CL109+CL116+CL123+CL132+CL139</f>
        <v>6764389.9299999997</v>
      </c>
      <c r="CM145" s="68">
        <f t="shared" ref="CM145" si="911">IF(CK145&lt;=0," ",IF(CJ145&lt;=0," ",IF(CK145/CJ145*100&gt;200,"СВ.200",CK145/CJ145)))</f>
        <v>1.0080813238972024</v>
      </c>
      <c r="CN145" s="68">
        <f t="shared" ref="CN145" si="912">IF(CL145=0," ",IF(CK145/CL145*100&gt;200,"св.200",CK145/CL145))</f>
        <v>0.87955409601882606</v>
      </c>
      <c r="CO145" s="74">
        <f>CO7+CO12+CO13+CO14+CO19+CO20+CO25+CO43+CO49+CO57+CO64+CO70+CO76+CO81+CO85+CO86+CO91+CO97+CO102+CO109+CO116+CO123+CO132+CO139</f>
        <v>428122.27</v>
      </c>
      <c r="CP145" s="74">
        <f>CP7+CP12+CP13+CP14+CP19+CP20+CP25+CP43+CP49+CP57+CP64+CP70+CP76+CP81+CP85+CP86+CP91+CP97+CP102+CP109+CP116+CP123+CP132+CP139</f>
        <v>428122.27</v>
      </c>
      <c r="CQ145" s="74">
        <f>CQ7+CQ12+CQ13+CQ14+CQ19+CQ20+CQ25+CQ43+CQ49+CQ57+CQ64+CQ70+CQ76+CQ81+CQ85+CQ86+CQ91+CQ97+CQ102+CQ109+CQ116+CQ123+CQ132+CQ139</f>
        <v>0</v>
      </c>
      <c r="CR145" s="68">
        <f t="shared" ref="CR145" si="913">IF(CP145&lt;=0," ",IF(CO145&lt;=0," ",IF(CP145/CO145*100&gt;200,"СВ.200",CP145/CO145)))</f>
        <v>1</v>
      </c>
      <c r="CS145" s="68" t="str">
        <f t="shared" ref="CS145" si="914">IF(CQ145=0," ",IF(CP145/CQ145*100&gt;200,"св.200",CP145/CQ145))</f>
        <v xml:space="preserve"> </v>
      </c>
      <c r="CT145" s="27">
        <f>CT7+CT12+CT13+CT14+CT19+CT20+CT25+CT43+CT49+CT57+CT64+CT70+CT76+CT81+CT85+CT86+CT91+CT97+CT102+CT109+CT116+CT123+CT132+CT139</f>
        <v>388569.39</v>
      </c>
      <c r="CU145" s="27">
        <f>CU7+CU12+CU13+CU14+CU19+CU20+CU25+CU43+CU49+CU57+CU64+CU70+CU76+CU81+CU85+CU86+CU91+CU97+CU102+CU109+CU116+CU123+CU132+CU139</f>
        <v>437806.08999999997</v>
      </c>
      <c r="CV145" s="27">
        <f>CV7+CV12+CV13+CV14+CV19+CV20+CV25+CV43+CV49+CV57+CV64+CV70+CV76+CV81+CV85+CV86+CV91+CV97+CV102+CV109+CV116+CV123+CV132+CV139</f>
        <v>384061.92</v>
      </c>
      <c r="CW145" s="69">
        <f t="shared" si="821"/>
        <v>1.1267127603643714</v>
      </c>
      <c r="CX145" s="69">
        <f t="shared" si="822"/>
        <v>1.1399362113275902</v>
      </c>
      <c r="CY145" s="74">
        <f>CY7+CY12+CY13+CY14+CY19+CY20+CY25+CY43+CY49+CY57+CY64+CY70+CY76+CY81+CY85+CY86+CY91+CY97+CY102+CY109+CY116+CY123+CY132+CY139</f>
        <v>649346.94999999995</v>
      </c>
      <c r="CZ145" s="74">
        <f>CZ7+CZ12+CZ13+CZ14+CZ19+CZ20+CZ25+CZ43+CZ49+CZ57+CZ64+CZ70+CZ76+CZ81+CZ85+CZ86+CZ91+CZ97+CZ102+CZ109+CZ116+CZ123+CZ132+CZ139</f>
        <v>678801.52</v>
      </c>
      <c r="DA145" s="74">
        <f>DA7+DA12+DA13+DA14+DA19+DA20+DA25+DA43+DA49+DA57+DA64+DA70+DA76+DA81+DA85+DA86+DA91+DA97+DA102+DA109+DA116+DA123+DA132+DA139</f>
        <v>304844.05</v>
      </c>
      <c r="DB145" s="68">
        <f t="shared" ref="DB145" si="915">IF(CZ145&lt;=0," ",IF(CY145&lt;=0," ",IF(CZ145/CY145*100&gt;200,"СВ.200",CZ145/CY145)))</f>
        <v>1.0453602962176076</v>
      </c>
      <c r="DC145" s="68" t="str">
        <f t="shared" ref="DC145" si="916">IF(DA145=0," ",IF(CZ145/DA145*100&gt;200,"св.200",CZ145/DA145))</f>
        <v>св.200</v>
      </c>
      <c r="DD145" s="74">
        <f>DD7+DD12+DD13+DD14+DD19+DD20+DD25+DD43+DD49+DD57+DD64+DD70+DD76+DD81+DD85+DD86+DD91+DD97+DD102+DD109+DD116+DD123+DD132+DD139</f>
        <v>2167170.16</v>
      </c>
      <c r="DE145" s="74">
        <f>DE7+DE12+DE13+DE14+DE19+DE20+DE25+DE43+DE49+DE57+DE64+DE70+DE76+DE81+DE85+DE86+DE91+DE97+DE102+DE109+DE116+DE123+DE132+DE139</f>
        <v>2519332.3499999996</v>
      </c>
      <c r="DF145" s="74">
        <f>DF7+DF12+DF13+DF14+DF19+DF20+DF25+DF43+DF49+DF57+DF64+DF70+DF76+DF81+DF85+DF86+DF91+DF97+DF102+DF109+DF116+DF123+DF132+DF139</f>
        <v>940765.65</v>
      </c>
      <c r="DG145" s="68">
        <f t="shared" ref="DG145" si="917">IF(DE145&lt;=0," ",IF(DD145&lt;=0," ",IF(DE145/DD145*100&gt;200,"СВ.200",DE145/DD145)))</f>
        <v>1.1624986337021175</v>
      </c>
      <c r="DH145" s="68" t="str">
        <f>IF(DE145&lt;=0," ",IF(DE145/DF145*100&gt;200,"св.200",DE145/DF145))</f>
        <v>св.200</v>
      </c>
      <c r="DI145" s="74">
        <f>DI7+DI12+DI13+DI14+DI19+DI20+DI25+DI43+DI49+DI57+DI64+DI70+DI76+DI81+DI85+DI86+DI91+DI97+DI102+DI109+DI116+DI123+DI132+DI139</f>
        <v>-139119</v>
      </c>
      <c r="DJ145" s="74">
        <f>DJ7+DJ12+DJ13+DJ14+DJ19+DJ20+DJ25+DJ43+DJ49+DJ57+DJ64+DJ70+DJ76+DJ81+DJ85+DJ86+DJ91+DJ97+DJ102+DJ109+DJ116+DJ123+DJ132+DJ139</f>
        <v>136395.12</v>
      </c>
      <c r="DK145" s="68">
        <f t="shared" si="761"/>
        <v>-1.0199705092088338</v>
      </c>
      <c r="DL145" s="74">
        <f>DL7+DL12+DL13+DL14+DL19+DL20+DL25+DL43+DL49+DL57+DL64+DL70+DL76+DL81+DL85+DL86+DL91+DL97+DL102+DL109+DL116+DL123+DL132+DL139</f>
        <v>3237086</v>
      </c>
      <c r="DM145" s="74">
        <f>DM7+DM12+DM13+DM14+DM19+DM20+DM25+DM43+DM49+DM57+DM64+DM70+DM76+DM81+DM85+DM86+DM91+DM97+DM102+DM109+DM116+DM123+DM132+DM139</f>
        <v>6147203.9300000006</v>
      </c>
      <c r="DN145" s="74">
        <f>DN7+DN12+DN13+DN14+DN19+DN20+DN25+DN43+DN49+DN57+DN64+DN70+DN76+DN81+DN85+DN86+DN91+DN97+DN102+DN109+DN116+DN123+DN132+DN139</f>
        <v>2632946.94</v>
      </c>
      <c r="DO145" s="26">
        <f t="shared" ref="DO145" si="918">IF(DM145&lt;=0," ",IF(DL145&lt;=0," ",IF(DM145/DL145*100&gt;200,"СВ.200",DM145/DL145)))</f>
        <v>1.8989930851389183</v>
      </c>
      <c r="DP145" s="26" t="str">
        <f t="shared" ref="DP145" si="919">IF(DN145=0," ",IF(DM145/DN145*100&gt;200,"св.200",DM145/DN145))</f>
        <v>св.200</v>
      </c>
    </row>
    <row r="146" spans="1:120" s="41" customFormat="1" ht="15.75" x14ac:dyDescent="0.25">
      <c r="A146" s="63"/>
      <c r="B146" s="60" t="s">
        <v>163</v>
      </c>
      <c r="C146" s="74">
        <f>SUM(C8:C10,C15:C17,C21:C23,C26:C29,C31:C41,C50:C55,C58:C62,C65,C66:C67,C68,C71:C74,C44:C47,C82:C83,C87:C89,C92:C95,C98:C100,C103:C107,C110:C114,C77:C79,C117:C121,C124:C130,C133:C134,C135:C137,C140,C141,C142)</f>
        <v>230959660.60999998</v>
      </c>
      <c r="D146" s="74">
        <f>SUM(D8:D10,D15:D17,D21:D23,D26:D29,D31:D41,D50:D55,D58:D62,D65,D66:D67,D68,D71:D74,D44:D47,D82:D83,D87:D89,D92:D95,D98:D100,D103:D107,D110:D114,D77:D79,D117:D121,D124:D130,D133:D134,D135:D137,D140,D141,D142)</f>
        <v>232185026.80000001</v>
      </c>
      <c r="E146" s="74">
        <f>SUM(E8:E10,E15:E17,E21:E23,E26:E29,E31:E41,E50:E55,E58:E62,E65,E66:E67,E68,E71:E74,E44:E47,E82:E83,E87:E89,E92:E95,E98:E100,E103:E107,E110:E114,E77:E79,E117:E121,E124:E130,E133:E134,E135:E137,E140,E141,E142)</f>
        <v>224432916.86000007</v>
      </c>
      <c r="F146" s="68">
        <f>IF(D146&lt;=0," ",IF(D146/C146*100&gt;200,"СВ.200",D146/C146))</f>
        <v>1.0053055420447174</v>
      </c>
      <c r="G146" s="68">
        <f>IF(E146=0," ",IF(D146/E146*100&gt;200,"св.200",D146/E146))</f>
        <v>1.0345408777306746</v>
      </c>
      <c r="H146" s="74">
        <f>SUM(H8:H10,H15:H17,H21:H23,H26:H29,H31:H41,H50:H55,H58:H62,H65,H66:H67,H68,H71:H74,H44:H47,H82:H83,H87:H89,H92:H95,H98:H100,H103:H107,H110:H114,H77:H79,H117:H121,H124:H130,H133:H134,H135:H137,H140,H141,H142)</f>
        <v>205380888.76999998</v>
      </c>
      <c r="I146" s="74">
        <f>SUM(I8:I10,I15:I17,I21:I23,I26:I29,I31:I41,I50:I55,I58:I62,I65,I66:I67,I68,I71:I74,I44:I47,I82:I83,I87:I89,I92:I95,I98:I100,I103:I107,I110:I114,I77:I79,I117:I121,I124:I130,I133:I134,I135:I137,I140,I141,I142)</f>
        <v>209792051.63999996</v>
      </c>
      <c r="J146" s="74">
        <f>SUM(J8:J10,J15:J17,J21:J23,J26:J29,J31:J41,J50:J55,J58:J62,J65,J66:J67,J68,J71:J74,J44:J47,J82:J83,J87:J89,J92:J95,J98:J100,J103:J107,J110:J114,J77:J79,J117:J121,J124:J130,J133:J134,J135:J137,J140,J141,J142)</f>
        <v>201096856.72</v>
      </c>
      <c r="K146" s="68">
        <f t="shared" ref="K146" si="920">IF(I146&lt;=0," ",IF(I146/H146*100&gt;200,"СВ.200",I146/H146))</f>
        <v>1.0214779617345016</v>
      </c>
      <c r="L146" s="68">
        <f t="shared" ref="L146" si="921">IF(J146=0," ",IF(I146/J146*100&gt;200,"св.200",I146/J146))</f>
        <v>1.0432388405359654</v>
      </c>
      <c r="M146" s="74">
        <f>SUM(M8:M10,M15:M17,M21:M23,M26:M29,M31:M41,M50:M55,M58:M62,M65,M66:M67,M68,M71:M74,M44:M47,M82:M83,M87:M89,M92:M95,M98:M100,M103:M107,M110:M114,M77:M79,M117:M121,M124:M130,M133:M134,M135:M137,M140,M141,M142)</f>
        <v>52293122.460000001</v>
      </c>
      <c r="N146" s="74">
        <f>SUM(N8:N10,N15:N17,N21:N23,N26:N29,N31:N41,N50:N55,N58:N62,N65,N66:N67,N68,N71:N74,N44:N47,N82:N83,N87:N89,N92:N95,N98:N100,N103:N107,N110:N114,N77:N79,N117:N121,N124:N130,N133:N134,N135:N137,N140,N141,N142)</f>
        <v>52420674.420000032</v>
      </c>
      <c r="O146" s="74">
        <f>SUM(O8:O10,O15:O17,O21:O23,O26:O29,O31:O41,O50:O55,O58:O62,O65,O66:O67,O68,O71:O74,O44:O47,O82:O83,O87:O89,O92:O95,O98:O100,O103:O107,O110:O114,O77:O79,O117:O121,O124:O130,O133:O134,O135:O137,O140,O141,O142)</f>
        <v>51187184.500000015</v>
      </c>
      <c r="P146" s="68">
        <f t="shared" ref="P146" si="922">IF(N146&lt;=0," ",IF(M146&lt;=0," ",IF(N146/M146*100&gt;200,"СВ.200",N146/M146)))</f>
        <v>1.0024391727630646</v>
      </c>
      <c r="Q146" s="68">
        <f t="shared" ref="Q146" si="923">IF(O146=0," ",IF(N146/O146*100&gt;200,"св.200",N146/O146))</f>
        <v>1.0240976317031076</v>
      </c>
      <c r="R146" s="74">
        <f>SUM(R8:R10,R15:R17,R21:R23,R26:R29,R31:R41,R50:R55,R58:R62,R65,R66:R67,R68,R71:R74,R44:R47,R82:R83,R87:R89,R92:R95,R98:R100,R103:R107,R110:R114,R77:R79,R117:R121,R124:R130,R133:R134,R135:R137,R140,R141,R142)</f>
        <v>0</v>
      </c>
      <c r="S146" s="74">
        <f>SUM(S8:S10,S15:S17,S21:S23,S26:S29,S31:S41,S50:S55,S58:S62,S65,S66:S67,S68,S71:S74,S44:S47,S82:S83,S87:S89,S92:S95,S98:S100,S103:S107,S110:S114,S77:S79,S117:S121,S124:S130,S133:S134,S135:S137,S140,S141,S142)</f>
        <v>0</v>
      </c>
      <c r="T146" s="74">
        <f>SUM(T8:T10,T15:T17,T21:T23,T26:T29,T31:T41,T50:T55,T58:T62,T65,T66:T67,T68,T71:T74,T44:T47,T82:T83,T87:T89,T92:T95,T98:T100,T103:T107,T110:T114,T77:T79,T117:T121,T124:T130,T133:T134,T135:T137,T140,T141,T142)</f>
        <v>0</v>
      </c>
      <c r="U146" s="68" t="str">
        <f t="shared" ref="U146" si="924">IF(S146&lt;=0," ",IF(R146&lt;=0," ",IF(S146/R146*100&gt;200,"СВ.200",S146/R146)))</f>
        <v xml:space="preserve"> </v>
      </c>
      <c r="V146" s="68" t="str">
        <f t="shared" ref="V146" si="925">IF(S146=0," ",IF(S146/T146*100&gt;200,"св.200",S146/T146))</f>
        <v xml:space="preserve"> </v>
      </c>
      <c r="W146" s="74">
        <f>SUM(W8:W10,W15:W17,W21:W23,W26:W29,W31:W41,W50:W55,W58:W62,W65,W66:W67,W68,W71:W74,W44:W47,W82:W83,W87:W89,W92:W95,W98:W100,W103:W107,W110:W114,W77:W79,W117:W121,W124:W130,W133:W134,W135:W137,W140,W141,W142)</f>
        <v>4867684.2299999995</v>
      </c>
      <c r="X146" s="74">
        <f>SUM(X8:X10,X15:X17,X21:X23,X26:X29,X31:X41,X50:X55,X58:X62,X65,X66:X67,X68,X71:X74,X44:X47,X82:X83,X87:X89,X92:X95,X98:X100,X103:X107,X110:X114,X77:X79,X117:X121,X124:X130,X133:X134,X135:X137,X140,X141,X142)</f>
        <v>4930408.76</v>
      </c>
      <c r="Y146" s="74">
        <f>SUM(Y8:Y10,Y15:Y17,Y21:Y23,Y26:Y29,Y31:Y41,Y50:Y55,Y58:Y62,Y65,Y66:Y67,Y68,Y71:Y74,Y44:Y47,Y82:Y83,Y87:Y89,Y92:Y95,Y98:Y100,Y103:Y107,Y110:Y114,Y77:Y79,Y117:Y121,Y124:Y130,Y133:Y134,Y135:Y137,Y140,Y141,Y142)</f>
        <v>2494750.0100000002</v>
      </c>
      <c r="Z146" s="68">
        <f t="shared" ref="Z146" si="926">IF(X146&lt;=0," ",IF(W146&lt;=0," ",IF(X146/W146*100&gt;200,"СВ.200",X146/W146)))</f>
        <v>1.0128859077615231</v>
      </c>
      <c r="AA146" s="68">
        <f t="shared" ref="AA146" si="927">IF(Y146=0," ",IF(X146/Y146*100&gt;200,"св.200",X146/Y146))</f>
        <v>1.9763137549802032</v>
      </c>
      <c r="AB146" s="74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13794548.939999999</v>
      </c>
      <c r="AC146" s="74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19255301.97000001</v>
      </c>
      <c r="AD146" s="74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12965342.850000005</v>
      </c>
      <c r="AE146" s="68">
        <f t="shared" ref="AE146" si="928">IF(AC146&lt;=0," ",IF(AB146&lt;=0," ",IF(AC146/AB146*100&gt;200,"СВ.200",AC146/AB146)))</f>
        <v>1.3958631089535292</v>
      </c>
      <c r="AF146" s="68">
        <f t="shared" ref="AF146" si="929">IF(AD146=0," ",IF(AC146/AD146*100&gt;200,"св.200",AC146/AD146))</f>
        <v>1.4851363510221407</v>
      </c>
      <c r="AG146" s="74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134060196.51000004</v>
      </c>
      <c r="AH146" s="74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132862242.62999998</v>
      </c>
      <c r="AI146" s="74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134140522.14999996</v>
      </c>
      <c r="AJ146" s="68">
        <f t="shared" ref="AJ146" si="930">IF(AH146&lt;=0," ",IF(AG146&lt;=0," ",IF(AH146/AG146*100&gt;200,"СВ.200",AH146/AG146)))</f>
        <v>0.99106405994332036</v>
      </c>
      <c r="AK146" s="68">
        <f t="shared" ref="AK146" si="931">IF(AI146=0," ",IF(AH146/AI146*100&gt;200,"св.200",AH146/AI146))</f>
        <v>0.99047059382570035</v>
      </c>
      <c r="AL146" s="74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365250.88</v>
      </c>
      <c r="AM146" s="74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323337.53000000003</v>
      </c>
      <c r="AN146" s="74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309282</v>
      </c>
      <c r="AO146" s="68">
        <f t="shared" ref="AO146" si="932">IF(AM146&lt;=0," ",IF(AL146&lt;=0," ",IF(AM146/AL146*100&gt;200,"СВ.200",AM146/AL146)))</f>
        <v>0.88524777818468237</v>
      </c>
      <c r="AP146" s="68">
        <f t="shared" ref="AP146" si="933">IF(AN146=0," ",IF(AM146/AN146*100&gt;200,"св.200",AM146/AN146))</f>
        <v>1.0454456774076732</v>
      </c>
      <c r="AQ146" s="74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25578771.84</v>
      </c>
      <c r="AR146" s="74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22392975.159999996</v>
      </c>
      <c r="AS146" s="74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23336060.140000001</v>
      </c>
      <c r="AT146" s="68">
        <f t="shared" ref="AT146" si="934">IF(AR146&lt;=0," ",IF(AQ146&lt;=0," ",IF(AR146/AQ146*100&gt;200,"СВ.200",AR146/AQ146)))</f>
        <v>0.87545153848950386</v>
      </c>
      <c r="AU146" s="68">
        <f t="shared" ref="AU146" si="935">IF(AS146=0," ",IF(AR146/AS146*100&gt;200,"св.200",AR146/AS146))</f>
        <v>0.95958679509985167</v>
      </c>
      <c r="AV146" s="74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74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74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68" t="str">
        <f t="shared" ref="AY146" si="936">IF(AW146&lt;=0," ",IF(AV146&lt;=0," ",IF(AW146/AV146*100&gt;200,"СВ.200",AW146/AV146)))</f>
        <v xml:space="preserve"> </v>
      </c>
      <c r="AZ146" s="68" t="str">
        <f t="shared" ref="AZ146" si="937">IF(AX146=0," ",IF(AW146/AX146*100&gt;200,"св.200",AW146/AX146))</f>
        <v xml:space="preserve"> </v>
      </c>
      <c r="BA146" s="74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1707707.5699999998</v>
      </c>
      <c r="BB146" s="74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1508385.6899999997</v>
      </c>
      <c r="BC146" s="74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1209105.8800000001</v>
      </c>
      <c r="BD146" s="68">
        <f t="shared" ref="BD146" si="938">IF(BB146&lt;=0," ",IF(BA146&lt;=0," ",IF(BB146/BA146*100&gt;200,"СВ.200",BB146/BA146)))</f>
        <v>0.88328102334288994</v>
      </c>
      <c r="BE146" s="67">
        <f t="shared" ref="BE146" si="939">IF(BC146=0," ",IF(BB146/BC146*100&gt;200,"св.200",BB146/BC146))</f>
        <v>1.2475215900860557</v>
      </c>
      <c r="BF146" s="74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4798684.6100000003</v>
      </c>
      <c r="BG146" s="74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4064653.32</v>
      </c>
      <c r="BH146" s="74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4392635.7300000004</v>
      </c>
      <c r="BI146" s="68">
        <f t="shared" ref="BI146" si="940">IF(BG146&lt;=0," ",IF(BF146&lt;=0," ",IF(BG146/BF146*100&gt;200,"СВ.200",BG146/BF146)))</f>
        <v>0.84703489608999316</v>
      </c>
      <c r="BJ146" s="68">
        <f t="shared" ref="BJ146" si="941">IF(BH146=0," ",IF(BG146/BH146*100&gt;200,"св.200",BG146/BH146))</f>
        <v>0.92533357415457695</v>
      </c>
      <c r="BK146" s="74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496499.63</v>
      </c>
      <c r="BL146" s="74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471168.71</v>
      </c>
      <c r="BM146" s="74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483969.52</v>
      </c>
      <c r="BN146" s="68">
        <f t="shared" ref="BN146" si="942">IF(BL146&lt;=0," ",IF(BK146&lt;=0," ",IF(BL146/BK146*100&gt;200,"СВ.200",BL146/BK146)))</f>
        <v>0.94898098917012286</v>
      </c>
      <c r="BO146" s="68">
        <f t="shared" ref="BO146" si="943">IF(BM146=0," ",IF(BL146/BM146*100&gt;200,"св.200",BL146/BM146))</f>
        <v>0.97355037978424752</v>
      </c>
      <c r="BP146" s="74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4535292.83</v>
      </c>
      <c r="BQ146" s="74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4116546.1899999985</v>
      </c>
      <c r="BR146" s="74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5445466.4800000004</v>
      </c>
      <c r="BS146" s="68">
        <f t="shared" ref="BS146" si="944">IF(BQ146&lt;=0," ",IF(BP146&lt;=0," ",IF(BQ146/BP146*100&gt;200,"СВ.200",BQ146/BP146)))</f>
        <v>0.90766932683374235</v>
      </c>
      <c r="BT146" s="68">
        <f t="shared" ref="BT146" si="945">IF(BR146=0," ",IF(BQ146/BR146*100&gt;200,"св.200",BQ146/BR146))</f>
        <v>0.75595841148213228</v>
      </c>
      <c r="BU146" s="74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4704962.3800000008</v>
      </c>
      <c r="BV146" s="74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4604440.42</v>
      </c>
      <c r="BW146" s="74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4328526.3800000008</v>
      </c>
      <c r="BX146" s="68">
        <f t="shared" ref="BX146" si="946">IF(BV146&lt;=0," ",IF(BU146&lt;=0," ",IF(BV146/BU146*100&gt;200,"СВ.200",BV146/BU146)))</f>
        <v>0.97863490674711817</v>
      </c>
      <c r="BY146" s="68">
        <f t="shared" ref="BY146" si="947">IF(BW146=0," ",IF(BV146/BW146*100&gt;200,"св.200",BV146/BW146))</f>
        <v>1.0637431808836519</v>
      </c>
      <c r="BZ146" s="74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3999746.7600000002</v>
      </c>
      <c r="CA146" s="74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3075224.39</v>
      </c>
      <c r="CB146" s="74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2783649.76</v>
      </c>
      <c r="CC146" s="68">
        <f t="shared" ref="CC146" si="948">IF(CA146&lt;=0," ",IF(BZ146&lt;=0," ",IF(CA146/BZ146*100&gt;200,"СВ.200",CA146/BZ146)))</f>
        <v>0.76885477369572264</v>
      </c>
      <c r="CD146" s="68">
        <f t="shared" ref="CD146" si="949">IF(CB146=0," ",IF(CA146/CB146*100&gt;200,"св.200",CA146/CB146))</f>
        <v>1.1047454439814297</v>
      </c>
      <c r="CE146" s="74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2834505.52</v>
      </c>
      <c r="CF146" s="74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2496659.44</v>
      </c>
      <c r="CG146" s="74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2583990.9799999995</v>
      </c>
      <c r="CH146" s="68">
        <f t="shared" ref="CH146" si="950">IF(CF146&lt;=0," ",IF(CE146&lt;=0," ",IF(CF146/CE146*100&gt;200,"СВ.200",CF146/CE146)))</f>
        <v>0.88080951770381455</v>
      </c>
      <c r="CI146" s="68">
        <f t="shared" ref="CI146" si="951">IF(CG146=0," ",IF(CF146/CG146*100&gt;200,"св.200",CF146/CG146))</f>
        <v>0.96620284642015286</v>
      </c>
      <c r="CJ146" s="74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74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74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68" t="str">
        <f t="shared" ref="CM146" si="952">IF(CK146&lt;=0," ",IF(CJ146&lt;=0," ",IF(CK146/CJ146*100&gt;200,"СВ.200",CK146/CJ146)))</f>
        <v xml:space="preserve"> </v>
      </c>
      <c r="CN146" s="68" t="str">
        <f t="shared" ref="CN146" si="953">IF(CL146=0," ",IF(CK146/CL146*100&gt;200,"св.200",CK146/CL146))</f>
        <v xml:space="preserve"> </v>
      </c>
      <c r="CO146" s="74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2834505.52</v>
      </c>
      <c r="CP146" s="74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2496659.44</v>
      </c>
      <c r="CQ146" s="74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2583990.9799999995</v>
      </c>
      <c r="CR146" s="68">
        <f t="shared" ref="CR146" si="954">IF(CP146&lt;=0," ",IF(CO146&lt;=0," ",IF(CP146/CO146*100&gt;200,"СВ.200",CP146/CO146)))</f>
        <v>0.88080951770381455</v>
      </c>
      <c r="CS146" s="68">
        <f t="shared" ref="CS146" si="955">IF(CQ146=0," ",IF(CP146/CQ146*100&gt;200,"св.200",CP146/CQ146))</f>
        <v>0.96620284642015286</v>
      </c>
      <c r="CT146" s="27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27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2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9" t="str">
        <f t="shared" si="821"/>
        <v xml:space="preserve"> </v>
      </c>
      <c r="CX146" s="69" t="str">
        <f t="shared" si="822"/>
        <v xml:space="preserve"> </v>
      </c>
      <c r="CY146" s="74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74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74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68" t="str">
        <f t="shared" ref="DB146" si="956">IF(CZ146&lt;=0," ",IF(CY146&lt;=0," ",IF(CZ146/CY146*100&gt;200,"СВ.200",CZ146/CY146)))</f>
        <v xml:space="preserve"> </v>
      </c>
      <c r="DC146" s="68" t="str">
        <f t="shared" ref="DC146" si="957">IF(DA146=0," ",IF(CZ146/DA146*100&gt;200,"св.200",CZ146/DA146))</f>
        <v xml:space="preserve"> </v>
      </c>
      <c r="DD146" s="74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542000.39999999991</v>
      </c>
      <c r="DE146" s="74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562303.36</v>
      </c>
      <c r="DF146" s="74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694081.09000000008</v>
      </c>
      <c r="DG146" s="68">
        <f t="shared" ref="DG146" si="958">IF(DE146&lt;=0," ",IF(DD146&lt;=0," ",IF(DE146/DD146*100&gt;200,"СВ.200",DE146/DD146)))</f>
        <v>1.0374593081481123</v>
      </c>
      <c r="DH146" s="68">
        <f t="shared" ref="DH146" si="959">IF(DF146=0," ",IF(DE146/DF146*100&gt;200,"св.200",DE146/DF146))</f>
        <v>0.81014072865751163</v>
      </c>
      <c r="DI146" s="74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-66761.040000000008</v>
      </c>
      <c r="DJ146" s="74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116885.22</v>
      </c>
      <c r="DK146" s="68">
        <f t="shared" si="761"/>
        <v>-0.57116750945927985</v>
      </c>
      <c r="DL146" s="74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1483109.0200000003</v>
      </c>
      <c r="DM146" s="74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1483098.59</v>
      </c>
      <c r="DN146" s="74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1036446.1799999999</v>
      </c>
      <c r="DO146" s="26">
        <f t="shared" ref="DO146" si="960">IF(DM146&lt;=0," ",IF(DL146&lt;=0," ",IF(DM146/DL146*100&gt;200,"СВ.200",DM146/DL146)))</f>
        <v>0.99999296747585009</v>
      </c>
      <c r="DP146" s="26">
        <f t="shared" ref="DP146" si="961">IF(DN146=0," ",IF(DM146/DN146*100&gt;200,"св.200",DM146/DN146))</f>
        <v>1.4309460718934774</v>
      </c>
    </row>
    <row r="147" spans="1:120" x14ac:dyDescent="0.2">
      <c r="B147" s="40"/>
      <c r="C147" s="11"/>
      <c r="D147" s="11"/>
      <c r="H147" s="11"/>
      <c r="I147" s="11"/>
      <c r="L147" s="11"/>
      <c r="AH147" s="11"/>
      <c r="AQ147" s="11"/>
      <c r="BB147" s="11"/>
      <c r="DD147" s="11"/>
      <c r="DM147" s="75"/>
    </row>
    <row r="148" spans="1:120" s="40" customFormat="1" ht="26.25" customHeight="1" x14ac:dyDescent="0.25">
      <c r="B148" s="72"/>
      <c r="C148" s="73"/>
      <c r="D148" s="73"/>
      <c r="E148" s="73"/>
      <c r="F148" s="73"/>
      <c r="G148" s="73"/>
      <c r="H148" s="73"/>
      <c r="I148" s="49">
        <f>I138-30352073.94</f>
        <v>0</v>
      </c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>
        <f>AQ143-AQ147</f>
        <v>88881547.360000014</v>
      </c>
      <c r="AR148" s="49">
        <f>AR143-AR147</f>
        <v>83949520.309999987</v>
      </c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</row>
    <row r="149" spans="1:120" s="40" customFormat="1" x14ac:dyDescent="0.2">
      <c r="C149" s="49"/>
      <c r="H149" s="48"/>
      <c r="AQ149" s="130"/>
      <c r="AR149" s="130"/>
      <c r="AU149" s="48"/>
      <c r="AV149" s="48"/>
      <c r="CL149" s="48"/>
    </row>
    <row r="150" spans="1:120" s="40" customFormat="1" x14ac:dyDescent="0.2">
      <c r="D150" s="49"/>
      <c r="AQ150" s="48">
        <f>AQ145-63302775.52</f>
        <v>0</v>
      </c>
      <c r="AR150" s="48">
        <f>AR145-61556545.15</f>
        <v>0</v>
      </c>
      <c r="CJ150" s="50"/>
    </row>
    <row r="151" spans="1:120" s="40" customFormat="1" x14ac:dyDescent="0.2">
      <c r="E151" s="48"/>
      <c r="J151" s="48"/>
      <c r="AQ151" s="48">
        <f>AQ146-25578771.84</f>
        <v>0</v>
      </c>
      <c r="AR151" s="48">
        <f>AR146-22392975.11</f>
        <v>4.9999997019767761E-2</v>
      </c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</row>
    <row r="152" spans="1:120" s="40" customFormat="1" x14ac:dyDescent="0.2">
      <c r="E152" s="48"/>
    </row>
    <row r="153" spans="1:120" s="40" customFormat="1" x14ac:dyDescent="0.2"/>
    <row r="154" spans="1:120" s="40" customFormat="1" x14ac:dyDescent="0.2"/>
    <row r="156" spans="1:120" x14ac:dyDescent="0.2">
      <c r="B156" s="53"/>
      <c r="C156" s="55"/>
      <c r="D156" s="53"/>
      <c r="E156" s="53"/>
      <c r="F156" s="53"/>
      <c r="G156" s="53"/>
      <c r="H156" s="53"/>
      <c r="I156" s="53"/>
      <c r="J156" s="53"/>
    </row>
    <row r="157" spans="1:120" ht="30" customHeight="1" x14ac:dyDescent="0.2"/>
  </sheetData>
  <mergeCells count="24"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3.937007874015748E-2" right="3.937007874015748E-2" top="0.74803149606299213" bottom="0.74803149606299213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Ищенко Ольга Саидкуловна</cp:lastModifiedBy>
  <cp:lastPrinted>2018-04-18T09:48:12Z</cp:lastPrinted>
  <dcterms:created xsi:type="dcterms:W3CDTF">2014-07-22T12:54:56Z</dcterms:created>
  <dcterms:modified xsi:type="dcterms:W3CDTF">2020-01-29T12:57:47Z</dcterms:modified>
</cp:coreProperties>
</file>