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8\На_01.01.2019\"/>
    </mc:Choice>
  </mc:AlternateContent>
  <bookViews>
    <workbookView xWindow="11610" yWindow="-15" windowWidth="11460" windowHeight="9420" tabRatio="591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Поселения!$A$2:$EB$148</definedName>
  </definedNames>
  <calcPr calcId="152511"/>
</workbook>
</file>

<file path=xl/calcChain.xml><?xml version="1.0" encoding="utf-8"?>
<calcChain xmlns="http://schemas.openxmlformats.org/spreadsheetml/2006/main">
  <c r="AT53" i="3" l="1"/>
  <c r="AS12" i="3"/>
  <c r="AS13" i="3"/>
  <c r="DU146" i="3"/>
  <c r="DU145" i="3"/>
  <c r="BK12" i="3"/>
  <c r="BK13" i="3"/>
  <c r="BK14" i="3"/>
  <c r="BH145" i="3"/>
  <c r="H78" i="3"/>
  <c r="H50" i="3"/>
  <c r="I132" i="3" l="1"/>
  <c r="J50" i="3" l="1"/>
  <c r="AU53" i="3"/>
  <c r="J32" i="3"/>
  <c r="O11" i="3"/>
  <c r="AS7" i="3" l="1"/>
  <c r="AT7" i="3"/>
  <c r="AU7" i="3"/>
  <c r="AS8" i="3"/>
  <c r="AT8" i="3"/>
  <c r="AU8" i="3"/>
  <c r="AS9" i="3"/>
  <c r="AT9" i="3"/>
  <c r="AU9" i="3"/>
  <c r="AS10" i="3"/>
  <c r="AT10" i="3"/>
  <c r="AU10" i="3"/>
  <c r="AT12" i="3"/>
  <c r="AU12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19" i="3"/>
  <c r="AT19" i="3"/>
  <c r="AU19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1" i="3"/>
  <c r="AT31" i="3"/>
  <c r="AU31" i="3"/>
  <c r="AS32" i="3"/>
  <c r="AT32" i="3"/>
  <c r="AU32" i="3"/>
  <c r="AS33" i="3"/>
  <c r="AT33" i="3"/>
  <c r="AU33" i="3"/>
  <c r="AS34" i="3"/>
  <c r="AT34" i="3"/>
  <c r="AU34" i="3"/>
  <c r="AS35" i="3"/>
  <c r="AT35" i="3"/>
  <c r="AU35" i="3"/>
  <c r="AS36" i="3"/>
  <c r="AT36" i="3"/>
  <c r="AU36" i="3"/>
  <c r="AS37" i="3"/>
  <c r="AT37" i="3"/>
  <c r="AU37" i="3"/>
  <c r="AS38" i="3"/>
  <c r="AT38" i="3"/>
  <c r="AU38" i="3"/>
  <c r="AS39" i="3"/>
  <c r="AT39" i="3"/>
  <c r="AU39" i="3"/>
  <c r="AS40" i="3"/>
  <c r="AT40" i="3"/>
  <c r="AU40" i="3"/>
  <c r="AS41" i="3"/>
  <c r="AT41" i="3"/>
  <c r="AU41" i="3"/>
  <c r="AS43" i="3"/>
  <c r="AT43" i="3"/>
  <c r="AU43" i="3"/>
  <c r="AS44" i="3"/>
  <c r="AT44" i="3"/>
  <c r="AU44" i="3"/>
  <c r="AS45" i="3"/>
  <c r="AT45" i="3"/>
  <c r="AU45" i="3"/>
  <c r="AS46" i="3"/>
  <c r="AT46" i="3"/>
  <c r="AU46" i="3"/>
  <c r="AS47" i="3"/>
  <c r="AT47" i="3"/>
  <c r="AU47" i="3"/>
  <c r="AS49" i="3"/>
  <c r="AT49" i="3"/>
  <c r="AU49" i="3"/>
  <c r="AS50" i="3"/>
  <c r="AT50" i="3"/>
  <c r="AU50" i="3"/>
  <c r="AS51" i="3"/>
  <c r="AT51" i="3"/>
  <c r="AU51" i="3"/>
  <c r="AS52" i="3"/>
  <c r="AT52" i="3"/>
  <c r="AU52" i="3"/>
  <c r="AS53" i="3"/>
  <c r="AS54" i="3"/>
  <c r="AT54" i="3"/>
  <c r="AU54" i="3"/>
  <c r="AS55" i="3"/>
  <c r="AT55" i="3"/>
  <c r="AU55" i="3"/>
  <c r="AS57" i="3"/>
  <c r="AT57" i="3"/>
  <c r="AU57" i="3"/>
  <c r="AS58" i="3"/>
  <c r="AT58" i="3"/>
  <c r="AU58" i="3"/>
  <c r="AS59" i="3"/>
  <c r="AT59" i="3"/>
  <c r="AU59" i="3"/>
  <c r="AS60" i="3"/>
  <c r="AT60" i="3"/>
  <c r="AU60" i="3"/>
  <c r="AS61" i="3"/>
  <c r="AT61" i="3"/>
  <c r="AU61" i="3"/>
  <c r="AS62" i="3"/>
  <c r="AT62" i="3"/>
  <c r="AU62" i="3"/>
  <c r="AS64" i="3"/>
  <c r="AT64" i="3"/>
  <c r="AU64" i="3"/>
  <c r="AS65" i="3"/>
  <c r="AT65" i="3"/>
  <c r="AU65" i="3"/>
  <c r="AS66" i="3"/>
  <c r="AT66" i="3"/>
  <c r="AU66" i="3"/>
  <c r="AS67" i="3"/>
  <c r="AT67" i="3"/>
  <c r="AU67" i="3"/>
  <c r="AS68" i="3"/>
  <c r="AT68" i="3"/>
  <c r="AU68" i="3"/>
  <c r="AS70" i="3"/>
  <c r="AT70" i="3"/>
  <c r="AU70" i="3"/>
  <c r="AS71" i="3"/>
  <c r="AT71" i="3"/>
  <c r="AU71" i="3"/>
  <c r="AS72" i="3"/>
  <c r="AT72" i="3"/>
  <c r="AU72" i="3"/>
  <c r="AS73" i="3"/>
  <c r="AT73" i="3"/>
  <c r="AU73" i="3"/>
  <c r="AS74" i="3"/>
  <c r="AT74" i="3"/>
  <c r="AU74" i="3"/>
  <c r="AS139" i="3" l="1"/>
  <c r="H139" i="3"/>
  <c r="DA48" i="3"/>
  <c r="BF132" i="3" l="1"/>
  <c r="I78" i="3"/>
  <c r="H25" i="3" l="1"/>
  <c r="I25" i="3"/>
  <c r="BC145" i="3" l="1"/>
  <c r="AS132" i="3"/>
  <c r="AS135" i="3"/>
  <c r="CR115" i="3"/>
  <c r="I32" i="3"/>
  <c r="AU109" i="3"/>
  <c r="EB104" i="3" l="1"/>
  <c r="EA104" i="3"/>
  <c r="DW104" i="3"/>
  <c r="DT104" i="3"/>
  <c r="DS104" i="3"/>
  <c r="DO104" i="3"/>
  <c r="DN104" i="3"/>
  <c r="DJ104" i="3"/>
  <c r="DI104" i="3"/>
  <c r="DE104" i="3"/>
  <c r="DD104" i="3"/>
  <c r="CZ104" i="3"/>
  <c r="CY104" i="3"/>
  <c r="CU104" i="3"/>
  <c r="CT104" i="3"/>
  <c r="CP104" i="3"/>
  <c r="CO104" i="3"/>
  <c r="CK104" i="3"/>
  <c r="CJ104" i="3"/>
  <c r="CF104" i="3"/>
  <c r="CE104" i="3"/>
  <c r="CA104" i="3"/>
  <c r="BZ104" i="3"/>
  <c r="BV104" i="3"/>
  <c r="BU104" i="3"/>
  <c r="BQ104" i="3"/>
  <c r="BP104" i="3"/>
  <c r="BL104" i="3"/>
  <c r="BK104" i="3"/>
  <c r="BG104" i="3"/>
  <c r="BF104" i="3"/>
  <c r="BB104" i="3"/>
  <c r="BA104" i="3"/>
  <c r="AU104" i="3"/>
  <c r="AT104" i="3"/>
  <c r="AS104" i="3"/>
  <c r="AR104" i="3"/>
  <c r="AQ104" i="3"/>
  <c r="AM104" i="3"/>
  <c r="AL104" i="3"/>
  <c r="AH104" i="3"/>
  <c r="AG104" i="3"/>
  <c r="AC104" i="3"/>
  <c r="AB104" i="3"/>
  <c r="X104" i="3"/>
  <c r="W104" i="3"/>
  <c r="R104" i="3"/>
  <c r="S104" i="3" s="1"/>
  <c r="Q104" i="3"/>
  <c r="P104" i="3"/>
  <c r="J104" i="3"/>
  <c r="I104" i="3"/>
  <c r="H104" i="3"/>
  <c r="AN145" i="3"/>
  <c r="C104" i="3" l="1"/>
  <c r="AV104" i="3"/>
  <c r="K104" i="3"/>
  <c r="D104" i="3"/>
  <c r="AW104" i="3"/>
  <c r="L104" i="3"/>
  <c r="E104" i="3"/>
  <c r="F104" i="3" l="1"/>
  <c r="G104" i="3"/>
  <c r="AS123" i="3"/>
  <c r="H79" i="3" l="1"/>
  <c r="I79" i="3"/>
  <c r="I50" i="3"/>
  <c r="R140" i="3" l="1"/>
  <c r="R141" i="3"/>
  <c r="R142" i="3"/>
  <c r="R137" i="3"/>
  <c r="R133" i="3"/>
  <c r="R134" i="3"/>
  <c r="R135" i="3"/>
  <c r="R136" i="3"/>
  <c r="R124" i="3"/>
  <c r="R125" i="3"/>
  <c r="R126" i="3"/>
  <c r="R127" i="3"/>
  <c r="R128" i="3"/>
  <c r="R129" i="3"/>
  <c r="R130" i="3"/>
  <c r="R117" i="3"/>
  <c r="R118" i="3"/>
  <c r="R119" i="3"/>
  <c r="R120" i="3"/>
  <c r="R121" i="3"/>
  <c r="R110" i="3"/>
  <c r="R111" i="3"/>
  <c r="R112" i="3"/>
  <c r="R113" i="3"/>
  <c r="R114" i="3"/>
  <c r="R103" i="3"/>
  <c r="R105" i="3"/>
  <c r="R106" i="3"/>
  <c r="R107" i="3"/>
  <c r="R98" i="3"/>
  <c r="R99" i="3"/>
  <c r="R100" i="3"/>
  <c r="R92" i="3"/>
  <c r="R93" i="3"/>
  <c r="R94" i="3"/>
  <c r="R95" i="3"/>
  <c r="R86" i="3"/>
  <c r="R87" i="3"/>
  <c r="R88" i="3"/>
  <c r="R89" i="3"/>
  <c r="R82" i="3"/>
  <c r="R83" i="3"/>
  <c r="R77" i="3"/>
  <c r="R78" i="3"/>
  <c r="R79" i="3"/>
  <c r="R71" i="3"/>
  <c r="R72" i="3"/>
  <c r="R73" i="3"/>
  <c r="R74" i="3"/>
  <c r="R65" i="3"/>
  <c r="R66" i="3"/>
  <c r="R67" i="3"/>
  <c r="R68" i="3"/>
  <c r="R62" i="3"/>
  <c r="R58" i="3"/>
  <c r="R59" i="3"/>
  <c r="R60" i="3"/>
  <c r="R61" i="3"/>
  <c r="R50" i="3"/>
  <c r="R51" i="3"/>
  <c r="R52" i="3"/>
  <c r="R53" i="3"/>
  <c r="R54" i="3"/>
  <c r="R55" i="3"/>
  <c r="R44" i="3"/>
  <c r="R45" i="3"/>
  <c r="R46" i="3"/>
  <c r="R47" i="3"/>
  <c r="R26" i="3"/>
  <c r="R27" i="3"/>
  <c r="R28" i="3"/>
  <c r="R29" i="3"/>
  <c r="R20" i="3"/>
  <c r="R21" i="3"/>
  <c r="R22" i="3"/>
  <c r="R23" i="3"/>
  <c r="R13" i="3"/>
  <c r="R14" i="3"/>
  <c r="R15" i="3"/>
  <c r="R16" i="3"/>
  <c r="R17" i="3"/>
  <c r="R8" i="3"/>
  <c r="R9" i="3"/>
  <c r="R10" i="3"/>
  <c r="R7" i="3"/>
  <c r="R32" i="3"/>
  <c r="R33" i="3"/>
  <c r="R34" i="3"/>
  <c r="R35" i="3"/>
  <c r="R36" i="3"/>
  <c r="R37" i="3"/>
  <c r="R38" i="3"/>
  <c r="R39" i="3"/>
  <c r="R40" i="3"/>
  <c r="R41" i="3"/>
  <c r="R31" i="3"/>
  <c r="BA123" i="3"/>
  <c r="J64" i="3"/>
  <c r="AB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S140" i="3"/>
  <c r="AT140" i="3"/>
  <c r="AU140" i="3"/>
  <c r="AS141" i="3"/>
  <c r="AT141" i="3"/>
  <c r="AU141" i="3"/>
  <c r="AS142" i="3"/>
  <c r="AT142" i="3"/>
  <c r="AU142" i="3"/>
  <c r="AU139" i="3"/>
  <c r="AT139" i="3"/>
  <c r="AS133" i="3"/>
  <c r="AT133" i="3"/>
  <c r="AU133" i="3"/>
  <c r="AS134" i="3"/>
  <c r="AT134" i="3"/>
  <c r="AU134" i="3"/>
  <c r="AT135" i="3"/>
  <c r="AU135" i="3"/>
  <c r="AS136" i="3"/>
  <c r="AT136" i="3"/>
  <c r="AU136" i="3"/>
  <c r="AS137" i="3"/>
  <c r="AT137" i="3"/>
  <c r="AU137" i="3"/>
  <c r="AU132" i="3"/>
  <c r="AT132" i="3"/>
  <c r="AS124" i="3"/>
  <c r="AT124" i="3"/>
  <c r="AU124" i="3"/>
  <c r="AS125" i="3"/>
  <c r="AT125" i="3"/>
  <c r="AU125" i="3"/>
  <c r="AS126" i="3"/>
  <c r="AT126" i="3"/>
  <c r="AU126" i="3"/>
  <c r="AS127" i="3"/>
  <c r="AT127" i="3"/>
  <c r="AU127" i="3"/>
  <c r="AS128" i="3"/>
  <c r="AT128" i="3"/>
  <c r="AU128" i="3"/>
  <c r="AS129" i="3"/>
  <c r="AT129" i="3"/>
  <c r="AU129" i="3"/>
  <c r="AS130" i="3"/>
  <c r="AT130" i="3"/>
  <c r="AU130" i="3"/>
  <c r="AU123" i="3"/>
  <c r="AT123" i="3"/>
  <c r="AS117" i="3"/>
  <c r="AT117" i="3"/>
  <c r="AU117" i="3"/>
  <c r="AS118" i="3"/>
  <c r="AT118" i="3"/>
  <c r="AU118" i="3"/>
  <c r="AS119" i="3"/>
  <c r="AT119" i="3"/>
  <c r="AU119" i="3"/>
  <c r="AS120" i="3"/>
  <c r="AT120" i="3"/>
  <c r="AU120" i="3"/>
  <c r="AS121" i="3"/>
  <c r="AT121" i="3"/>
  <c r="AU121" i="3"/>
  <c r="AU116" i="3"/>
  <c r="AT116" i="3"/>
  <c r="AS116" i="3"/>
  <c r="AS110" i="3"/>
  <c r="AT110" i="3"/>
  <c r="AU110" i="3"/>
  <c r="AS111" i="3"/>
  <c r="AT111" i="3"/>
  <c r="AU111" i="3"/>
  <c r="AS112" i="3"/>
  <c r="AT112" i="3"/>
  <c r="AU112" i="3"/>
  <c r="AS113" i="3"/>
  <c r="AT113" i="3"/>
  <c r="AU113" i="3"/>
  <c r="AS114" i="3"/>
  <c r="AT114" i="3"/>
  <c r="AU114" i="3"/>
  <c r="AT109" i="3"/>
  <c r="AS109" i="3"/>
  <c r="AS103" i="3"/>
  <c r="AT103" i="3"/>
  <c r="AU103" i="3"/>
  <c r="AS105" i="3"/>
  <c r="AT105" i="3"/>
  <c r="AU105" i="3"/>
  <c r="AS106" i="3"/>
  <c r="AT106" i="3"/>
  <c r="AU106" i="3"/>
  <c r="AS107" i="3"/>
  <c r="AT107" i="3"/>
  <c r="AU107" i="3"/>
  <c r="AU102" i="3"/>
  <c r="AT102" i="3"/>
  <c r="AS102" i="3"/>
  <c r="AS98" i="3"/>
  <c r="AT98" i="3"/>
  <c r="AU98" i="3"/>
  <c r="AS99" i="3"/>
  <c r="AT99" i="3"/>
  <c r="AU99" i="3"/>
  <c r="AS100" i="3"/>
  <c r="AT100" i="3"/>
  <c r="AU100" i="3"/>
  <c r="AU97" i="3"/>
  <c r="AT97" i="3"/>
  <c r="AS97" i="3"/>
  <c r="AS92" i="3"/>
  <c r="AT92" i="3"/>
  <c r="AU92" i="3"/>
  <c r="AS93" i="3"/>
  <c r="AT93" i="3"/>
  <c r="AU93" i="3"/>
  <c r="AS94" i="3"/>
  <c r="AT94" i="3"/>
  <c r="AU94" i="3"/>
  <c r="AS95" i="3"/>
  <c r="AT95" i="3"/>
  <c r="AU95" i="3"/>
  <c r="AU91" i="3"/>
  <c r="AT91" i="3"/>
  <c r="AS91" i="3"/>
  <c r="AS86" i="3"/>
  <c r="AT86" i="3"/>
  <c r="AU86" i="3"/>
  <c r="AS87" i="3"/>
  <c r="AT87" i="3"/>
  <c r="AU87" i="3"/>
  <c r="AS88" i="3"/>
  <c r="AT88" i="3"/>
  <c r="AU88" i="3"/>
  <c r="AS89" i="3"/>
  <c r="AT89" i="3"/>
  <c r="AU89" i="3"/>
  <c r="AU85" i="3"/>
  <c r="AT85" i="3"/>
  <c r="AS85" i="3"/>
  <c r="AS82" i="3"/>
  <c r="AT82" i="3"/>
  <c r="AU82" i="3"/>
  <c r="AS83" i="3"/>
  <c r="AT83" i="3"/>
  <c r="AU83" i="3"/>
  <c r="AU81" i="3"/>
  <c r="AT81" i="3"/>
  <c r="AS81" i="3"/>
  <c r="AS77" i="3"/>
  <c r="AT77" i="3"/>
  <c r="AU77" i="3"/>
  <c r="AS78" i="3"/>
  <c r="AT78" i="3"/>
  <c r="AU78" i="3"/>
  <c r="AS79" i="3"/>
  <c r="AT79" i="3"/>
  <c r="AU79" i="3"/>
  <c r="AU76" i="3"/>
  <c r="AT76" i="3"/>
  <c r="AS76" i="3"/>
  <c r="DI7" i="3"/>
  <c r="DJ7" i="3"/>
  <c r="DI8" i="3"/>
  <c r="DJ8" i="3"/>
  <c r="DI9" i="3"/>
  <c r="DJ9" i="3"/>
  <c r="DI10" i="3"/>
  <c r="DJ10" i="3"/>
  <c r="DI12" i="3"/>
  <c r="DJ12" i="3"/>
  <c r="DI13" i="3"/>
  <c r="DJ13" i="3"/>
  <c r="DI14" i="3"/>
  <c r="DJ14" i="3"/>
  <c r="DI15" i="3"/>
  <c r="DJ15" i="3"/>
  <c r="DI16" i="3"/>
  <c r="DJ16" i="3"/>
  <c r="DI17" i="3"/>
  <c r="DJ17" i="3"/>
  <c r="DI19" i="3"/>
  <c r="DJ19" i="3"/>
  <c r="DI20" i="3"/>
  <c r="DJ20" i="3"/>
  <c r="DI21" i="3"/>
  <c r="DJ21" i="3"/>
  <c r="DI22" i="3"/>
  <c r="DJ22" i="3"/>
  <c r="DI23" i="3"/>
  <c r="DJ23" i="3"/>
  <c r="DI25" i="3"/>
  <c r="DJ25" i="3"/>
  <c r="DI26" i="3"/>
  <c r="DJ26" i="3"/>
  <c r="DI27" i="3"/>
  <c r="DJ27" i="3"/>
  <c r="DI28" i="3"/>
  <c r="DJ28" i="3"/>
  <c r="DI29" i="3"/>
  <c r="DJ29" i="3"/>
  <c r="DI31" i="3"/>
  <c r="DJ31" i="3"/>
  <c r="DI32" i="3"/>
  <c r="DJ32" i="3"/>
  <c r="DI33" i="3"/>
  <c r="DJ33" i="3"/>
  <c r="DI34" i="3"/>
  <c r="DJ34" i="3"/>
  <c r="DI35" i="3"/>
  <c r="DJ35" i="3"/>
  <c r="DI36" i="3"/>
  <c r="DJ36" i="3"/>
  <c r="DI37" i="3"/>
  <c r="DJ37" i="3"/>
  <c r="DI38" i="3"/>
  <c r="DJ38" i="3"/>
  <c r="DI39" i="3"/>
  <c r="DJ39" i="3"/>
  <c r="DI40" i="3"/>
  <c r="DJ40" i="3"/>
  <c r="DI41" i="3"/>
  <c r="DJ41" i="3"/>
  <c r="DI43" i="3"/>
  <c r="DJ43" i="3"/>
  <c r="DI44" i="3"/>
  <c r="DJ44" i="3"/>
  <c r="DI45" i="3"/>
  <c r="DJ45" i="3"/>
  <c r="DI46" i="3"/>
  <c r="DJ46" i="3"/>
  <c r="DI47" i="3"/>
  <c r="DJ47" i="3"/>
  <c r="DI49" i="3"/>
  <c r="DJ49" i="3"/>
  <c r="DI50" i="3"/>
  <c r="DJ50" i="3"/>
  <c r="DI51" i="3"/>
  <c r="DJ51" i="3"/>
  <c r="DI52" i="3"/>
  <c r="DJ52" i="3"/>
  <c r="DI53" i="3"/>
  <c r="DJ53" i="3"/>
  <c r="DI54" i="3"/>
  <c r="DJ54" i="3"/>
  <c r="DI55" i="3"/>
  <c r="DJ55" i="3"/>
  <c r="DI57" i="3"/>
  <c r="DJ57" i="3"/>
  <c r="DI58" i="3"/>
  <c r="DJ58" i="3"/>
  <c r="DI59" i="3"/>
  <c r="DJ59" i="3"/>
  <c r="DI60" i="3"/>
  <c r="DJ60" i="3"/>
  <c r="DI61" i="3"/>
  <c r="DJ61" i="3"/>
  <c r="DI62" i="3"/>
  <c r="DJ62" i="3"/>
  <c r="DI64" i="3"/>
  <c r="DJ64" i="3"/>
  <c r="DI65" i="3"/>
  <c r="DJ65" i="3"/>
  <c r="DI66" i="3"/>
  <c r="DJ66" i="3"/>
  <c r="DI67" i="3"/>
  <c r="DJ67" i="3"/>
  <c r="DI68" i="3"/>
  <c r="DJ68" i="3"/>
  <c r="DI70" i="3"/>
  <c r="DJ70" i="3"/>
  <c r="DI71" i="3"/>
  <c r="DJ71" i="3"/>
  <c r="DI72" i="3"/>
  <c r="DJ72" i="3"/>
  <c r="DI73" i="3"/>
  <c r="DJ73" i="3"/>
  <c r="DI74" i="3"/>
  <c r="DJ74" i="3"/>
  <c r="DI76" i="3"/>
  <c r="DJ76" i="3"/>
  <c r="DI77" i="3"/>
  <c r="DJ77" i="3"/>
  <c r="DI78" i="3"/>
  <c r="DJ78" i="3"/>
  <c r="DI79" i="3"/>
  <c r="DJ79" i="3"/>
  <c r="DI81" i="3"/>
  <c r="DJ81" i="3"/>
  <c r="DI82" i="3"/>
  <c r="DJ82" i="3"/>
  <c r="DI83" i="3"/>
  <c r="DJ83" i="3"/>
  <c r="DI85" i="3"/>
  <c r="DJ85" i="3"/>
  <c r="DI86" i="3"/>
  <c r="DJ86" i="3"/>
  <c r="DI87" i="3"/>
  <c r="DJ87" i="3"/>
  <c r="DI88" i="3"/>
  <c r="DJ88" i="3"/>
  <c r="DI89" i="3"/>
  <c r="DJ89" i="3"/>
  <c r="DI91" i="3"/>
  <c r="DJ91" i="3"/>
  <c r="DI92" i="3"/>
  <c r="DJ92" i="3"/>
  <c r="DI93" i="3"/>
  <c r="DJ93" i="3"/>
  <c r="DI94" i="3"/>
  <c r="DJ94" i="3"/>
  <c r="DI95" i="3"/>
  <c r="DJ95" i="3"/>
  <c r="DI97" i="3"/>
  <c r="DJ97" i="3"/>
  <c r="DI98" i="3"/>
  <c r="DJ98" i="3"/>
  <c r="DI99" i="3"/>
  <c r="DJ99" i="3"/>
  <c r="DI100" i="3"/>
  <c r="DJ100" i="3"/>
  <c r="DI102" i="3"/>
  <c r="DJ102" i="3"/>
  <c r="DI103" i="3"/>
  <c r="DJ103" i="3"/>
  <c r="DI105" i="3"/>
  <c r="DJ105" i="3"/>
  <c r="DI106" i="3"/>
  <c r="DJ106" i="3"/>
  <c r="DI107" i="3"/>
  <c r="DJ107" i="3"/>
  <c r="DI109" i="3"/>
  <c r="DJ109" i="3"/>
  <c r="DI110" i="3"/>
  <c r="DJ110" i="3"/>
  <c r="DI111" i="3"/>
  <c r="DJ111" i="3"/>
  <c r="DI112" i="3"/>
  <c r="DJ112" i="3"/>
  <c r="DI113" i="3"/>
  <c r="DJ113" i="3"/>
  <c r="DI114" i="3"/>
  <c r="DJ114" i="3"/>
  <c r="DI116" i="3"/>
  <c r="DJ116" i="3"/>
  <c r="DI117" i="3"/>
  <c r="DJ117" i="3"/>
  <c r="DI118" i="3"/>
  <c r="DJ118" i="3"/>
  <c r="DI119" i="3"/>
  <c r="DJ119" i="3"/>
  <c r="DI120" i="3"/>
  <c r="DJ120" i="3"/>
  <c r="DI121" i="3"/>
  <c r="DJ121" i="3"/>
  <c r="DI123" i="3"/>
  <c r="DJ123" i="3"/>
  <c r="DI124" i="3"/>
  <c r="DJ124" i="3"/>
  <c r="DI125" i="3"/>
  <c r="DJ125" i="3"/>
  <c r="DI126" i="3"/>
  <c r="DJ126" i="3"/>
  <c r="DI127" i="3"/>
  <c r="DJ127" i="3"/>
  <c r="DI128" i="3"/>
  <c r="DJ128" i="3"/>
  <c r="DI129" i="3"/>
  <c r="DJ129" i="3"/>
  <c r="DI130" i="3"/>
  <c r="DJ130" i="3"/>
  <c r="DI132" i="3"/>
  <c r="DJ132" i="3"/>
  <c r="DI133" i="3"/>
  <c r="DJ133" i="3"/>
  <c r="DI134" i="3"/>
  <c r="DJ134" i="3"/>
  <c r="DI135" i="3"/>
  <c r="DJ135" i="3"/>
  <c r="DI136" i="3"/>
  <c r="DJ136" i="3"/>
  <c r="DI137" i="3"/>
  <c r="DJ137" i="3"/>
  <c r="DI139" i="3"/>
  <c r="DJ139" i="3"/>
  <c r="DI140" i="3"/>
  <c r="DJ140" i="3"/>
  <c r="DI141" i="3"/>
  <c r="DJ141" i="3"/>
  <c r="DI142" i="3"/>
  <c r="DJ142" i="3"/>
  <c r="DI144" i="3"/>
  <c r="DJ144" i="3"/>
  <c r="DG145" i="3"/>
  <c r="DH145" i="3"/>
  <c r="DG146" i="3"/>
  <c r="DH146" i="3"/>
  <c r="DF146" i="3"/>
  <c r="DF145" i="3"/>
  <c r="DG138" i="3"/>
  <c r="DI138" i="3" s="1"/>
  <c r="DH138" i="3"/>
  <c r="DJ138" i="3" s="1"/>
  <c r="DF138" i="3"/>
  <c r="DG131" i="3"/>
  <c r="DI131" i="3" s="1"/>
  <c r="DH131" i="3"/>
  <c r="DJ131" i="3" s="1"/>
  <c r="DF131" i="3"/>
  <c r="DG122" i="3"/>
  <c r="DI122" i="3" s="1"/>
  <c r="DH122" i="3"/>
  <c r="DJ122" i="3" s="1"/>
  <c r="DF122" i="3"/>
  <c r="DG115" i="3"/>
  <c r="DH115" i="3"/>
  <c r="DF115" i="3"/>
  <c r="DG108" i="3"/>
  <c r="DI108" i="3" s="1"/>
  <c r="DH108" i="3"/>
  <c r="DJ108" i="3" s="1"/>
  <c r="DF108" i="3"/>
  <c r="DG101" i="3"/>
  <c r="DH101" i="3"/>
  <c r="DJ101" i="3" s="1"/>
  <c r="DF101" i="3"/>
  <c r="DG96" i="3"/>
  <c r="DH96" i="3"/>
  <c r="DF96" i="3"/>
  <c r="DG90" i="3"/>
  <c r="DI90" i="3" s="1"/>
  <c r="DH90" i="3"/>
  <c r="DJ90" i="3" s="1"/>
  <c r="DF90" i="3"/>
  <c r="DG84" i="3"/>
  <c r="DI84" i="3" s="1"/>
  <c r="DH84" i="3"/>
  <c r="DJ84" i="3" s="1"/>
  <c r="DF84" i="3"/>
  <c r="DG80" i="3"/>
  <c r="DI80" i="3" s="1"/>
  <c r="DH80" i="3"/>
  <c r="DJ80" i="3" s="1"/>
  <c r="DF80" i="3"/>
  <c r="DG75" i="3"/>
  <c r="DI75" i="3" s="1"/>
  <c r="DH75" i="3"/>
  <c r="DJ75" i="3" s="1"/>
  <c r="DF75" i="3"/>
  <c r="DG69" i="3"/>
  <c r="DI69" i="3" s="1"/>
  <c r="DH69" i="3"/>
  <c r="DJ69" i="3" s="1"/>
  <c r="DF69" i="3"/>
  <c r="DG63" i="3"/>
  <c r="DI63" i="3" s="1"/>
  <c r="DH63" i="3"/>
  <c r="DJ63" i="3" s="1"/>
  <c r="DF63" i="3"/>
  <c r="DG56" i="3"/>
  <c r="DI56" i="3" s="1"/>
  <c r="DH56" i="3"/>
  <c r="DJ56" i="3" s="1"/>
  <c r="DF56" i="3"/>
  <c r="DG48" i="3"/>
  <c r="DI48" i="3" s="1"/>
  <c r="DH48" i="3"/>
  <c r="DJ48" i="3" s="1"/>
  <c r="DF48" i="3"/>
  <c r="DG42" i="3"/>
  <c r="DI42" i="3" s="1"/>
  <c r="DH42" i="3"/>
  <c r="DJ42" i="3" s="1"/>
  <c r="DF42" i="3"/>
  <c r="DG30" i="3"/>
  <c r="DI30" i="3" s="1"/>
  <c r="DH30" i="3"/>
  <c r="DJ30" i="3" s="1"/>
  <c r="DF30" i="3"/>
  <c r="DG24" i="3"/>
  <c r="DI24" i="3" s="1"/>
  <c r="DH24" i="3"/>
  <c r="DF24" i="3"/>
  <c r="DG18" i="3"/>
  <c r="DI18" i="3" s="1"/>
  <c r="DH18" i="3"/>
  <c r="DJ18" i="3" s="1"/>
  <c r="DF18" i="3"/>
  <c r="DG11" i="3"/>
  <c r="DI11" i="3" s="1"/>
  <c r="DH11" i="3"/>
  <c r="DJ11" i="3" s="1"/>
  <c r="DF11" i="3"/>
  <c r="DG6" i="3"/>
  <c r="DH6" i="3"/>
  <c r="DJ6" i="3" s="1"/>
  <c r="DF6" i="3"/>
  <c r="O145" i="3"/>
  <c r="R139" i="3"/>
  <c r="S139" i="3" s="1"/>
  <c r="R132" i="3"/>
  <c r="R123" i="3"/>
  <c r="S123" i="3" s="1"/>
  <c r="R116" i="3"/>
  <c r="R109" i="3"/>
  <c r="S109" i="3" s="1"/>
  <c r="R102" i="3"/>
  <c r="R97" i="3"/>
  <c r="S97" i="3" s="1"/>
  <c r="R91" i="3"/>
  <c r="S91" i="3" s="1"/>
  <c r="S86" i="3"/>
  <c r="R85" i="3"/>
  <c r="S85" i="3" s="1"/>
  <c r="R81" i="3"/>
  <c r="S81" i="3" s="1"/>
  <c r="R76" i="3"/>
  <c r="S76" i="3" s="1"/>
  <c r="R70" i="3"/>
  <c r="R64" i="3"/>
  <c r="S64" i="3" s="1"/>
  <c r="R57" i="3"/>
  <c r="S57" i="3" s="1"/>
  <c r="R49" i="3"/>
  <c r="S49" i="3" s="1"/>
  <c r="R43" i="3"/>
  <c r="S43" i="3" s="1"/>
  <c r="R25" i="3"/>
  <c r="S25" i="3" s="1"/>
  <c r="S20" i="3"/>
  <c r="R19" i="3"/>
  <c r="S19" i="3" s="1"/>
  <c r="S13" i="3"/>
  <c r="S14" i="3"/>
  <c r="R12" i="3"/>
  <c r="S32" i="3"/>
  <c r="S33" i="3"/>
  <c r="S34" i="3"/>
  <c r="S35" i="3"/>
  <c r="S36" i="3"/>
  <c r="S37" i="3"/>
  <c r="S38" i="3"/>
  <c r="S39" i="3"/>
  <c r="S40" i="3"/>
  <c r="S41" i="3"/>
  <c r="S31" i="3"/>
  <c r="S141" i="3"/>
  <c r="S142" i="3"/>
  <c r="S134" i="3"/>
  <c r="S135" i="3"/>
  <c r="S136" i="3"/>
  <c r="S137" i="3"/>
  <c r="S125" i="3"/>
  <c r="S126" i="3"/>
  <c r="S127" i="3"/>
  <c r="S128" i="3"/>
  <c r="S129" i="3"/>
  <c r="S130" i="3"/>
  <c r="S118" i="3"/>
  <c r="S119" i="3"/>
  <c r="S120" i="3"/>
  <c r="S121" i="3"/>
  <c r="S111" i="3"/>
  <c r="S112" i="3"/>
  <c r="S113" i="3"/>
  <c r="S114" i="3"/>
  <c r="S105" i="3"/>
  <c r="S106" i="3"/>
  <c r="S107" i="3"/>
  <c r="S99" i="3"/>
  <c r="S100" i="3"/>
  <c r="S93" i="3"/>
  <c r="S94" i="3"/>
  <c r="S95" i="3"/>
  <c r="S88" i="3"/>
  <c r="S89" i="3"/>
  <c r="S83" i="3"/>
  <c r="S78" i="3"/>
  <c r="S79" i="3"/>
  <c r="S72" i="3"/>
  <c r="S73" i="3"/>
  <c r="S74" i="3"/>
  <c r="S66" i="3"/>
  <c r="S67" i="3"/>
  <c r="S68" i="3"/>
  <c r="S59" i="3"/>
  <c r="S60" i="3"/>
  <c r="S61" i="3"/>
  <c r="S62" i="3"/>
  <c r="S51" i="3"/>
  <c r="S52" i="3"/>
  <c r="S53" i="3"/>
  <c r="S54" i="3"/>
  <c r="S55" i="3"/>
  <c r="S45" i="3"/>
  <c r="S46" i="3"/>
  <c r="S47" i="3"/>
  <c r="S44" i="3"/>
  <c r="S27" i="3"/>
  <c r="S28" i="3"/>
  <c r="S29" i="3"/>
  <c r="S140" i="3"/>
  <c r="S133" i="3"/>
  <c r="S124" i="3"/>
  <c r="S117" i="3"/>
  <c r="S110" i="3"/>
  <c r="S103" i="3"/>
  <c r="S98" i="3"/>
  <c r="S92" i="3"/>
  <c r="S87" i="3"/>
  <c r="S82" i="3"/>
  <c r="S77" i="3"/>
  <c r="S71" i="3"/>
  <c r="S65" i="3"/>
  <c r="S58" i="3"/>
  <c r="S50" i="3"/>
  <c r="S26" i="3"/>
  <c r="S22" i="3"/>
  <c r="S23" i="3"/>
  <c r="S21" i="3"/>
  <c r="S16" i="3"/>
  <c r="S17" i="3"/>
  <c r="S15" i="3"/>
  <c r="S9" i="3"/>
  <c r="S10" i="3"/>
  <c r="S8" i="3"/>
  <c r="DI101" i="3" l="1"/>
  <c r="AU84" i="3"/>
  <c r="AU80" i="3"/>
  <c r="DJ24" i="3"/>
  <c r="DJ115" i="3"/>
  <c r="AU108" i="3"/>
  <c r="DI115" i="3"/>
  <c r="AD5" i="3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DV5" i="3" s="1"/>
  <c r="DW5" i="3" s="1"/>
  <c r="DX5" i="3" s="1"/>
  <c r="DY5" i="3" s="1"/>
  <c r="DZ5" i="3" s="1"/>
  <c r="EA5" i="3" s="1"/>
  <c r="EB5" i="3" s="1"/>
  <c r="DJ146" i="3"/>
  <c r="DG143" i="3"/>
  <c r="R145" i="3"/>
  <c r="S145" i="3" s="1"/>
  <c r="DI96" i="3"/>
  <c r="DI146" i="3"/>
  <c r="DI145" i="3"/>
  <c r="DF143" i="3"/>
  <c r="DJ145" i="3"/>
  <c r="DI6" i="3"/>
  <c r="R11" i="3"/>
  <c r="R69" i="3"/>
  <c r="DH143" i="3"/>
  <c r="DJ96" i="3"/>
  <c r="R101" i="3"/>
  <c r="R115" i="3"/>
  <c r="R131" i="3"/>
  <c r="R6" i="3"/>
  <c r="R18" i="3"/>
  <c r="R30" i="3"/>
  <c r="R48" i="3"/>
  <c r="R63" i="3"/>
  <c r="R75" i="3"/>
  <c r="R84" i="3"/>
  <c r="R96" i="3"/>
  <c r="R108" i="3"/>
  <c r="R122" i="3"/>
  <c r="R138" i="3"/>
  <c r="S7" i="3"/>
  <c r="S132" i="3"/>
  <c r="S116" i="3"/>
  <c r="S102" i="3"/>
  <c r="S70" i="3"/>
  <c r="S12" i="3"/>
  <c r="R24" i="3"/>
  <c r="R42" i="3"/>
  <c r="R56" i="3"/>
  <c r="R80" i="3"/>
  <c r="R90" i="3"/>
  <c r="EB137" i="3"/>
  <c r="EB130" i="3"/>
  <c r="EB129" i="3"/>
  <c r="EB128" i="3"/>
  <c r="EB127" i="3"/>
  <c r="EB126" i="3"/>
  <c r="EB125" i="3"/>
  <c r="EB124" i="3"/>
  <c r="EB123" i="3"/>
  <c r="EB113" i="3"/>
  <c r="EB112" i="3"/>
  <c r="EB111" i="3"/>
  <c r="EB110" i="3"/>
  <c r="EB109" i="3"/>
  <c r="EB103" i="3"/>
  <c r="EB102" i="3"/>
  <c r="EB88" i="3"/>
  <c r="EB67" i="3"/>
  <c r="EB62" i="3"/>
  <c r="EB61" i="3"/>
  <c r="EB60" i="3"/>
  <c r="EB59" i="3"/>
  <c r="EB58" i="3"/>
  <c r="EB57" i="3"/>
  <c r="EB27" i="3"/>
  <c r="DW142" i="3"/>
  <c r="DW141" i="3"/>
  <c r="DW140" i="3"/>
  <c r="DW139" i="3"/>
  <c r="DW137" i="3"/>
  <c r="DW136" i="3"/>
  <c r="DW135" i="3"/>
  <c r="DW134" i="3"/>
  <c r="DW133" i="3"/>
  <c r="DW132" i="3"/>
  <c r="DW128" i="3"/>
  <c r="DW127" i="3"/>
  <c r="DW126" i="3"/>
  <c r="DW125" i="3"/>
  <c r="DW124" i="3"/>
  <c r="DW123" i="3"/>
  <c r="DW103" i="3"/>
  <c r="DW102" i="3"/>
  <c r="DW100" i="3"/>
  <c r="DW99" i="3"/>
  <c r="DW93" i="3"/>
  <c r="DW82" i="3"/>
  <c r="DW81" i="3"/>
  <c r="DW78" i="3"/>
  <c r="DW67" i="3"/>
  <c r="DW62" i="3"/>
  <c r="DW53" i="3"/>
  <c r="DW41" i="3"/>
  <c r="DW40" i="3"/>
  <c r="DW39" i="3"/>
  <c r="DW38" i="3"/>
  <c r="DW34" i="3"/>
  <c r="DW33" i="3"/>
  <c r="DW32" i="3"/>
  <c r="DW28" i="3"/>
  <c r="DW22" i="3"/>
  <c r="DW8" i="3"/>
  <c r="DT129" i="3"/>
  <c r="DT116" i="3"/>
  <c r="DT51" i="3"/>
  <c r="DT49" i="3"/>
  <c r="DE124" i="3"/>
  <c r="DE120" i="3"/>
  <c r="DE94" i="3"/>
  <c r="CZ91" i="3"/>
  <c r="CZ70" i="3"/>
  <c r="CU124" i="3"/>
  <c r="CU120" i="3"/>
  <c r="CU94" i="3"/>
  <c r="CU92" i="3"/>
  <c r="CU91" i="3"/>
  <c r="CU70" i="3"/>
  <c r="CP112" i="3"/>
  <c r="CP97" i="3"/>
  <c r="CP91" i="3"/>
  <c r="CP89" i="3"/>
  <c r="CP78" i="3"/>
  <c r="CF140" i="3"/>
  <c r="CF134" i="3"/>
  <c r="CF118" i="3"/>
  <c r="CE66" i="3"/>
  <c r="CE64" i="3"/>
  <c r="CF65" i="3"/>
  <c r="CF62" i="3"/>
  <c r="CF46" i="3"/>
  <c r="CF36" i="3"/>
  <c r="CF35" i="3"/>
  <c r="CF10" i="3"/>
  <c r="CA120" i="3"/>
  <c r="CA99" i="3"/>
  <c r="CA91" i="3"/>
  <c r="CA19" i="3"/>
  <c r="CA10" i="3"/>
  <c r="BQ91" i="3"/>
  <c r="BQ39" i="3"/>
  <c r="BQ36" i="3"/>
  <c r="BL141" i="3"/>
  <c r="BL124" i="3"/>
  <c r="BL118" i="3"/>
  <c r="BL110" i="3"/>
  <c r="BL100" i="3"/>
  <c r="BL93" i="3"/>
  <c r="BL91" i="3"/>
  <c r="BL77" i="3"/>
  <c r="BL72" i="3"/>
  <c r="BL61" i="3"/>
  <c r="BL54" i="3"/>
  <c r="BL43" i="3"/>
  <c r="BL17" i="3"/>
  <c r="BL14" i="3"/>
  <c r="BL13" i="3"/>
  <c r="BB85" i="3"/>
  <c r="AR136" i="3"/>
  <c r="AR107" i="3"/>
  <c r="AR66" i="3"/>
  <c r="AR10" i="3"/>
  <c r="AR8" i="3"/>
  <c r="AM109" i="3"/>
  <c r="AM86" i="3"/>
  <c r="AM41" i="3"/>
  <c r="AH142" i="3"/>
  <c r="AH105" i="3"/>
  <c r="AH91" i="3"/>
  <c r="AH92" i="3"/>
  <c r="AH86" i="3"/>
  <c r="AH88" i="3"/>
  <c r="AH87" i="3"/>
  <c r="AH64" i="3"/>
  <c r="AH36" i="3"/>
  <c r="AH27" i="3"/>
  <c r="AH17" i="3"/>
  <c r="AC142" i="3"/>
  <c r="AC128" i="3"/>
  <c r="AC113" i="3"/>
  <c r="AC99" i="3"/>
  <c r="AC82" i="3"/>
  <c r="AC77" i="3"/>
  <c r="AC52" i="3"/>
  <c r="AC51" i="3"/>
  <c r="AC37" i="3"/>
  <c r="AC34" i="3"/>
  <c r="AC33" i="3"/>
  <c r="AC32" i="3"/>
  <c r="AC31" i="3"/>
  <c r="AC20" i="3"/>
  <c r="AC17" i="3"/>
  <c r="X142" i="3"/>
  <c r="X141" i="3"/>
  <c r="X140" i="3"/>
  <c r="X137" i="3"/>
  <c r="X136" i="3"/>
  <c r="X135" i="3"/>
  <c r="X134" i="3"/>
  <c r="X133" i="3"/>
  <c r="X130" i="3"/>
  <c r="X129" i="3"/>
  <c r="X128" i="3"/>
  <c r="X127" i="3"/>
  <c r="X126" i="3"/>
  <c r="X125" i="3"/>
  <c r="X124" i="3"/>
  <c r="X121" i="3"/>
  <c r="X120" i="3"/>
  <c r="X119" i="3"/>
  <c r="X118" i="3"/>
  <c r="X117" i="3"/>
  <c r="X114" i="3"/>
  <c r="X113" i="3"/>
  <c r="X112" i="3"/>
  <c r="X111" i="3"/>
  <c r="X110" i="3"/>
  <c r="X107" i="3"/>
  <c r="X106" i="3"/>
  <c r="X105" i="3"/>
  <c r="X103" i="3"/>
  <c r="X100" i="3"/>
  <c r="X99" i="3"/>
  <c r="X98" i="3"/>
  <c r="X95" i="3"/>
  <c r="X94" i="3"/>
  <c r="X93" i="3"/>
  <c r="X92" i="3"/>
  <c r="X89" i="3"/>
  <c r="X88" i="3"/>
  <c r="X87" i="3"/>
  <c r="X83" i="3"/>
  <c r="X82" i="3"/>
  <c r="X79" i="3"/>
  <c r="X78" i="3"/>
  <c r="X77" i="3"/>
  <c r="X74" i="3"/>
  <c r="X73" i="3"/>
  <c r="X72" i="3"/>
  <c r="X71" i="3"/>
  <c r="X68" i="3"/>
  <c r="X67" i="3"/>
  <c r="X66" i="3"/>
  <c r="X65" i="3"/>
  <c r="X62" i="3"/>
  <c r="X61" i="3"/>
  <c r="X60" i="3"/>
  <c r="X59" i="3"/>
  <c r="X58" i="3"/>
  <c r="X55" i="3"/>
  <c r="X54" i="3"/>
  <c r="X53" i="3"/>
  <c r="X52" i="3"/>
  <c r="X51" i="3"/>
  <c r="X50" i="3"/>
  <c r="X47" i="3"/>
  <c r="X46" i="3"/>
  <c r="X45" i="3"/>
  <c r="X44" i="3"/>
  <c r="X41" i="3"/>
  <c r="X40" i="3"/>
  <c r="X39" i="3"/>
  <c r="X38" i="3"/>
  <c r="X37" i="3"/>
  <c r="X36" i="3"/>
  <c r="X35" i="3"/>
  <c r="X34" i="3"/>
  <c r="X33" i="3"/>
  <c r="X32" i="3"/>
  <c r="X31" i="3"/>
  <c r="X29" i="3"/>
  <c r="X28" i="3"/>
  <c r="X27" i="3"/>
  <c r="X26" i="3"/>
  <c r="X25" i="3"/>
  <c r="X23" i="3"/>
  <c r="X22" i="3"/>
  <c r="X21" i="3"/>
  <c r="X17" i="3"/>
  <c r="X16" i="3"/>
  <c r="X15" i="3"/>
  <c r="X10" i="3"/>
  <c r="X9" i="3"/>
  <c r="X8" i="3"/>
  <c r="CQ146" i="3"/>
  <c r="DJ143" i="3" l="1"/>
  <c r="DI143" i="3"/>
  <c r="AP146" i="3"/>
  <c r="AA146" i="3" l="1"/>
  <c r="R146" i="3" l="1"/>
  <c r="E64" i="3"/>
  <c r="J142" i="3"/>
  <c r="J141" i="3"/>
  <c r="J140" i="3"/>
  <c r="J134" i="3"/>
  <c r="J83" i="3"/>
  <c r="E134" i="3" l="1"/>
  <c r="E141" i="3"/>
  <c r="E140" i="3"/>
  <c r="E142" i="3"/>
  <c r="E83" i="3"/>
  <c r="R143" i="3"/>
  <c r="J79" i="3"/>
  <c r="E79" i="3" s="1"/>
  <c r="J68" i="3"/>
  <c r="E68" i="3" s="1"/>
  <c r="J67" i="3"/>
  <c r="E67" i="3" s="1"/>
  <c r="J65" i="3"/>
  <c r="E65" i="3" s="1"/>
  <c r="J66" i="3"/>
  <c r="CR90" i="3" l="1"/>
  <c r="CM24" i="3" l="1"/>
  <c r="CN24" i="3"/>
  <c r="CL24" i="3"/>
  <c r="H26" i="3" l="1"/>
  <c r="H27" i="3"/>
  <c r="H28" i="3"/>
  <c r="H29" i="3"/>
  <c r="CI75" i="3" l="1"/>
  <c r="BO131" i="3"/>
  <c r="BE131" i="3"/>
  <c r="AY80" i="3"/>
  <c r="AD63" i="3"/>
  <c r="AD75" i="3"/>
  <c r="AD80" i="3"/>
  <c r="AD131" i="3"/>
  <c r="AD138" i="3"/>
  <c r="Y138" i="3"/>
  <c r="Y131" i="3"/>
  <c r="Y80" i="3"/>
  <c r="Y75" i="3"/>
  <c r="Y63" i="3"/>
  <c r="T63" i="3"/>
  <c r="V75" i="3"/>
  <c r="T75" i="3"/>
  <c r="T80" i="3"/>
  <c r="T131" i="3"/>
  <c r="T138" i="3"/>
  <c r="M131" i="3"/>
  <c r="M80" i="3"/>
  <c r="M75" i="3"/>
  <c r="M63" i="3"/>
  <c r="V80" i="3" l="1"/>
  <c r="CN69" i="3" l="1"/>
  <c r="M122" i="3"/>
  <c r="N122" i="3"/>
  <c r="O122" i="3"/>
  <c r="S122" i="3" s="1"/>
  <c r="DY138" i="3" l="1"/>
  <c r="DX138" i="3"/>
  <c r="DX80" i="3"/>
  <c r="DY63" i="3"/>
  <c r="DX63" i="3"/>
  <c r="DU138" i="3"/>
  <c r="DW138" i="3" s="1"/>
  <c r="DQ138" i="3"/>
  <c r="DP138" i="3"/>
  <c r="DQ63" i="3"/>
  <c r="DP63" i="3"/>
  <c r="DL63" i="3"/>
  <c r="DK63" i="3"/>
  <c r="DL80" i="3"/>
  <c r="DK80" i="3"/>
  <c r="DL138" i="3"/>
  <c r="DK138" i="3"/>
  <c r="DB138" i="3"/>
  <c r="DA138" i="3"/>
  <c r="DB63" i="3"/>
  <c r="DA63" i="3"/>
  <c r="CW63" i="3"/>
  <c r="CV63" i="3"/>
  <c r="CW138" i="3"/>
  <c r="CV138" i="3"/>
  <c r="CR63" i="3"/>
  <c r="CQ63" i="3"/>
  <c r="CR138" i="3"/>
  <c r="CQ138" i="3"/>
  <c r="CM63" i="3"/>
  <c r="CL63" i="3"/>
  <c r="CM138" i="3"/>
  <c r="CL138" i="3"/>
  <c r="CH63" i="3"/>
  <c r="CG63" i="3"/>
  <c r="CH75" i="3"/>
  <c r="CG75" i="3"/>
  <c r="CH138" i="3"/>
  <c r="CG138" i="3"/>
  <c r="CB63" i="3"/>
  <c r="CB80" i="3"/>
  <c r="CC131" i="3"/>
  <c r="CB131" i="3"/>
  <c r="CC138" i="3"/>
  <c r="CB138" i="3"/>
  <c r="CC63" i="3"/>
  <c r="BX63" i="3"/>
  <c r="BW63" i="3"/>
  <c r="BX138" i="3"/>
  <c r="BW138" i="3"/>
  <c r="BS138" i="3"/>
  <c r="BR138" i="3"/>
  <c r="BS131" i="3"/>
  <c r="BR131" i="3"/>
  <c r="BS63" i="3"/>
  <c r="BR63" i="3"/>
  <c r="BM63" i="3"/>
  <c r="BN131" i="3"/>
  <c r="BM131" i="3"/>
  <c r="BN138" i="3"/>
  <c r="BM138" i="3"/>
  <c r="BN63" i="3"/>
  <c r="BI63" i="3"/>
  <c r="BH63" i="3"/>
  <c r="BH75" i="3"/>
  <c r="BH80" i="3"/>
  <c r="BI131" i="3"/>
  <c r="BH131" i="3"/>
  <c r="BI138" i="3"/>
  <c r="BH138" i="3"/>
  <c r="BD138" i="3"/>
  <c r="BC138" i="3"/>
  <c r="BD131" i="3"/>
  <c r="BC131" i="3"/>
  <c r="BD63" i="3"/>
  <c r="BC63" i="3"/>
  <c r="AY63" i="3"/>
  <c r="AX63" i="3"/>
  <c r="AY131" i="3"/>
  <c r="AX131" i="3"/>
  <c r="AY138" i="3"/>
  <c r="AX138" i="3"/>
  <c r="AO138" i="3"/>
  <c r="AN138" i="3"/>
  <c r="AO131" i="3"/>
  <c r="AN131" i="3"/>
  <c r="AO63" i="3"/>
  <c r="AN63" i="3"/>
  <c r="AJ138" i="3"/>
  <c r="AI138" i="3"/>
  <c r="AJ131" i="3"/>
  <c r="AI131" i="3"/>
  <c r="AJ80" i="3"/>
  <c r="AI80" i="3"/>
  <c r="AJ75" i="3"/>
  <c r="AI75" i="3"/>
  <c r="AJ63" i="3"/>
  <c r="AI63" i="3"/>
  <c r="AE63" i="3"/>
  <c r="AE75" i="3"/>
  <c r="AE80" i="3"/>
  <c r="AD122" i="3"/>
  <c r="AE131" i="3"/>
  <c r="AE138" i="3"/>
  <c r="Y108" i="3"/>
  <c r="Y145" i="3"/>
  <c r="Y146" i="3"/>
  <c r="Z63" i="3"/>
  <c r="Z75" i="3"/>
  <c r="Z80" i="3"/>
  <c r="AA84" i="3"/>
  <c r="Y84" i="3"/>
  <c r="Y90" i="3"/>
  <c r="Y96" i="3"/>
  <c r="Y101" i="3"/>
  <c r="AA108" i="3"/>
  <c r="Z108" i="3"/>
  <c r="Y115" i="3"/>
  <c r="AA122" i="3"/>
  <c r="Z122" i="3"/>
  <c r="Y122" i="3"/>
  <c r="Z131" i="3"/>
  <c r="Z138" i="3"/>
  <c r="Y56" i="3"/>
  <c r="T56" i="3"/>
  <c r="U63" i="3"/>
  <c r="U75" i="3"/>
  <c r="U80" i="3"/>
  <c r="T122" i="3"/>
  <c r="U131" i="3"/>
  <c r="U138" i="3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O131" i="3"/>
  <c r="S131" i="3" s="1"/>
  <c r="H140" i="3"/>
  <c r="I140" i="3"/>
  <c r="H141" i="3"/>
  <c r="I141" i="3"/>
  <c r="H142" i="3"/>
  <c r="C142" i="3" s="1"/>
  <c r="I142" i="3"/>
  <c r="D142" i="3" s="1"/>
  <c r="H134" i="3"/>
  <c r="I134" i="3"/>
  <c r="D140" i="3" l="1"/>
  <c r="C141" i="3"/>
  <c r="C140" i="3"/>
  <c r="D141" i="3"/>
  <c r="O80" i="3" l="1"/>
  <c r="S80" i="3" s="1"/>
  <c r="H67" i="3"/>
  <c r="I67" i="3"/>
  <c r="H68" i="3"/>
  <c r="I68" i="3"/>
  <c r="H65" i="3"/>
  <c r="I65" i="3"/>
  <c r="I64" i="3"/>
  <c r="I37" i="3"/>
  <c r="C29" i="3"/>
  <c r="C68" i="3" l="1"/>
  <c r="C67" i="3"/>
  <c r="C65" i="3"/>
  <c r="O6" i="3"/>
  <c r="S6" i="3" s="1"/>
  <c r="BO80" i="3" l="1"/>
  <c r="J61" i="3"/>
  <c r="J36" i="3" l="1"/>
  <c r="P142" i="3"/>
  <c r="O138" i="3"/>
  <c r="S138" i="3" s="1"/>
  <c r="W142" i="3"/>
  <c r="AB142" i="3"/>
  <c r="AG142" i="3"/>
  <c r="AL142" i="3"/>
  <c r="AM142" i="3"/>
  <c r="AQ142" i="3"/>
  <c r="AR142" i="3"/>
  <c r="BA142" i="3"/>
  <c r="BB142" i="3"/>
  <c r="BF142" i="3"/>
  <c r="BG142" i="3"/>
  <c r="BK142" i="3"/>
  <c r="BP142" i="3"/>
  <c r="BQ142" i="3"/>
  <c r="BU142" i="3"/>
  <c r="BV142" i="3"/>
  <c r="BZ142" i="3"/>
  <c r="CA142" i="3"/>
  <c r="CE142" i="3"/>
  <c r="CJ142" i="3"/>
  <c r="CK142" i="3"/>
  <c r="CO142" i="3"/>
  <c r="CP142" i="3"/>
  <c r="CT142" i="3"/>
  <c r="CU142" i="3"/>
  <c r="CY142" i="3"/>
  <c r="CZ142" i="3"/>
  <c r="DD142" i="3"/>
  <c r="DE142" i="3"/>
  <c r="DN142" i="3"/>
  <c r="DO142" i="3"/>
  <c r="DS142" i="3"/>
  <c r="DT142" i="3"/>
  <c r="EA142" i="3"/>
  <c r="EB142" i="3"/>
  <c r="P141" i="3"/>
  <c r="W141" i="3"/>
  <c r="AB141" i="3"/>
  <c r="AC141" i="3"/>
  <c r="AG141" i="3"/>
  <c r="AL141" i="3"/>
  <c r="AM141" i="3"/>
  <c r="AQ141" i="3"/>
  <c r="BA141" i="3"/>
  <c r="BB141" i="3"/>
  <c r="BF141" i="3"/>
  <c r="BG141" i="3"/>
  <c r="BK141" i="3"/>
  <c r="BP141" i="3"/>
  <c r="BQ141" i="3"/>
  <c r="BU141" i="3"/>
  <c r="BV141" i="3"/>
  <c r="BZ141" i="3"/>
  <c r="CA141" i="3"/>
  <c r="CE141" i="3"/>
  <c r="CJ141" i="3"/>
  <c r="CK141" i="3"/>
  <c r="CO141" i="3"/>
  <c r="CP141" i="3"/>
  <c r="CT141" i="3"/>
  <c r="CU141" i="3"/>
  <c r="CY141" i="3"/>
  <c r="CZ141" i="3"/>
  <c r="DD141" i="3"/>
  <c r="DE141" i="3"/>
  <c r="DN141" i="3"/>
  <c r="DO141" i="3"/>
  <c r="DS141" i="3"/>
  <c r="DT141" i="3"/>
  <c r="EA141" i="3"/>
  <c r="EB141" i="3"/>
  <c r="BE138" i="3"/>
  <c r="CS138" i="3"/>
  <c r="DC138" i="3"/>
  <c r="EA133" i="3"/>
  <c r="EB133" i="3"/>
  <c r="EA135" i="3"/>
  <c r="EB135" i="3"/>
  <c r="EA136" i="3"/>
  <c r="EB136" i="3"/>
  <c r="EA137" i="3"/>
  <c r="DS133" i="3"/>
  <c r="DT133" i="3"/>
  <c r="DS135" i="3"/>
  <c r="DT135" i="3"/>
  <c r="DS136" i="3"/>
  <c r="DT136" i="3"/>
  <c r="DS137" i="3"/>
  <c r="DT137" i="3"/>
  <c r="DN133" i="3"/>
  <c r="DO133" i="3"/>
  <c r="DN135" i="3"/>
  <c r="DO135" i="3"/>
  <c r="DN136" i="3"/>
  <c r="DO136" i="3"/>
  <c r="DN137" i="3"/>
  <c r="DO137" i="3"/>
  <c r="DD133" i="3"/>
  <c r="DE133" i="3"/>
  <c r="DD135" i="3"/>
  <c r="DE135" i="3"/>
  <c r="DD136" i="3"/>
  <c r="DE136" i="3"/>
  <c r="DD137" i="3"/>
  <c r="DE137" i="3"/>
  <c r="CY133" i="3"/>
  <c r="CZ133" i="3"/>
  <c r="CY135" i="3"/>
  <c r="CZ135" i="3"/>
  <c r="CY136" i="3"/>
  <c r="CZ136" i="3"/>
  <c r="CY137" i="3"/>
  <c r="CZ137" i="3"/>
  <c r="CT133" i="3"/>
  <c r="CU133" i="3"/>
  <c r="CT135" i="3"/>
  <c r="CU135" i="3"/>
  <c r="CT136" i="3"/>
  <c r="CU136" i="3"/>
  <c r="CT137" i="3"/>
  <c r="CU137" i="3"/>
  <c r="CO133" i="3"/>
  <c r="CP133" i="3"/>
  <c r="CO135" i="3"/>
  <c r="CP135" i="3"/>
  <c r="CO136" i="3"/>
  <c r="CP136" i="3"/>
  <c r="CO137" i="3"/>
  <c r="CP137" i="3"/>
  <c r="CJ133" i="3"/>
  <c r="CK133" i="3"/>
  <c r="CJ135" i="3"/>
  <c r="CK135" i="3"/>
  <c r="CJ136" i="3"/>
  <c r="CK136" i="3"/>
  <c r="CJ137" i="3"/>
  <c r="CK137" i="3"/>
  <c r="CE133" i="3"/>
  <c r="CF133" i="3"/>
  <c r="CE135" i="3"/>
  <c r="CF135" i="3"/>
  <c r="CE136" i="3"/>
  <c r="CF136" i="3"/>
  <c r="CE137" i="3"/>
  <c r="CF137" i="3"/>
  <c r="BZ133" i="3"/>
  <c r="CA133" i="3"/>
  <c r="BZ135" i="3"/>
  <c r="CA135" i="3"/>
  <c r="BZ136" i="3"/>
  <c r="CA136" i="3"/>
  <c r="BZ137" i="3"/>
  <c r="CA137" i="3"/>
  <c r="BU133" i="3"/>
  <c r="BV133" i="3"/>
  <c r="BU135" i="3"/>
  <c r="BV135" i="3"/>
  <c r="BU136" i="3"/>
  <c r="BV136" i="3"/>
  <c r="BU137" i="3"/>
  <c r="BV137" i="3"/>
  <c r="BP133" i="3"/>
  <c r="BQ133" i="3"/>
  <c r="BP135" i="3"/>
  <c r="BQ135" i="3"/>
  <c r="BP136" i="3"/>
  <c r="BQ136" i="3"/>
  <c r="BP137" i="3"/>
  <c r="BQ137" i="3"/>
  <c r="BK133" i="3"/>
  <c r="BL133" i="3"/>
  <c r="BK135" i="3"/>
  <c r="BL135" i="3"/>
  <c r="BK136" i="3"/>
  <c r="BL136" i="3"/>
  <c r="BK137" i="3"/>
  <c r="BL137" i="3"/>
  <c r="BF133" i="3"/>
  <c r="BG133" i="3"/>
  <c r="BF135" i="3"/>
  <c r="BG135" i="3"/>
  <c r="BF136" i="3"/>
  <c r="BG136" i="3"/>
  <c r="BF137" i="3"/>
  <c r="BG137" i="3"/>
  <c r="BA133" i="3"/>
  <c r="BB133" i="3"/>
  <c r="BA135" i="3"/>
  <c r="BB135" i="3"/>
  <c r="BA136" i="3"/>
  <c r="BB136" i="3"/>
  <c r="BA137" i="3"/>
  <c r="BB137" i="3"/>
  <c r="AQ133" i="3"/>
  <c r="AR133" i="3"/>
  <c r="AQ135" i="3"/>
  <c r="AR135" i="3"/>
  <c r="AQ136" i="3"/>
  <c r="AQ137" i="3"/>
  <c r="AR137" i="3"/>
  <c r="AL133" i="3"/>
  <c r="AM133" i="3"/>
  <c r="AL135" i="3"/>
  <c r="AM135" i="3"/>
  <c r="AL136" i="3"/>
  <c r="AM136" i="3"/>
  <c r="AL137" i="3"/>
  <c r="AM137" i="3"/>
  <c r="AG133" i="3"/>
  <c r="AH133" i="3"/>
  <c r="AG135" i="3"/>
  <c r="AH135" i="3"/>
  <c r="AG136" i="3"/>
  <c r="AH136" i="3"/>
  <c r="AG137" i="3"/>
  <c r="AH137" i="3"/>
  <c r="AB133" i="3"/>
  <c r="AC133" i="3"/>
  <c r="AB135" i="3"/>
  <c r="AC135" i="3"/>
  <c r="AB136" i="3"/>
  <c r="AC136" i="3"/>
  <c r="AB137" i="3"/>
  <c r="AC137" i="3"/>
  <c r="W133" i="3"/>
  <c r="W135" i="3"/>
  <c r="W136" i="3"/>
  <c r="W137" i="3"/>
  <c r="P133" i="3"/>
  <c r="Q133" i="3"/>
  <c r="P135" i="3"/>
  <c r="Q135" i="3"/>
  <c r="P136" i="3"/>
  <c r="Q136" i="3"/>
  <c r="P137" i="3"/>
  <c r="Q137" i="3"/>
  <c r="V131" i="3"/>
  <c r="AF131" i="3"/>
  <c r="AK131" i="3"/>
  <c r="AP131" i="3"/>
  <c r="AZ131" i="3"/>
  <c r="BJ131" i="3"/>
  <c r="BT131" i="3"/>
  <c r="BW131" i="3"/>
  <c r="BX131" i="3"/>
  <c r="BY131" i="3"/>
  <c r="CD131" i="3"/>
  <c r="CG131" i="3"/>
  <c r="CH131" i="3"/>
  <c r="CI131" i="3"/>
  <c r="CL131" i="3"/>
  <c r="CM131" i="3"/>
  <c r="CN131" i="3"/>
  <c r="CQ131" i="3"/>
  <c r="CR131" i="3"/>
  <c r="CS131" i="3"/>
  <c r="CV131" i="3"/>
  <c r="CW131" i="3"/>
  <c r="CX131" i="3"/>
  <c r="DA131" i="3"/>
  <c r="DB131" i="3"/>
  <c r="DC131" i="3"/>
  <c r="DK131" i="3"/>
  <c r="DL131" i="3"/>
  <c r="DM131" i="3"/>
  <c r="DP131" i="3"/>
  <c r="DQ131" i="3"/>
  <c r="DR131" i="3"/>
  <c r="DU131" i="3"/>
  <c r="DV131" i="3"/>
  <c r="DX131" i="3"/>
  <c r="DY131" i="3"/>
  <c r="DZ131" i="3"/>
  <c r="EA82" i="3"/>
  <c r="EB82" i="3"/>
  <c r="DS82" i="3"/>
  <c r="DT82" i="3"/>
  <c r="DN82" i="3"/>
  <c r="DO82" i="3"/>
  <c r="DD82" i="3"/>
  <c r="DE82" i="3"/>
  <c r="CY82" i="3"/>
  <c r="CZ82" i="3"/>
  <c r="CT82" i="3"/>
  <c r="CU82" i="3"/>
  <c r="CO82" i="3"/>
  <c r="CP82" i="3"/>
  <c r="CJ82" i="3"/>
  <c r="CK82" i="3"/>
  <c r="CE82" i="3"/>
  <c r="CF82" i="3"/>
  <c r="BZ82" i="3"/>
  <c r="CA82" i="3"/>
  <c r="BU82" i="3"/>
  <c r="BV82" i="3"/>
  <c r="BQ82" i="3"/>
  <c r="BK82" i="3"/>
  <c r="BL82" i="3"/>
  <c r="BF82" i="3"/>
  <c r="BG82" i="3"/>
  <c r="BA82" i="3"/>
  <c r="BB82" i="3"/>
  <c r="AQ82" i="3"/>
  <c r="AR82" i="3"/>
  <c r="AL82" i="3"/>
  <c r="AM82" i="3"/>
  <c r="AG82" i="3"/>
  <c r="AH82" i="3"/>
  <c r="AB82" i="3"/>
  <c r="W82" i="3"/>
  <c r="P82" i="3"/>
  <c r="Q82" i="3"/>
  <c r="AA80" i="3"/>
  <c r="AF80" i="3"/>
  <c r="AK80" i="3"/>
  <c r="AN80" i="3"/>
  <c r="AP80" i="3"/>
  <c r="AZ80" i="3"/>
  <c r="BC80" i="3"/>
  <c r="BD80" i="3"/>
  <c r="BE80" i="3"/>
  <c r="BI80" i="3"/>
  <c r="BJ80" i="3"/>
  <c r="BM80" i="3"/>
  <c r="BN80" i="3"/>
  <c r="BQ83" i="3"/>
  <c r="BR80" i="3"/>
  <c r="BS80" i="3"/>
  <c r="BT80" i="3"/>
  <c r="BW80" i="3"/>
  <c r="BX80" i="3"/>
  <c r="BY80" i="3"/>
  <c r="CC80" i="3"/>
  <c r="CD80" i="3"/>
  <c r="CG80" i="3"/>
  <c r="CH80" i="3"/>
  <c r="CI80" i="3"/>
  <c r="CL80" i="3"/>
  <c r="CM80" i="3"/>
  <c r="CN80" i="3"/>
  <c r="CQ80" i="3"/>
  <c r="CR80" i="3"/>
  <c r="CS80" i="3"/>
  <c r="CV80" i="3"/>
  <c r="CW80" i="3"/>
  <c r="CX80" i="3"/>
  <c r="DA80" i="3"/>
  <c r="DB80" i="3"/>
  <c r="DC80" i="3"/>
  <c r="DM80" i="3"/>
  <c r="DP80" i="3"/>
  <c r="DQ80" i="3"/>
  <c r="DR80" i="3"/>
  <c r="DU80" i="3"/>
  <c r="DW80" i="3" s="1"/>
  <c r="DV80" i="3"/>
  <c r="DY80" i="3"/>
  <c r="DZ80" i="3"/>
  <c r="EA77" i="3"/>
  <c r="EB77" i="3"/>
  <c r="EA78" i="3"/>
  <c r="EB78" i="3"/>
  <c r="DW77" i="3"/>
  <c r="DS77" i="3"/>
  <c r="DT77" i="3"/>
  <c r="DS78" i="3"/>
  <c r="DT78" i="3"/>
  <c r="DN77" i="3"/>
  <c r="DO77" i="3"/>
  <c r="DN78" i="3"/>
  <c r="DO78" i="3"/>
  <c r="DD77" i="3"/>
  <c r="DE77" i="3"/>
  <c r="DD78" i="3"/>
  <c r="DE78" i="3"/>
  <c r="CY77" i="3"/>
  <c r="CZ77" i="3"/>
  <c r="CY78" i="3"/>
  <c r="CZ78" i="3"/>
  <c r="CT77" i="3"/>
  <c r="CU77" i="3"/>
  <c r="CT78" i="3"/>
  <c r="CU78" i="3"/>
  <c r="CO77" i="3"/>
  <c r="CP77" i="3"/>
  <c r="CO78" i="3"/>
  <c r="CJ77" i="3"/>
  <c r="CK77" i="3"/>
  <c r="CJ78" i="3"/>
  <c r="CK78" i="3"/>
  <c r="CE77" i="3"/>
  <c r="CF77" i="3"/>
  <c r="CE78" i="3"/>
  <c r="CF78" i="3"/>
  <c r="BZ77" i="3"/>
  <c r="CA77" i="3"/>
  <c r="BZ78" i="3"/>
  <c r="CA78" i="3"/>
  <c r="BU77" i="3"/>
  <c r="BV77" i="3"/>
  <c r="BU78" i="3"/>
  <c r="BV78" i="3"/>
  <c r="BP77" i="3"/>
  <c r="BQ77" i="3"/>
  <c r="BP78" i="3"/>
  <c r="BQ78" i="3"/>
  <c r="BK77" i="3"/>
  <c r="BK78" i="3"/>
  <c r="BL78" i="3"/>
  <c r="BF77" i="3"/>
  <c r="BG77" i="3"/>
  <c r="BF78" i="3"/>
  <c r="BG78" i="3"/>
  <c r="BA77" i="3"/>
  <c r="BB77" i="3"/>
  <c r="BA78" i="3"/>
  <c r="BB78" i="3"/>
  <c r="AQ77" i="3"/>
  <c r="AR77" i="3"/>
  <c r="AQ78" i="3"/>
  <c r="AR78" i="3"/>
  <c r="AL77" i="3"/>
  <c r="AM77" i="3"/>
  <c r="AL78" i="3"/>
  <c r="AM78" i="3"/>
  <c r="AG77" i="3"/>
  <c r="AH77" i="3"/>
  <c r="AG78" i="3"/>
  <c r="AH78" i="3"/>
  <c r="AB77" i="3"/>
  <c r="AB78" i="3"/>
  <c r="AC78" i="3"/>
  <c r="W77" i="3"/>
  <c r="W78" i="3"/>
  <c r="P77" i="3"/>
  <c r="Q77" i="3"/>
  <c r="P78" i="3"/>
  <c r="Q78" i="3"/>
  <c r="O75" i="3"/>
  <c r="S75" i="3" s="1"/>
  <c r="AA75" i="3"/>
  <c r="AF75" i="3"/>
  <c r="AK75" i="3"/>
  <c r="AN75" i="3"/>
  <c r="AX75" i="3"/>
  <c r="AY75" i="3"/>
  <c r="AZ75" i="3"/>
  <c r="BC75" i="3"/>
  <c r="BD75" i="3"/>
  <c r="BE75" i="3"/>
  <c r="BI75" i="3"/>
  <c r="BJ75" i="3"/>
  <c r="BM75" i="3"/>
  <c r="BN75" i="3"/>
  <c r="BO75" i="3"/>
  <c r="BR75" i="3"/>
  <c r="BS75" i="3"/>
  <c r="BT75" i="3"/>
  <c r="BW75" i="3"/>
  <c r="BX75" i="3"/>
  <c r="BY75" i="3"/>
  <c r="CB75" i="3"/>
  <c r="CC75" i="3"/>
  <c r="CD75" i="3"/>
  <c r="CL75" i="3"/>
  <c r="CM75" i="3"/>
  <c r="CN75" i="3"/>
  <c r="CQ75" i="3"/>
  <c r="CR75" i="3"/>
  <c r="CS75" i="3"/>
  <c r="CV75" i="3"/>
  <c r="CW75" i="3"/>
  <c r="CX75" i="3"/>
  <c r="DA75" i="3"/>
  <c r="DB75" i="3"/>
  <c r="DC75" i="3"/>
  <c r="DK75" i="3"/>
  <c r="DL75" i="3"/>
  <c r="DM75" i="3"/>
  <c r="DP75" i="3"/>
  <c r="DQ75" i="3"/>
  <c r="DR75" i="3"/>
  <c r="DU75" i="3"/>
  <c r="DV75" i="3"/>
  <c r="DX75" i="3"/>
  <c r="DY75" i="3"/>
  <c r="DZ75" i="3"/>
  <c r="EA66" i="3"/>
  <c r="EB66" i="3"/>
  <c r="DW66" i="3"/>
  <c r="DS66" i="3"/>
  <c r="DT66" i="3"/>
  <c r="DN66" i="3"/>
  <c r="DO66" i="3"/>
  <c r="DD66" i="3"/>
  <c r="DE66" i="3"/>
  <c r="CY66" i="3"/>
  <c r="CZ66" i="3"/>
  <c r="CT66" i="3"/>
  <c r="CU66" i="3"/>
  <c r="CO66" i="3"/>
  <c r="CP66" i="3"/>
  <c r="CJ66" i="3"/>
  <c r="CK66" i="3"/>
  <c r="CE65" i="3"/>
  <c r="CF66" i="3"/>
  <c r="BZ66" i="3"/>
  <c r="CA66" i="3"/>
  <c r="BU66" i="3"/>
  <c r="BV66" i="3"/>
  <c r="BQ66" i="3"/>
  <c r="BK66" i="3"/>
  <c r="BL66" i="3"/>
  <c r="BF66" i="3"/>
  <c r="BG66" i="3"/>
  <c r="BA66" i="3"/>
  <c r="BB66" i="3"/>
  <c r="AQ66" i="3"/>
  <c r="AL66" i="3"/>
  <c r="AM66" i="3"/>
  <c r="AG66" i="3"/>
  <c r="AH66" i="3"/>
  <c r="AB66" i="3"/>
  <c r="AC66" i="3"/>
  <c r="W66" i="3"/>
  <c r="P66" i="3"/>
  <c r="Q66" i="3"/>
  <c r="P68" i="3"/>
  <c r="W68" i="3"/>
  <c r="AB68" i="3"/>
  <c r="AC68" i="3"/>
  <c r="AG68" i="3"/>
  <c r="AL68" i="3"/>
  <c r="AQ68" i="3"/>
  <c r="AR68" i="3"/>
  <c r="BA68" i="3"/>
  <c r="BB68" i="3"/>
  <c r="BF68" i="3"/>
  <c r="BG68" i="3"/>
  <c r="BK68" i="3"/>
  <c r="BL68" i="3"/>
  <c r="BQ68" i="3"/>
  <c r="BU68" i="3"/>
  <c r="BV68" i="3"/>
  <c r="BZ68" i="3"/>
  <c r="CA68" i="3"/>
  <c r="CE67" i="3"/>
  <c r="CF68" i="3"/>
  <c r="CJ68" i="3"/>
  <c r="CK68" i="3"/>
  <c r="CO68" i="3"/>
  <c r="CP68" i="3"/>
  <c r="CT68" i="3"/>
  <c r="CU68" i="3"/>
  <c r="CY68" i="3"/>
  <c r="CZ68" i="3"/>
  <c r="DD68" i="3"/>
  <c r="DE68" i="3"/>
  <c r="DN68" i="3"/>
  <c r="DO68" i="3"/>
  <c r="DS68" i="3"/>
  <c r="DT68" i="3"/>
  <c r="D68" i="3"/>
  <c r="DW68" i="3"/>
  <c r="EA68" i="3"/>
  <c r="EB68" i="3"/>
  <c r="P67" i="3"/>
  <c r="W67" i="3"/>
  <c r="AB67" i="3"/>
  <c r="AC67" i="3"/>
  <c r="AG67" i="3"/>
  <c r="AL67" i="3"/>
  <c r="AQ67" i="3"/>
  <c r="BA67" i="3"/>
  <c r="BB67" i="3"/>
  <c r="BF67" i="3"/>
  <c r="BG67" i="3"/>
  <c r="BK67" i="3"/>
  <c r="BQ67" i="3"/>
  <c r="BU67" i="3"/>
  <c r="BV67" i="3"/>
  <c r="BZ67" i="3"/>
  <c r="CA67" i="3"/>
  <c r="CF67" i="3"/>
  <c r="CJ67" i="3"/>
  <c r="CK67" i="3"/>
  <c r="CO67" i="3"/>
  <c r="CP67" i="3"/>
  <c r="CT67" i="3"/>
  <c r="CU67" i="3"/>
  <c r="CY67" i="3"/>
  <c r="CZ67" i="3"/>
  <c r="DD67" i="3"/>
  <c r="DE67" i="3"/>
  <c r="DN67" i="3"/>
  <c r="DO67" i="3"/>
  <c r="DS67" i="3"/>
  <c r="DT67" i="3"/>
  <c r="D67" i="3"/>
  <c r="EA67" i="3"/>
  <c r="AZ18" i="3"/>
  <c r="AK42" i="3"/>
  <c r="EB131" i="3" l="1"/>
  <c r="DW131" i="3"/>
  <c r="AR141" i="3"/>
  <c r="AA131" i="3"/>
  <c r="AP75" i="3"/>
  <c r="DV63" i="3"/>
  <c r="DR63" i="3"/>
  <c r="DC63" i="3"/>
  <c r="CS63" i="3"/>
  <c r="CI63" i="3"/>
  <c r="BY63" i="3"/>
  <c r="BO63" i="3"/>
  <c r="DM138" i="3"/>
  <c r="CX138" i="3"/>
  <c r="CN138" i="3"/>
  <c r="BT138" i="3"/>
  <c r="AA138" i="3"/>
  <c r="DZ138" i="3"/>
  <c r="DR138" i="3"/>
  <c r="CI138" i="3"/>
  <c r="BY138" i="3"/>
  <c r="BO138" i="3"/>
  <c r="AP138" i="3"/>
  <c r="V138" i="3"/>
  <c r="BE63" i="3"/>
  <c r="AP63" i="3"/>
  <c r="AF63" i="3"/>
  <c r="AH63" i="3" s="1"/>
  <c r="AF138" i="3"/>
  <c r="BJ63" i="3"/>
  <c r="AZ63" i="3"/>
  <c r="AK63" i="3"/>
  <c r="AA63" i="3"/>
  <c r="O63" i="3"/>
  <c r="S63" i="3" s="1"/>
  <c r="V63" i="3"/>
  <c r="BJ138" i="3"/>
  <c r="AK138" i="3"/>
  <c r="DZ63" i="3"/>
  <c r="DM63" i="3"/>
  <c r="CX63" i="3"/>
  <c r="CN63" i="3"/>
  <c r="CD63" i="3"/>
  <c r="BT63" i="3"/>
  <c r="DV138" i="3"/>
  <c r="CD138" i="3"/>
  <c r="AZ138" i="3"/>
  <c r="AO75" i="3"/>
  <c r="AU6" i="3"/>
  <c r="D65" i="3"/>
  <c r="DU63" i="3"/>
  <c r="DW63" i="3" s="1"/>
  <c r="I83" i="3"/>
  <c r="AO80" i="3"/>
  <c r="C134" i="3"/>
  <c r="H83" i="3"/>
  <c r="AX80" i="3"/>
  <c r="DY146" i="3"/>
  <c r="DY148" i="3" s="1"/>
  <c r="DV146" i="3"/>
  <c r="DR146" i="3"/>
  <c r="DP146" i="3"/>
  <c r="DL146" i="3"/>
  <c r="DN146" i="3" s="1"/>
  <c r="DC146" i="3"/>
  <c r="DA146" i="3"/>
  <c r="CW146" i="3"/>
  <c r="CY146" i="3" s="1"/>
  <c r="CS146" i="3"/>
  <c r="CM146" i="3"/>
  <c r="CM150" i="3" s="1"/>
  <c r="CI146" i="3"/>
  <c r="CG146" i="3"/>
  <c r="CC146" i="3"/>
  <c r="CC149" i="3" s="1"/>
  <c r="BY146" i="3"/>
  <c r="BW146" i="3"/>
  <c r="BS146" i="3"/>
  <c r="BU146" i="3" s="1"/>
  <c r="BO146" i="3"/>
  <c r="BM146" i="3"/>
  <c r="BI146" i="3"/>
  <c r="BE146" i="3"/>
  <c r="BC146" i="3"/>
  <c r="AN146" i="3"/>
  <c r="AJ146" i="3"/>
  <c r="AF146" i="3"/>
  <c r="AD146" i="3"/>
  <c r="Z146" i="3"/>
  <c r="AB146" i="3" s="1"/>
  <c r="V146" i="3"/>
  <c r="T146" i="3"/>
  <c r="N146" i="3"/>
  <c r="DZ146" i="3"/>
  <c r="DX146" i="3"/>
  <c r="DX148" i="3" s="1"/>
  <c r="DQ146" i="3"/>
  <c r="DM146" i="3"/>
  <c r="DO146" i="3" s="1"/>
  <c r="DK146" i="3"/>
  <c r="DB146" i="3"/>
  <c r="CX146" i="3"/>
  <c r="CZ146" i="3" s="1"/>
  <c r="CV146" i="3"/>
  <c r="CR146" i="3"/>
  <c r="CN146" i="3"/>
  <c r="CL146" i="3"/>
  <c r="CH146" i="3"/>
  <c r="CD146" i="3"/>
  <c r="CB146" i="3"/>
  <c r="CB149" i="3" s="1"/>
  <c r="BX146" i="3"/>
  <c r="BT146" i="3"/>
  <c r="BV146" i="3" s="1"/>
  <c r="BR146" i="3"/>
  <c r="BN146" i="3"/>
  <c r="BJ146" i="3"/>
  <c r="BH146" i="3"/>
  <c r="BD146" i="3"/>
  <c r="AO146" i="3"/>
  <c r="AK146" i="3"/>
  <c r="AI146" i="3"/>
  <c r="AE146" i="3"/>
  <c r="U146" i="3"/>
  <c r="X146" i="3" s="1"/>
  <c r="O146" i="3"/>
  <c r="S146" i="3" s="1"/>
  <c r="AZ146" i="3"/>
  <c r="BB146" i="3" s="1"/>
  <c r="AX146" i="3"/>
  <c r="M146" i="3"/>
  <c r="AY146" i="3"/>
  <c r="BL142" i="3"/>
  <c r="AH141" i="3"/>
  <c r="CF142" i="3"/>
  <c r="Q68" i="3"/>
  <c r="Q142" i="3"/>
  <c r="EB140" i="3"/>
  <c r="DS140" i="3"/>
  <c r="DO140" i="3"/>
  <c r="DD140" i="3"/>
  <c r="CZ140" i="3"/>
  <c r="CT140" i="3"/>
  <c r="CP140" i="3"/>
  <c r="CJ140" i="3"/>
  <c r="BZ140" i="3"/>
  <c r="BV140" i="3"/>
  <c r="BP140" i="3"/>
  <c r="BL140" i="3"/>
  <c r="BF140" i="3"/>
  <c r="BB140" i="3"/>
  <c r="AQ140" i="3"/>
  <c r="AM140" i="3"/>
  <c r="AG140" i="3"/>
  <c r="AC140" i="3"/>
  <c r="W140" i="3"/>
  <c r="Q140" i="3"/>
  <c r="EA140" i="3"/>
  <c r="DT140" i="3"/>
  <c r="DN140" i="3"/>
  <c r="DE140" i="3"/>
  <c r="CY140" i="3"/>
  <c r="CU140" i="3"/>
  <c r="CO140" i="3"/>
  <c r="CK140" i="3"/>
  <c r="CE140" i="3"/>
  <c r="CA140" i="3"/>
  <c r="BU140" i="3"/>
  <c r="BQ140" i="3"/>
  <c r="BK140" i="3"/>
  <c r="BG140" i="3"/>
  <c r="BA140" i="3"/>
  <c r="AR140" i="3"/>
  <c r="AL140" i="3"/>
  <c r="AH140" i="3"/>
  <c r="AB140" i="3"/>
  <c r="P140" i="3"/>
  <c r="CF141" i="3"/>
  <c r="Q141" i="3"/>
  <c r="EB134" i="3"/>
  <c r="DS134" i="3"/>
  <c r="DO134" i="3"/>
  <c r="DD134" i="3"/>
  <c r="CZ134" i="3"/>
  <c r="CT134" i="3"/>
  <c r="CP134" i="3"/>
  <c r="CJ134" i="3"/>
  <c r="BZ134" i="3"/>
  <c r="BV134" i="3"/>
  <c r="BP134" i="3"/>
  <c r="EA134" i="3"/>
  <c r="DT134" i="3"/>
  <c r="DN134" i="3"/>
  <c r="DE134" i="3"/>
  <c r="CY134" i="3"/>
  <c r="CU134" i="3"/>
  <c r="CO134" i="3"/>
  <c r="CK134" i="3"/>
  <c r="CE134" i="3"/>
  <c r="CA134" i="3"/>
  <c r="BU134" i="3"/>
  <c r="BQ134" i="3"/>
  <c r="BL134" i="3"/>
  <c r="BF134" i="3"/>
  <c r="BB134" i="3"/>
  <c r="AQ134" i="3"/>
  <c r="AM134" i="3"/>
  <c r="AG134" i="3"/>
  <c r="AC134" i="3"/>
  <c r="W134" i="3"/>
  <c r="BL67" i="3"/>
  <c r="AM67" i="3"/>
  <c r="Q67" i="3"/>
  <c r="BK134" i="3"/>
  <c r="BG134" i="3"/>
  <c r="BA134" i="3"/>
  <c r="AR134" i="3"/>
  <c r="AL134" i="3"/>
  <c r="AH134" i="3"/>
  <c r="AB134" i="3"/>
  <c r="P134" i="3"/>
  <c r="Q134" i="3"/>
  <c r="AH68" i="3"/>
  <c r="EA83" i="3"/>
  <c r="DW83" i="3"/>
  <c r="DT83" i="3"/>
  <c r="DN83" i="3"/>
  <c r="DE83" i="3"/>
  <c r="CY83" i="3"/>
  <c r="CU83" i="3"/>
  <c r="CO83" i="3"/>
  <c r="CK83" i="3"/>
  <c r="CE83" i="3"/>
  <c r="CA83" i="3"/>
  <c r="BU83" i="3"/>
  <c r="BK83" i="3"/>
  <c r="BG83" i="3"/>
  <c r="BA83" i="3"/>
  <c r="AR83" i="3"/>
  <c r="AL83" i="3"/>
  <c r="AH83" i="3"/>
  <c r="AB83" i="3"/>
  <c r="P83" i="3"/>
  <c r="EB83" i="3"/>
  <c r="DS83" i="3"/>
  <c r="DO83" i="3"/>
  <c r="DD83" i="3"/>
  <c r="CZ83" i="3"/>
  <c r="CT83" i="3"/>
  <c r="CP83" i="3"/>
  <c r="CJ83" i="3"/>
  <c r="CF83" i="3"/>
  <c r="BZ83" i="3"/>
  <c r="BV83" i="3"/>
  <c r="BL83" i="3"/>
  <c r="BF83" i="3"/>
  <c r="BB83" i="3"/>
  <c r="AQ83" i="3"/>
  <c r="AM83" i="3"/>
  <c r="AG83" i="3"/>
  <c r="AC83" i="3"/>
  <c r="W83" i="3"/>
  <c r="Q83" i="3"/>
  <c r="EA79" i="3"/>
  <c r="DW79" i="3"/>
  <c r="DT79" i="3"/>
  <c r="DN79" i="3"/>
  <c r="DE79" i="3"/>
  <c r="CY79" i="3"/>
  <c r="CU79" i="3"/>
  <c r="CO79" i="3"/>
  <c r="CK79" i="3"/>
  <c r="CE79" i="3"/>
  <c r="CA79" i="3"/>
  <c r="BU79" i="3"/>
  <c r="BQ79" i="3"/>
  <c r="BK79" i="3"/>
  <c r="BG79" i="3"/>
  <c r="BA79" i="3"/>
  <c r="AR79" i="3"/>
  <c r="AL79" i="3"/>
  <c r="AH79" i="3"/>
  <c r="AB79" i="3"/>
  <c r="P79" i="3"/>
  <c r="EB79" i="3"/>
  <c r="DS79" i="3"/>
  <c r="DO79" i="3"/>
  <c r="DD79" i="3"/>
  <c r="CZ79" i="3"/>
  <c r="CT79" i="3"/>
  <c r="CP79" i="3"/>
  <c r="CJ79" i="3"/>
  <c r="CF79" i="3"/>
  <c r="BZ79" i="3"/>
  <c r="BV79" i="3"/>
  <c r="BP79" i="3"/>
  <c r="BL79" i="3"/>
  <c r="BF79" i="3"/>
  <c r="BB79" i="3"/>
  <c r="AQ79" i="3"/>
  <c r="AM79" i="3"/>
  <c r="AG79" i="3"/>
  <c r="AC79" i="3"/>
  <c r="W79" i="3"/>
  <c r="Q79" i="3"/>
  <c r="AM68" i="3"/>
  <c r="AR67" i="3"/>
  <c r="AH67" i="3"/>
  <c r="EB65" i="3"/>
  <c r="DS65" i="3"/>
  <c r="DO65" i="3"/>
  <c r="DD65" i="3"/>
  <c r="CZ65" i="3"/>
  <c r="CT65" i="3"/>
  <c r="CP65" i="3"/>
  <c r="CJ65" i="3"/>
  <c r="BZ65" i="3"/>
  <c r="BV65" i="3"/>
  <c r="BL65" i="3"/>
  <c r="BF65" i="3"/>
  <c r="AQ65" i="3"/>
  <c r="AM65" i="3"/>
  <c r="AG65" i="3"/>
  <c r="W65" i="3"/>
  <c r="Q65" i="3"/>
  <c r="EA65" i="3"/>
  <c r="DW65" i="3"/>
  <c r="DT65" i="3"/>
  <c r="DN65" i="3"/>
  <c r="DE65" i="3"/>
  <c r="CY65" i="3"/>
  <c r="CU65" i="3"/>
  <c r="CO65" i="3"/>
  <c r="CK65" i="3"/>
  <c r="CA65" i="3"/>
  <c r="BU65" i="3"/>
  <c r="BQ65" i="3"/>
  <c r="BK65" i="3"/>
  <c r="BG65" i="3"/>
  <c r="BA65" i="3"/>
  <c r="AR65" i="3"/>
  <c r="AL65" i="3"/>
  <c r="AH65" i="3"/>
  <c r="AB65" i="3"/>
  <c r="P65" i="3"/>
  <c r="BB65" i="3"/>
  <c r="AC65" i="3"/>
  <c r="DC48" i="3"/>
  <c r="BA146" i="3" l="1"/>
  <c r="CJ146" i="3"/>
  <c r="D134" i="3"/>
  <c r="AW134" i="3"/>
  <c r="DS146" i="3"/>
  <c r="BG146" i="3"/>
  <c r="EA146" i="3"/>
  <c r="DT146" i="3"/>
  <c r="DW146" i="3"/>
  <c r="BP146" i="3"/>
  <c r="D83" i="3"/>
  <c r="D79" i="3"/>
  <c r="BK146" i="3"/>
  <c r="CO146" i="3"/>
  <c r="C79" i="3"/>
  <c r="CE146" i="3"/>
  <c r="DD146" i="3"/>
  <c r="CT146" i="3"/>
  <c r="AL146" i="3"/>
  <c r="BF146" i="3"/>
  <c r="C83" i="3"/>
  <c r="EB146" i="3"/>
  <c r="CP146" i="3"/>
  <c r="AQ146" i="3"/>
  <c r="AC146" i="3"/>
  <c r="W146" i="3"/>
  <c r="P146" i="3"/>
  <c r="Q146" i="3"/>
  <c r="AG146" i="3"/>
  <c r="AM146" i="3"/>
  <c r="BL146" i="3"/>
  <c r="BZ146" i="3"/>
  <c r="CF146" i="3"/>
  <c r="CK146" i="3"/>
  <c r="CU146" i="3"/>
  <c r="BQ146" i="3"/>
  <c r="AR146" i="3"/>
  <c r="CA146" i="3"/>
  <c r="AH146" i="3"/>
  <c r="DE146" i="3"/>
  <c r="J37" i="3"/>
  <c r="O84" i="3"/>
  <c r="S84" i="3" s="1"/>
  <c r="DR101" i="3" l="1"/>
  <c r="AP90" i="3"/>
  <c r="AW10" i="3"/>
  <c r="AW17" i="3"/>
  <c r="AW22" i="3"/>
  <c r="AU11" i="3" l="1"/>
  <c r="AT18" i="3"/>
  <c r="AS18" i="3"/>
  <c r="AS11" i="3"/>
  <c r="AS6" i="3"/>
  <c r="AU18" i="3"/>
  <c r="AT11" i="3"/>
  <c r="AT6" i="3"/>
  <c r="T42" i="3"/>
  <c r="U42" i="3"/>
  <c r="V42" i="3"/>
  <c r="CV30" i="3" l="1"/>
  <c r="CW30" i="3"/>
  <c r="CX30" i="3"/>
  <c r="BW11" i="3"/>
  <c r="BX11" i="3"/>
  <c r="BY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DK96" i="3" l="1"/>
  <c r="DL96" i="3"/>
  <c r="DM96" i="3"/>
  <c r="BR84" i="3" l="1"/>
  <c r="BS84" i="3"/>
  <c r="BT84" i="3"/>
  <c r="AJ11" i="3" l="1"/>
  <c r="AI11" i="3"/>
  <c r="CR96" i="3"/>
  <c r="AQ85" i="3" l="1"/>
  <c r="AQ86" i="3"/>
  <c r="DX69" i="3"/>
  <c r="V122" i="3" l="1"/>
  <c r="V108" i="3"/>
  <c r="V115" i="3"/>
  <c r="V101" i="3"/>
  <c r="V96" i="3"/>
  <c r="V90" i="3"/>
  <c r="V84" i="3"/>
  <c r="V69" i="3"/>
  <c r="V56" i="3"/>
  <c r="V48" i="3"/>
  <c r="V30" i="3"/>
  <c r="V24" i="3"/>
  <c r="V18" i="3"/>
  <c r="V11" i="3"/>
  <c r="V6" i="3"/>
  <c r="V143" i="3" l="1"/>
  <c r="O108" i="3"/>
  <c r="S108" i="3" s="1"/>
  <c r="BZ57" i="3" l="1"/>
  <c r="BZ58" i="3"/>
  <c r="BZ59" i="3"/>
  <c r="BZ60" i="3"/>
  <c r="BZ61" i="3"/>
  <c r="BZ62" i="3"/>
  <c r="DX145" i="3" l="1"/>
  <c r="CD6" i="3"/>
  <c r="DC18" i="3"/>
  <c r="AK11" i="3" l="1"/>
  <c r="DM101" i="3"/>
  <c r="CQ84" i="3" l="1"/>
  <c r="CR84" i="3"/>
  <c r="CS84" i="3"/>
  <c r="AV66" i="3" l="1"/>
  <c r="CD69" i="3"/>
  <c r="CD84" i="3"/>
  <c r="CD90" i="3"/>
  <c r="CD96" i="3"/>
  <c r="CD101" i="3"/>
  <c r="CD108" i="3"/>
  <c r="CD115" i="3"/>
  <c r="CD122" i="3"/>
  <c r="DX24" i="3" l="1"/>
  <c r="DY24" i="3"/>
  <c r="DZ24" i="3"/>
  <c r="DP90" i="3"/>
  <c r="DQ90" i="3"/>
  <c r="DR90" i="3"/>
  <c r="T24" i="3" l="1"/>
  <c r="U24" i="3"/>
  <c r="I27" i="3" l="1"/>
  <c r="AW51" i="3" l="1"/>
  <c r="I54" i="3"/>
  <c r="H54" i="3"/>
  <c r="C54" i="3" s="1"/>
  <c r="D54" i="3" l="1"/>
  <c r="BP40" i="3"/>
  <c r="C27" i="3"/>
  <c r="C28" i="3"/>
  <c r="AS48" i="3"/>
  <c r="C26" i="3" l="1"/>
  <c r="AS146" i="3"/>
  <c r="C25" i="3"/>
  <c r="AS145" i="3"/>
  <c r="AS108" i="3"/>
  <c r="AS101" i="3"/>
  <c r="AS90" i="3"/>
  <c r="AS80" i="3"/>
  <c r="AS75" i="3"/>
  <c r="AS69" i="3"/>
  <c r="AS56" i="3"/>
  <c r="AS42" i="3"/>
  <c r="AS138" i="3"/>
  <c r="AS131" i="3"/>
  <c r="AS122" i="3"/>
  <c r="AS115" i="3"/>
  <c r="AS96" i="3"/>
  <c r="AS84" i="3"/>
  <c r="AS63" i="3"/>
  <c r="AS30" i="3"/>
  <c r="AS24" i="3"/>
  <c r="DX30" i="3"/>
  <c r="DY30" i="3"/>
  <c r="DZ30" i="3"/>
  <c r="DA101" i="3"/>
  <c r="DB101" i="3"/>
  <c r="DC101" i="3"/>
  <c r="CL101" i="3"/>
  <c r="CM101" i="3"/>
  <c r="CN101" i="3"/>
  <c r="AS143" i="3" l="1"/>
  <c r="CT97" i="3"/>
  <c r="CU97" i="3"/>
  <c r="CT98" i="3"/>
  <c r="CU98" i="3"/>
  <c r="CT99" i="3"/>
  <c r="CU99" i="3"/>
  <c r="CT100" i="3"/>
  <c r="CU100" i="3"/>
  <c r="CZ117" i="3" l="1"/>
  <c r="CZ120" i="3"/>
  <c r="H57" i="3"/>
  <c r="C57" i="3" s="1"/>
  <c r="BR90" i="3" l="1"/>
  <c r="BS90" i="3"/>
  <c r="BT90" i="3"/>
  <c r="DV122" i="3" l="1"/>
  <c r="CV69" i="3"/>
  <c r="CW69" i="3"/>
  <c r="CX69" i="3"/>
  <c r="CZ69" i="3" l="1"/>
  <c r="CU7" i="3"/>
  <c r="CT7" i="3"/>
  <c r="CT8" i="3"/>
  <c r="CT9" i="3"/>
  <c r="CT10" i="3"/>
  <c r="CT12" i="3"/>
  <c r="CT13" i="3"/>
  <c r="CT14" i="3"/>
  <c r="CT15" i="3"/>
  <c r="CT16" i="3"/>
  <c r="CT17" i="3"/>
  <c r="CT19" i="3"/>
  <c r="CT20" i="3"/>
  <c r="CT21" i="3"/>
  <c r="CT22" i="3"/>
  <c r="CT23" i="3"/>
  <c r="CT25" i="3"/>
  <c r="CT26" i="3"/>
  <c r="CT27" i="3"/>
  <c r="CT28" i="3"/>
  <c r="CT29" i="3"/>
  <c r="CT31" i="3"/>
  <c r="CT32" i="3"/>
  <c r="CT33" i="3"/>
  <c r="CT34" i="3"/>
  <c r="CT35" i="3"/>
  <c r="CT36" i="3"/>
  <c r="CT37" i="3"/>
  <c r="CT38" i="3"/>
  <c r="CT39" i="3"/>
  <c r="CT40" i="3"/>
  <c r="CT41" i="3"/>
  <c r="CT43" i="3"/>
  <c r="CT44" i="3"/>
  <c r="CT45" i="3"/>
  <c r="CT46" i="3"/>
  <c r="CT47" i="3"/>
  <c r="CT49" i="3"/>
  <c r="CT50" i="3"/>
  <c r="CT51" i="3"/>
  <c r="CT52" i="3"/>
  <c r="CT53" i="3"/>
  <c r="CT54" i="3"/>
  <c r="CT55" i="3"/>
  <c r="CT57" i="3"/>
  <c r="CT58" i="3"/>
  <c r="CT59" i="3"/>
  <c r="CT60" i="3"/>
  <c r="CT61" i="3"/>
  <c r="CT62" i="3"/>
  <c r="CT64" i="3"/>
  <c r="CT70" i="3"/>
  <c r="CT71" i="3"/>
  <c r="CT72" i="3"/>
  <c r="CT73" i="3"/>
  <c r="CT74" i="3"/>
  <c r="CT76" i="3"/>
  <c r="CT81" i="3"/>
  <c r="CT85" i="3"/>
  <c r="CT86" i="3"/>
  <c r="CT87" i="3"/>
  <c r="CT88" i="3"/>
  <c r="CT89" i="3"/>
  <c r="CT91" i="3"/>
  <c r="CT92" i="3"/>
  <c r="CT93" i="3"/>
  <c r="CT94" i="3"/>
  <c r="CT95" i="3"/>
  <c r="CT102" i="3"/>
  <c r="CT103" i="3"/>
  <c r="CT105" i="3"/>
  <c r="CT106" i="3"/>
  <c r="CT107" i="3"/>
  <c r="CT109" i="3"/>
  <c r="CT110" i="3"/>
  <c r="CT111" i="3"/>
  <c r="CT112" i="3"/>
  <c r="CT113" i="3"/>
  <c r="CT114" i="3"/>
  <c r="CT116" i="3"/>
  <c r="CT117" i="3"/>
  <c r="CT118" i="3"/>
  <c r="CT119" i="3"/>
  <c r="CT120" i="3"/>
  <c r="CT121" i="3"/>
  <c r="CT123" i="3"/>
  <c r="CT124" i="3"/>
  <c r="CT125" i="3"/>
  <c r="CT126" i="3"/>
  <c r="CT127" i="3"/>
  <c r="CT128" i="3"/>
  <c r="CT129" i="3"/>
  <c r="CT130" i="3"/>
  <c r="CT132" i="3"/>
  <c r="CT139" i="3"/>
  <c r="CE120" i="3"/>
  <c r="AQ8" i="3"/>
  <c r="AL120" i="3"/>
  <c r="AL91" i="3"/>
  <c r="AB123" i="3"/>
  <c r="CW6" i="3" l="1"/>
  <c r="D27" i="3" l="1"/>
  <c r="AT48" i="3"/>
  <c r="AW72" i="3"/>
  <c r="AV82" i="3"/>
  <c r="AW110" i="3"/>
  <c r="AV133" i="3"/>
  <c r="AV135" i="3"/>
  <c r="AV136" i="3"/>
  <c r="AV137" i="3" l="1"/>
  <c r="AW137" i="3"/>
  <c r="AT75" i="3"/>
  <c r="AT63" i="3"/>
  <c r="AT131" i="3"/>
  <c r="AT108" i="3"/>
  <c r="AT101" i="3"/>
  <c r="AT90" i="3"/>
  <c r="AT80" i="3"/>
  <c r="AT56" i="3"/>
  <c r="AT42" i="3"/>
  <c r="AT115" i="3"/>
  <c r="AT96" i="3"/>
  <c r="AT84" i="3"/>
  <c r="AV84" i="3" s="1"/>
  <c r="AT69" i="3"/>
  <c r="AT24" i="3"/>
  <c r="AV134" i="3"/>
  <c r="AV68" i="3"/>
  <c r="AV67" i="3"/>
  <c r="AV83" i="3" l="1"/>
  <c r="AV79" i="3"/>
  <c r="AV65" i="3"/>
  <c r="I36" i="3"/>
  <c r="D34" i="3" l="1"/>
  <c r="D35" i="3"/>
  <c r="D36" i="3"/>
  <c r="D37" i="3"/>
  <c r="AV51" i="3"/>
  <c r="AW82" i="3"/>
  <c r="AV89" i="3"/>
  <c r="AW66" i="3" l="1"/>
  <c r="E66" i="3"/>
  <c r="AU96" i="3"/>
  <c r="AU101" i="3"/>
  <c r="AU90" i="3"/>
  <c r="AU69" i="3"/>
  <c r="AU42" i="3"/>
  <c r="AT30" i="3"/>
  <c r="AU56" i="3"/>
  <c r="AU48" i="3"/>
  <c r="AU30" i="3"/>
  <c r="AU24" i="3"/>
  <c r="AW65" i="3"/>
  <c r="AW68" i="3"/>
  <c r="AW67" i="3"/>
  <c r="AU75" i="3"/>
  <c r="M145" i="3"/>
  <c r="N145" i="3"/>
  <c r="T145" i="3"/>
  <c r="U145" i="3"/>
  <c r="V145" i="3"/>
  <c r="Z145" i="3"/>
  <c r="AA145" i="3"/>
  <c r="AD145" i="3"/>
  <c r="AE145" i="3"/>
  <c r="AF145" i="3"/>
  <c r="AI145" i="3"/>
  <c r="AJ145" i="3"/>
  <c r="AK145" i="3"/>
  <c r="AO145" i="3"/>
  <c r="AP145" i="3"/>
  <c r="AX145" i="3"/>
  <c r="AY145" i="3"/>
  <c r="AZ145" i="3"/>
  <c r="BD145" i="3"/>
  <c r="BE145" i="3"/>
  <c r="BI145" i="3"/>
  <c r="BJ145" i="3"/>
  <c r="BM145" i="3"/>
  <c r="BN145" i="3"/>
  <c r="BO145" i="3"/>
  <c r="BR145" i="3"/>
  <c r="BS145" i="3"/>
  <c r="BT145" i="3"/>
  <c r="BW145" i="3"/>
  <c r="BX145" i="3"/>
  <c r="BY145" i="3"/>
  <c r="CB145" i="3"/>
  <c r="CC145" i="3"/>
  <c r="CD145" i="3"/>
  <c r="CG145" i="3"/>
  <c r="CH145" i="3"/>
  <c r="CI145" i="3"/>
  <c r="CK145" i="3" s="1"/>
  <c r="CL145" i="3"/>
  <c r="CM145" i="3"/>
  <c r="CM149" i="3" s="1"/>
  <c r="CN145" i="3"/>
  <c r="CS145" i="3"/>
  <c r="CV145" i="3"/>
  <c r="CW145" i="3"/>
  <c r="CX145" i="3"/>
  <c r="DA145" i="3"/>
  <c r="DB145" i="3"/>
  <c r="DC145" i="3"/>
  <c r="DK145" i="3"/>
  <c r="DL145" i="3"/>
  <c r="DM145" i="3"/>
  <c r="DP145" i="3"/>
  <c r="DQ145" i="3"/>
  <c r="DR145" i="3"/>
  <c r="DV145" i="3"/>
  <c r="DY145" i="3"/>
  <c r="DZ145" i="3"/>
  <c r="CS69" i="3"/>
  <c r="CS24" i="3"/>
  <c r="CR11" i="3"/>
  <c r="CR18" i="3"/>
  <c r="CR24" i="3"/>
  <c r="CR30" i="3"/>
  <c r="CR42" i="3"/>
  <c r="CR48" i="3"/>
  <c r="CR56" i="3"/>
  <c r="CR69" i="3"/>
  <c r="CR101" i="3"/>
  <c r="CR108" i="3"/>
  <c r="CR122" i="3"/>
  <c r="CQ11" i="3"/>
  <c r="CQ18" i="3"/>
  <c r="CQ24" i="3"/>
  <c r="CQ30" i="3"/>
  <c r="CQ42" i="3"/>
  <c r="CQ48" i="3"/>
  <c r="CQ56" i="3"/>
  <c r="CQ69" i="3"/>
  <c r="CQ90" i="3"/>
  <c r="CQ96" i="3"/>
  <c r="CQ101" i="3"/>
  <c r="CQ108" i="3"/>
  <c r="CQ115" i="3"/>
  <c r="CQ122" i="3"/>
  <c r="CR145" i="3"/>
  <c r="CQ145" i="3"/>
  <c r="DE7" i="3"/>
  <c r="DE8" i="3"/>
  <c r="DE9" i="3"/>
  <c r="DE10" i="3"/>
  <c r="DE12" i="3"/>
  <c r="DE13" i="3"/>
  <c r="DE14" i="3"/>
  <c r="DE15" i="3"/>
  <c r="DE16" i="3"/>
  <c r="DE17" i="3"/>
  <c r="DE19" i="3"/>
  <c r="DE20" i="3"/>
  <c r="DE21" i="3"/>
  <c r="DE22" i="3"/>
  <c r="DE23" i="3"/>
  <c r="DE25" i="3"/>
  <c r="DE26" i="3"/>
  <c r="DE27" i="3"/>
  <c r="DE28" i="3"/>
  <c r="DE29" i="3"/>
  <c r="DE31" i="3"/>
  <c r="DE32" i="3"/>
  <c r="DE33" i="3"/>
  <c r="DE34" i="3"/>
  <c r="DE35" i="3"/>
  <c r="DE36" i="3"/>
  <c r="DE37" i="3"/>
  <c r="DE38" i="3"/>
  <c r="DE39" i="3"/>
  <c r="DE40" i="3"/>
  <c r="DE41" i="3"/>
  <c r="DE43" i="3"/>
  <c r="DE44" i="3"/>
  <c r="DE45" i="3"/>
  <c r="DE46" i="3"/>
  <c r="DE47" i="3"/>
  <c r="DE49" i="3"/>
  <c r="DE50" i="3"/>
  <c r="DE51" i="3"/>
  <c r="DE52" i="3"/>
  <c r="DE53" i="3"/>
  <c r="DE54" i="3"/>
  <c r="DE55" i="3"/>
  <c r="DE57" i="3"/>
  <c r="DE58" i="3"/>
  <c r="DE59" i="3"/>
  <c r="DE60" i="3"/>
  <c r="DE61" i="3"/>
  <c r="DE62" i="3"/>
  <c r="DE64" i="3"/>
  <c r="DE70" i="3"/>
  <c r="DE71" i="3"/>
  <c r="DE72" i="3"/>
  <c r="DE73" i="3"/>
  <c r="DE74" i="3"/>
  <c r="DE76" i="3"/>
  <c r="DE81" i="3"/>
  <c r="DE85" i="3"/>
  <c r="DE86" i="3"/>
  <c r="DE87" i="3"/>
  <c r="DE88" i="3"/>
  <c r="DE89" i="3"/>
  <c r="DE91" i="3"/>
  <c r="DE92" i="3"/>
  <c r="DE93" i="3"/>
  <c r="DE95" i="3"/>
  <c r="DE97" i="3"/>
  <c r="DE98" i="3"/>
  <c r="DE99" i="3"/>
  <c r="DE100" i="3"/>
  <c r="DE102" i="3"/>
  <c r="DE103" i="3"/>
  <c r="DE105" i="3"/>
  <c r="DE106" i="3"/>
  <c r="DE107" i="3"/>
  <c r="DE109" i="3"/>
  <c r="DE110" i="3"/>
  <c r="DE111" i="3"/>
  <c r="DE112" i="3"/>
  <c r="DE113" i="3"/>
  <c r="DE114" i="3"/>
  <c r="DE116" i="3"/>
  <c r="DE117" i="3"/>
  <c r="DE118" i="3"/>
  <c r="DE119" i="3"/>
  <c r="DE121" i="3"/>
  <c r="DE123" i="3"/>
  <c r="DE125" i="3"/>
  <c r="DE126" i="3"/>
  <c r="DE127" i="3"/>
  <c r="DE128" i="3"/>
  <c r="DE129" i="3"/>
  <c r="DE130" i="3"/>
  <c r="DE132" i="3"/>
  <c r="DE139" i="3"/>
  <c r="DD7" i="3"/>
  <c r="DD8" i="3"/>
  <c r="DD9" i="3"/>
  <c r="DD10" i="3"/>
  <c r="DD12" i="3"/>
  <c r="DD13" i="3"/>
  <c r="DD14" i="3"/>
  <c r="DD15" i="3"/>
  <c r="DD16" i="3"/>
  <c r="DD17" i="3"/>
  <c r="DD19" i="3"/>
  <c r="DD20" i="3"/>
  <c r="DD21" i="3"/>
  <c r="DD22" i="3"/>
  <c r="DD23" i="3"/>
  <c r="DD25" i="3"/>
  <c r="DD26" i="3"/>
  <c r="DD27" i="3"/>
  <c r="DD28" i="3"/>
  <c r="DD29" i="3"/>
  <c r="DD31" i="3"/>
  <c r="DD32" i="3"/>
  <c r="DD33" i="3"/>
  <c r="DD34" i="3"/>
  <c r="DD35" i="3"/>
  <c r="DD36" i="3"/>
  <c r="DD37" i="3"/>
  <c r="DD38" i="3"/>
  <c r="DD39" i="3"/>
  <c r="DD40" i="3"/>
  <c r="DD41" i="3"/>
  <c r="DD43" i="3"/>
  <c r="DD44" i="3"/>
  <c r="DD45" i="3"/>
  <c r="DD46" i="3"/>
  <c r="DD47" i="3"/>
  <c r="DD49" i="3"/>
  <c r="DD50" i="3"/>
  <c r="DD51" i="3"/>
  <c r="DD52" i="3"/>
  <c r="DD53" i="3"/>
  <c r="DD54" i="3"/>
  <c r="DD55" i="3"/>
  <c r="DD57" i="3"/>
  <c r="DD58" i="3"/>
  <c r="DD59" i="3"/>
  <c r="DD60" i="3"/>
  <c r="DD61" i="3"/>
  <c r="DD62" i="3"/>
  <c r="DD64" i="3"/>
  <c r="DD70" i="3"/>
  <c r="DD71" i="3"/>
  <c r="DD72" i="3"/>
  <c r="DD73" i="3"/>
  <c r="DD74" i="3"/>
  <c r="DD76" i="3"/>
  <c r="DD81" i="3"/>
  <c r="DD85" i="3"/>
  <c r="DD86" i="3"/>
  <c r="DD87" i="3"/>
  <c r="DD88" i="3"/>
  <c r="DD89" i="3"/>
  <c r="DD91" i="3"/>
  <c r="DD92" i="3"/>
  <c r="DD93" i="3"/>
  <c r="DD94" i="3"/>
  <c r="DD95" i="3"/>
  <c r="DD97" i="3"/>
  <c r="DD98" i="3"/>
  <c r="DD99" i="3"/>
  <c r="DD100" i="3"/>
  <c r="DD102" i="3"/>
  <c r="DD103" i="3"/>
  <c r="DD105" i="3"/>
  <c r="DD106" i="3"/>
  <c r="DD107" i="3"/>
  <c r="DD109" i="3"/>
  <c r="DD110" i="3"/>
  <c r="DD111" i="3"/>
  <c r="DD112" i="3"/>
  <c r="DD113" i="3"/>
  <c r="DD114" i="3"/>
  <c r="DD116" i="3"/>
  <c r="DD117" i="3"/>
  <c r="DD118" i="3"/>
  <c r="DD119" i="3"/>
  <c r="DD120" i="3"/>
  <c r="DD121" i="3"/>
  <c r="DD123" i="3"/>
  <c r="DD124" i="3"/>
  <c r="DD125" i="3"/>
  <c r="DD126" i="3"/>
  <c r="DD127" i="3"/>
  <c r="DD128" i="3"/>
  <c r="DD129" i="3"/>
  <c r="DD130" i="3"/>
  <c r="DD132" i="3"/>
  <c r="DD139" i="3"/>
  <c r="CZ7" i="3"/>
  <c r="CZ8" i="3"/>
  <c r="CZ9" i="3"/>
  <c r="CZ10" i="3"/>
  <c r="CZ12" i="3"/>
  <c r="CZ13" i="3"/>
  <c r="CZ14" i="3"/>
  <c r="CZ15" i="3"/>
  <c r="CZ16" i="3"/>
  <c r="CZ17" i="3"/>
  <c r="CZ19" i="3"/>
  <c r="CZ20" i="3"/>
  <c r="CZ21" i="3"/>
  <c r="CZ22" i="3"/>
  <c r="CZ23" i="3"/>
  <c r="CZ25" i="3"/>
  <c r="CZ26" i="3"/>
  <c r="CZ27" i="3"/>
  <c r="CZ28" i="3"/>
  <c r="CZ29" i="3"/>
  <c r="CZ31" i="3"/>
  <c r="CZ32" i="3"/>
  <c r="CZ33" i="3"/>
  <c r="CZ34" i="3"/>
  <c r="CZ35" i="3"/>
  <c r="CZ36" i="3"/>
  <c r="CZ37" i="3"/>
  <c r="CZ38" i="3"/>
  <c r="CZ39" i="3"/>
  <c r="CZ40" i="3"/>
  <c r="CZ41" i="3"/>
  <c r="CZ43" i="3"/>
  <c r="CZ44" i="3"/>
  <c r="CZ45" i="3"/>
  <c r="CZ46" i="3"/>
  <c r="CZ47" i="3"/>
  <c r="CZ49" i="3"/>
  <c r="CZ50" i="3"/>
  <c r="CZ51" i="3"/>
  <c r="CZ52" i="3"/>
  <c r="CZ53" i="3"/>
  <c r="CZ54" i="3"/>
  <c r="CZ55" i="3"/>
  <c r="CZ57" i="3"/>
  <c r="CZ58" i="3"/>
  <c r="CZ59" i="3"/>
  <c r="CZ60" i="3"/>
  <c r="CZ61" i="3"/>
  <c r="CZ62" i="3"/>
  <c r="CZ64" i="3"/>
  <c r="CZ71" i="3"/>
  <c r="CZ72" i="3"/>
  <c r="CZ73" i="3"/>
  <c r="CZ74" i="3"/>
  <c r="CZ76" i="3"/>
  <c r="CZ81" i="3"/>
  <c r="CZ85" i="3"/>
  <c r="CZ86" i="3"/>
  <c r="CZ87" i="3"/>
  <c r="CZ88" i="3"/>
  <c r="CZ89" i="3"/>
  <c r="CZ92" i="3"/>
  <c r="CZ93" i="3"/>
  <c r="CZ94" i="3"/>
  <c r="CZ95" i="3"/>
  <c r="CZ97" i="3"/>
  <c r="CZ98" i="3"/>
  <c r="CZ99" i="3"/>
  <c r="CZ100" i="3"/>
  <c r="CZ102" i="3"/>
  <c r="CZ103" i="3"/>
  <c r="CZ105" i="3"/>
  <c r="CZ106" i="3"/>
  <c r="CZ107" i="3"/>
  <c r="CZ109" i="3"/>
  <c r="CZ110" i="3"/>
  <c r="CZ111" i="3"/>
  <c r="CZ112" i="3"/>
  <c r="CZ113" i="3"/>
  <c r="CZ114" i="3"/>
  <c r="CZ116" i="3"/>
  <c r="CZ118" i="3"/>
  <c r="CZ119" i="3"/>
  <c r="CZ121" i="3"/>
  <c r="CZ123" i="3"/>
  <c r="CZ124" i="3"/>
  <c r="CZ125" i="3"/>
  <c r="CZ126" i="3"/>
  <c r="CZ127" i="3"/>
  <c r="CZ128" i="3"/>
  <c r="CZ129" i="3"/>
  <c r="CZ130" i="3"/>
  <c r="CZ132" i="3"/>
  <c r="CZ139" i="3"/>
  <c r="CY7" i="3"/>
  <c r="CY8" i="3"/>
  <c r="CY9" i="3"/>
  <c r="CY10" i="3"/>
  <c r="CY12" i="3"/>
  <c r="CY13" i="3"/>
  <c r="CY14" i="3"/>
  <c r="CY15" i="3"/>
  <c r="CY16" i="3"/>
  <c r="CY17" i="3"/>
  <c r="CY19" i="3"/>
  <c r="CY20" i="3"/>
  <c r="CY21" i="3"/>
  <c r="CY22" i="3"/>
  <c r="CY23" i="3"/>
  <c r="CY25" i="3"/>
  <c r="CY26" i="3"/>
  <c r="CY27" i="3"/>
  <c r="CY28" i="3"/>
  <c r="CY29" i="3"/>
  <c r="CY31" i="3"/>
  <c r="CY32" i="3"/>
  <c r="CY33" i="3"/>
  <c r="CY34" i="3"/>
  <c r="CY35" i="3"/>
  <c r="CY36" i="3"/>
  <c r="CY37" i="3"/>
  <c r="CY38" i="3"/>
  <c r="CY39" i="3"/>
  <c r="CY40" i="3"/>
  <c r="CY41" i="3"/>
  <c r="CY43" i="3"/>
  <c r="CY44" i="3"/>
  <c r="CY45" i="3"/>
  <c r="CY46" i="3"/>
  <c r="CY47" i="3"/>
  <c r="CY49" i="3"/>
  <c r="CY50" i="3"/>
  <c r="CY51" i="3"/>
  <c r="CY52" i="3"/>
  <c r="CY53" i="3"/>
  <c r="CY54" i="3"/>
  <c r="CY55" i="3"/>
  <c r="CY57" i="3"/>
  <c r="CY58" i="3"/>
  <c r="CY59" i="3"/>
  <c r="CY60" i="3"/>
  <c r="CY61" i="3"/>
  <c r="CY62" i="3"/>
  <c r="CY64" i="3"/>
  <c r="CY70" i="3"/>
  <c r="CY71" i="3"/>
  <c r="CY72" i="3"/>
  <c r="CY73" i="3"/>
  <c r="CY74" i="3"/>
  <c r="CY76" i="3"/>
  <c r="CY81" i="3"/>
  <c r="CY85" i="3"/>
  <c r="CY86" i="3"/>
  <c r="CY87" i="3"/>
  <c r="CY88" i="3"/>
  <c r="CY89" i="3"/>
  <c r="CY91" i="3"/>
  <c r="CY92" i="3"/>
  <c r="CY93" i="3"/>
  <c r="CY94" i="3"/>
  <c r="CY95" i="3"/>
  <c r="CY97" i="3"/>
  <c r="CY98" i="3"/>
  <c r="CY99" i="3"/>
  <c r="CY100" i="3"/>
  <c r="CY102" i="3"/>
  <c r="CY103" i="3"/>
  <c r="CY105" i="3"/>
  <c r="CY106" i="3"/>
  <c r="CY107" i="3"/>
  <c r="CY109" i="3"/>
  <c r="CY110" i="3"/>
  <c r="CY111" i="3"/>
  <c r="CY112" i="3"/>
  <c r="CY113" i="3"/>
  <c r="CY114" i="3"/>
  <c r="CY116" i="3"/>
  <c r="CY117" i="3"/>
  <c r="CY118" i="3"/>
  <c r="CY119" i="3"/>
  <c r="CY120" i="3"/>
  <c r="CY121" i="3"/>
  <c r="CY123" i="3"/>
  <c r="CY124" i="3"/>
  <c r="CY125" i="3"/>
  <c r="CY126" i="3"/>
  <c r="CY127" i="3"/>
  <c r="CY128" i="3"/>
  <c r="CY129" i="3"/>
  <c r="CY130" i="3"/>
  <c r="CY132" i="3"/>
  <c r="CY139" i="3"/>
  <c r="CX122" i="3"/>
  <c r="CX115" i="3"/>
  <c r="CX108" i="3"/>
  <c r="CX101" i="3"/>
  <c r="CX96" i="3"/>
  <c r="CX90" i="3"/>
  <c r="CX84" i="3"/>
  <c r="CX56" i="3"/>
  <c r="CX48" i="3"/>
  <c r="CX42" i="3"/>
  <c r="CX24" i="3"/>
  <c r="CX18" i="3"/>
  <c r="CX11" i="3"/>
  <c r="CX6" i="3"/>
  <c r="CW122" i="3"/>
  <c r="CV122" i="3"/>
  <c r="CW115" i="3"/>
  <c r="CV115" i="3"/>
  <c r="CW108" i="3"/>
  <c r="CV108" i="3"/>
  <c r="CW101" i="3"/>
  <c r="CV101" i="3"/>
  <c r="CW96" i="3"/>
  <c r="CV96" i="3"/>
  <c r="CW90" i="3"/>
  <c r="CV90" i="3"/>
  <c r="CW84" i="3"/>
  <c r="CV84" i="3"/>
  <c r="CW56" i="3"/>
  <c r="CV56" i="3"/>
  <c r="CW48" i="3"/>
  <c r="CV48" i="3"/>
  <c r="CW42" i="3"/>
  <c r="CV42" i="3"/>
  <c r="CW24" i="3"/>
  <c r="CV24" i="3"/>
  <c r="CW18" i="3"/>
  <c r="CV18" i="3"/>
  <c r="CW11" i="3"/>
  <c r="CV11" i="3"/>
  <c r="CV6" i="3"/>
  <c r="DE138" i="3"/>
  <c r="DD131" i="3"/>
  <c r="DE131" i="3"/>
  <c r="DB122" i="3"/>
  <c r="DC122" i="3"/>
  <c r="DA122" i="3"/>
  <c r="DB115" i="3"/>
  <c r="DE115" i="3" s="1"/>
  <c r="DC115" i="3"/>
  <c r="DA115" i="3"/>
  <c r="DB108" i="3"/>
  <c r="DC108" i="3"/>
  <c r="DA108" i="3"/>
  <c r="DD101" i="3"/>
  <c r="DE101" i="3"/>
  <c r="DB96" i="3"/>
  <c r="DC96" i="3"/>
  <c r="DA96" i="3"/>
  <c r="DB90" i="3"/>
  <c r="DC90" i="3"/>
  <c r="DA90" i="3"/>
  <c r="DB84" i="3"/>
  <c r="DD84" i="3" s="1"/>
  <c r="DC84" i="3"/>
  <c r="DE84" i="3" s="1"/>
  <c r="DA84" i="3"/>
  <c r="DD80" i="3"/>
  <c r="DE80" i="3"/>
  <c r="DD75" i="3"/>
  <c r="DE75" i="3"/>
  <c r="DB69" i="3"/>
  <c r="DD69" i="3" s="1"/>
  <c r="DC69" i="3"/>
  <c r="DE69" i="3" s="1"/>
  <c r="DA69" i="3"/>
  <c r="DD63" i="3"/>
  <c r="DE63" i="3"/>
  <c r="DB56" i="3"/>
  <c r="DC56" i="3"/>
  <c r="DA56" i="3"/>
  <c r="DB48" i="3"/>
  <c r="DB42" i="3"/>
  <c r="DC42" i="3"/>
  <c r="DA42" i="3"/>
  <c r="DB30" i="3"/>
  <c r="DC30" i="3"/>
  <c r="DA30" i="3"/>
  <c r="DB24" i="3"/>
  <c r="DD24" i="3" s="1"/>
  <c r="DC24" i="3"/>
  <c r="DE24" i="3" s="1"/>
  <c r="DA24" i="3"/>
  <c r="DB18" i="3"/>
  <c r="DE18" i="3"/>
  <c r="DA18" i="3"/>
  <c r="DB11" i="3"/>
  <c r="DC11" i="3"/>
  <c r="DA11" i="3"/>
  <c r="DB6" i="3"/>
  <c r="DC6" i="3"/>
  <c r="DA6" i="3"/>
  <c r="DD18" i="3" l="1"/>
  <c r="DE6" i="3"/>
  <c r="DE30" i="3"/>
  <c r="CU69" i="3"/>
  <c r="CZ90" i="3"/>
  <c r="CT30" i="3"/>
  <c r="DD30" i="3"/>
  <c r="DT145" i="3"/>
  <c r="DE56" i="3"/>
  <c r="DE42" i="3"/>
  <c r="DE108" i="3"/>
  <c r="DD108" i="3"/>
  <c r="DE96" i="3"/>
  <c r="DE90" i="3"/>
  <c r="AU63" i="3"/>
  <c r="DD96" i="3"/>
  <c r="AW83" i="3"/>
  <c r="AW79" i="3"/>
  <c r="DD90" i="3"/>
  <c r="DD42" i="3"/>
  <c r="DD56" i="3"/>
  <c r="CT90" i="3"/>
  <c r="CT84" i="3"/>
  <c r="CT75" i="3"/>
  <c r="CT48" i="3"/>
  <c r="DD115" i="3"/>
  <c r="CT115" i="3"/>
  <c r="DD138" i="3"/>
  <c r="CT138" i="3"/>
  <c r="CT131" i="3"/>
  <c r="CT122" i="3"/>
  <c r="CT108" i="3"/>
  <c r="CT101" i="3"/>
  <c r="CT96" i="3"/>
  <c r="CY84" i="3"/>
  <c r="CT80" i="3"/>
  <c r="CT69" i="3"/>
  <c r="CT63" i="3"/>
  <c r="CY56" i="3"/>
  <c r="CT56" i="3"/>
  <c r="CW143" i="3"/>
  <c r="CT42" i="3"/>
  <c r="CT24" i="3"/>
  <c r="CT18" i="3"/>
  <c r="CT11" i="3"/>
  <c r="CJ145" i="3"/>
  <c r="X145" i="3"/>
  <c r="CY96" i="3"/>
  <c r="CY24" i="3"/>
  <c r="CY18" i="3"/>
  <c r="DN145" i="3"/>
  <c r="CV143" i="3"/>
  <c r="CY108" i="3"/>
  <c r="CY138" i="3"/>
  <c r="CY30" i="3"/>
  <c r="EA145" i="3"/>
  <c r="DO145" i="3"/>
  <c r="DD122" i="3"/>
  <c r="DD48" i="3"/>
  <c r="DD11" i="3"/>
  <c r="DD145" i="3"/>
  <c r="DE145" i="3"/>
  <c r="CY131" i="3"/>
  <c r="CY122" i="3"/>
  <c r="CY115" i="3"/>
  <c r="CY101" i="3"/>
  <c r="CY90" i="3"/>
  <c r="CY80" i="3"/>
  <c r="CY75" i="3"/>
  <c r="CY69" i="3"/>
  <c r="CY63" i="3"/>
  <c r="CY48" i="3"/>
  <c r="CY42" i="3"/>
  <c r="CY11" i="3"/>
  <c r="CY6" i="3"/>
  <c r="CO145" i="3"/>
  <c r="BZ145" i="3"/>
  <c r="DE48" i="3"/>
  <c r="DE122" i="3"/>
  <c r="CZ18" i="3"/>
  <c r="CZ48" i="3"/>
  <c r="CZ63" i="3"/>
  <c r="CZ75" i="3"/>
  <c r="CZ84" i="3"/>
  <c r="CZ96" i="3"/>
  <c r="CZ108" i="3"/>
  <c r="CZ122" i="3"/>
  <c r="CZ138" i="3"/>
  <c r="CZ11" i="3"/>
  <c r="CZ24" i="3"/>
  <c r="CZ42" i="3"/>
  <c r="CZ56" i="3"/>
  <c r="CZ80" i="3"/>
  <c r="CZ101" i="3"/>
  <c r="CZ115" i="3"/>
  <c r="CZ131" i="3"/>
  <c r="EB145" i="3"/>
  <c r="BU145" i="3"/>
  <c r="BV145" i="3"/>
  <c r="BF145" i="3"/>
  <c r="BG145" i="3"/>
  <c r="BA145" i="3"/>
  <c r="AL145" i="3"/>
  <c r="AM145" i="3"/>
  <c r="AB145" i="3"/>
  <c r="AC145" i="3"/>
  <c r="CZ30" i="3"/>
  <c r="DC143" i="3"/>
  <c r="Q145" i="3"/>
  <c r="CZ6" i="3"/>
  <c r="CX143" i="3"/>
  <c r="DW145" i="3"/>
  <c r="DS145" i="3"/>
  <c r="CZ145" i="3"/>
  <c r="CY145" i="3"/>
  <c r="CU145" i="3"/>
  <c r="CT145" i="3"/>
  <c r="CP145" i="3"/>
  <c r="CE145" i="3"/>
  <c r="CF145" i="3"/>
  <c r="CA145" i="3"/>
  <c r="BQ145" i="3"/>
  <c r="BP145" i="3"/>
  <c r="BK145" i="3"/>
  <c r="BL145" i="3"/>
  <c r="BB145" i="3"/>
  <c r="AR145" i="3"/>
  <c r="AQ145" i="3"/>
  <c r="AH145" i="3"/>
  <c r="AG145" i="3"/>
  <c r="W145" i="3"/>
  <c r="P145" i="3"/>
  <c r="DB143" i="3"/>
  <c r="DE11" i="3"/>
  <c r="DD6" i="3"/>
  <c r="DA143" i="3"/>
  <c r="DS29" i="3"/>
  <c r="DT28" i="3"/>
  <c r="DT29" i="3"/>
  <c r="DT85" i="3"/>
  <c r="DT97" i="3"/>
  <c r="DT110" i="3"/>
  <c r="DT111" i="3"/>
  <c r="DT112" i="3"/>
  <c r="DT113" i="3"/>
  <c r="DT114" i="3"/>
  <c r="DT117" i="3"/>
  <c r="DT118" i="3"/>
  <c r="DT119" i="3"/>
  <c r="DT120" i="3"/>
  <c r="DT128" i="3"/>
  <c r="CO16" i="3"/>
  <c r="CO17" i="3"/>
  <c r="CO45" i="3"/>
  <c r="DE143" i="3" l="1"/>
  <c r="CZ143" i="3"/>
  <c r="CY143" i="3"/>
  <c r="DD143" i="3"/>
  <c r="CB69" i="3" l="1"/>
  <c r="CC69" i="3"/>
  <c r="CE68" i="3" l="1"/>
  <c r="AJ56" i="3"/>
  <c r="AW133" i="3" l="1"/>
  <c r="AW135" i="3"/>
  <c r="AW136" i="3"/>
  <c r="CI122" i="3"/>
  <c r="CI115" i="3"/>
  <c r="CI108" i="3"/>
  <c r="CI101" i="3"/>
  <c r="CI96" i="3"/>
  <c r="CI90" i="3"/>
  <c r="CI84" i="3"/>
  <c r="CI69" i="3"/>
  <c r="CI56" i="3"/>
  <c r="CI48" i="3"/>
  <c r="CI42" i="3"/>
  <c r="CI30" i="3"/>
  <c r="CI24" i="3"/>
  <c r="CI18" i="3"/>
  <c r="CI11" i="3"/>
  <c r="CI6" i="3"/>
  <c r="W28" i="3"/>
  <c r="AT138" i="3" l="1"/>
  <c r="AT122" i="3"/>
  <c r="AU122" i="3"/>
  <c r="AU115" i="3"/>
  <c r="AT145" i="3"/>
  <c r="AV142" i="3"/>
  <c r="AV141" i="3"/>
  <c r="AV140" i="3"/>
  <c r="AW142" i="3"/>
  <c r="AW141" i="3"/>
  <c r="AU145" i="3"/>
  <c r="CI143" i="3"/>
  <c r="DW7" i="3"/>
  <c r="DW9" i="3"/>
  <c r="DW10" i="3"/>
  <c r="DW12" i="3"/>
  <c r="DW13" i="3"/>
  <c r="DW14" i="3"/>
  <c r="DW15" i="3"/>
  <c r="DW16" i="3"/>
  <c r="DW17" i="3"/>
  <c r="DW19" i="3"/>
  <c r="DW20" i="3"/>
  <c r="DW21" i="3"/>
  <c r="DW23" i="3"/>
  <c r="DW25" i="3"/>
  <c r="DW26" i="3"/>
  <c r="DW27" i="3"/>
  <c r="DW29" i="3"/>
  <c r="DW31" i="3"/>
  <c r="DW35" i="3"/>
  <c r="DW36" i="3"/>
  <c r="DW37" i="3"/>
  <c r="DW43" i="3"/>
  <c r="DW44" i="3"/>
  <c r="DW45" i="3"/>
  <c r="DW46" i="3"/>
  <c r="DW47" i="3"/>
  <c r="DW49" i="3"/>
  <c r="DW50" i="3"/>
  <c r="DW51" i="3"/>
  <c r="DW52" i="3"/>
  <c r="DW54" i="3"/>
  <c r="DW55" i="3"/>
  <c r="DW57" i="3"/>
  <c r="DW58" i="3"/>
  <c r="DW59" i="3"/>
  <c r="DW60" i="3"/>
  <c r="DW61" i="3"/>
  <c r="DW64" i="3"/>
  <c r="DW70" i="3"/>
  <c r="DW71" i="3"/>
  <c r="DW72" i="3"/>
  <c r="DW73" i="3"/>
  <c r="DW74" i="3"/>
  <c r="DW76" i="3"/>
  <c r="DW85" i="3"/>
  <c r="DW86" i="3"/>
  <c r="DW87" i="3"/>
  <c r="DW88" i="3"/>
  <c r="DW89" i="3"/>
  <c r="DW91" i="3"/>
  <c r="DW92" i="3"/>
  <c r="DW94" i="3"/>
  <c r="DW95" i="3"/>
  <c r="DW97" i="3"/>
  <c r="DW98" i="3"/>
  <c r="DW105" i="3"/>
  <c r="DW106" i="3"/>
  <c r="DW107" i="3"/>
  <c r="DW109" i="3"/>
  <c r="DW110" i="3"/>
  <c r="DW111" i="3"/>
  <c r="DW112" i="3"/>
  <c r="DW113" i="3"/>
  <c r="DW114" i="3"/>
  <c r="DW116" i="3"/>
  <c r="DW117" i="3"/>
  <c r="DW118" i="3"/>
  <c r="DW119" i="3"/>
  <c r="DW120" i="3"/>
  <c r="DW121" i="3"/>
  <c r="DW129" i="3"/>
  <c r="DW130" i="3"/>
  <c r="EB7" i="3"/>
  <c r="EB8" i="3"/>
  <c r="EB9" i="3"/>
  <c r="EB10" i="3"/>
  <c r="EB12" i="3"/>
  <c r="EB13" i="3"/>
  <c r="EB14" i="3"/>
  <c r="EB15" i="3"/>
  <c r="EB16" i="3"/>
  <c r="EB17" i="3"/>
  <c r="EB19" i="3"/>
  <c r="EB20" i="3"/>
  <c r="EB21" i="3"/>
  <c r="EB22" i="3"/>
  <c r="EB23" i="3"/>
  <c r="EB25" i="3"/>
  <c r="EB26" i="3"/>
  <c r="EB28" i="3"/>
  <c r="EB29" i="3"/>
  <c r="EB31" i="3"/>
  <c r="EB32" i="3"/>
  <c r="EB33" i="3"/>
  <c r="EB34" i="3"/>
  <c r="EB35" i="3"/>
  <c r="EB36" i="3"/>
  <c r="EB37" i="3"/>
  <c r="EB38" i="3"/>
  <c r="EB39" i="3"/>
  <c r="EB40" i="3"/>
  <c r="EB41" i="3"/>
  <c r="EB43" i="3"/>
  <c r="EB44" i="3"/>
  <c r="EB45" i="3"/>
  <c r="EB46" i="3"/>
  <c r="EB47" i="3"/>
  <c r="EB49" i="3"/>
  <c r="EB50" i="3"/>
  <c r="EB51" i="3"/>
  <c r="EB52" i="3"/>
  <c r="EB53" i="3"/>
  <c r="EB54" i="3"/>
  <c r="EB55" i="3"/>
  <c r="EB64" i="3"/>
  <c r="EB70" i="3"/>
  <c r="EB71" i="3"/>
  <c r="EB72" i="3"/>
  <c r="EB73" i="3"/>
  <c r="EB74" i="3"/>
  <c r="EB76" i="3"/>
  <c r="EB81" i="3"/>
  <c r="EB85" i="3"/>
  <c r="EB86" i="3"/>
  <c r="EB87" i="3"/>
  <c r="EB89" i="3"/>
  <c r="EB91" i="3"/>
  <c r="EB92" i="3"/>
  <c r="EB93" i="3"/>
  <c r="EB94" i="3"/>
  <c r="EB95" i="3"/>
  <c r="EB97" i="3"/>
  <c r="EB98" i="3"/>
  <c r="EB99" i="3"/>
  <c r="EB100" i="3"/>
  <c r="EB105" i="3"/>
  <c r="EB106" i="3"/>
  <c r="EB107" i="3"/>
  <c r="EB114" i="3"/>
  <c r="EB116" i="3"/>
  <c r="EB117" i="3"/>
  <c r="EB118" i="3"/>
  <c r="EB119" i="3"/>
  <c r="EB120" i="3"/>
  <c r="EB121" i="3"/>
  <c r="EB132" i="3"/>
  <c r="EB139" i="3"/>
  <c r="DT7" i="3"/>
  <c r="DT8" i="3"/>
  <c r="DT9" i="3"/>
  <c r="DT10" i="3"/>
  <c r="DT12" i="3"/>
  <c r="DT13" i="3"/>
  <c r="DT14" i="3"/>
  <c r="DT15" i="3"/>
  <c r="DT16" i="3"/>
  <c r="DT17" i="3"/>
  <c r="DT19" i="3"/>
  <c r="DT20" i="3"/>
  <c r="DT21" i="3"/>
  <c r="DT22" i="3"/>
  <c r="DT23" i="3"/>
  <c r="DT25" i="3"/>
  <c r="DT26" i="3"/>
  <c r="DT27" i="3"/>
  <c r="DT31" i="3"/>
  <c r="DT32" i="3"/>
  <c r="DT33" i="3"/>
  <c r="DT34" i="3"/>
  <c r="DT35" i="3"/>
  <c r="DT36" i="3"/>
  <c r="DT37" i="3"/>
  <c r="DT38" i="3"/>
  <c r="DT39" i="3"/>
  <c r="DT40" i="3"/>
  <c r="DT41" i="3"/>
  <c r="DT43" i="3"/>
  <c r="DT44" i="3"/>
  <c r="DT45" i="3"/>
  <c r="DT46" i="3"/>
  <c r="DT47" i="3"/>
  <c r="DT50" i="3"/>
  <c r="DT52" i="3"/>
  <c r="DT53" i="3"/>
  <c r="DT54" i="3"/>
  <c r="DT55" i="3"/>
  <c r="DT57" i="3"/>
  <c r="DT58" i="3"/>
  <c r="DT59" i="3"/>
  <c r="DT60" i="3"/>
  <c r="DT61" i="3"/>
  <c r="DT62" i="3"/>
  <c r="DT64" i="3"/>
  <c r="DT70" i="3"/>
  <c r="DT71" i="3"/>
  <c r="DT72" i="3"/>
  <c r="DT73" i="3"/>
  <c r="DT74" i="3"/>
  <c r="DT76" i="3"/>
  <c r="DT81" i="3"/>
  <c r="DT86" i="3"/>
  <c r="DT87" i="3"/>
  <c r="DT88" i="3"/>
  <c r="DT89" i="3"/>
  <c r="DT91" i="3"/>
  <c r="DT92" i="3"/>
  <c r="DT93" i="3"/>
  <c r="DT94" i="3"/>
  <c r="DT95" i="3"/>
  <c r="DT98" i="3"/>
  <c r="DT99" i="3"/>
  <c r="DT100" i="3"/>
  <c r="DT102" i="3"/>
  <c r="DT103" i="3"/>
  <c r="DT105" i="3"/>
  <c r="DT106" i="3"/>
  <c r="DT107" i="3"/>
  <c r="DT109" i="3"/>
  <c r="DT121" i="3"/>
  <c r="DT123" i="3"/>
  <c r="DT124" i="3"/>
  <c r="DT125" i="3"/>
  <c r="DT126" i="3"/>
  <c r="DT127" i="3"/>
  <c r="DT130" i="3"/>
  <c r="DT132" i="3"/>
  <c r="DT139" i="3"/>
  <c r="DO7" i="3"/>
  <c r="DO8" i="3"/>
  <c r="DO9" i="3"/>
  <c r="DO10" i="3"/>
  <c r="DO12" i="3"/>
  <c r="DO13" i="3"/>
  <c r="DO14" i="3"/>
  <c r="DO15" i="3"/>
  <c r="DO16" i="3"/>
  <c r="DO17" i="3"/>
  <c r="DO19" i="3"/>
  <c r="DO20" i="3"/>
  <c r="DO21" i="3"/>
  <c r="DO22" i="3"/>
  <c r="DO23" i="3"/>
  <c r="DO25" i="3"/>
  <c r="DO26" i="3"/>
  <c r="DO27" i="3"/>
  <c r="DO28" i="3"/>
  <c r="DO29" i="3"/>
  <c r="DO31" i="3"/>
  <c r="DO32" i="3"/>
  <c r="DO33" i="3"/>
  <c r="DO34" i="3"/>
  <c r="DO35" i="3"/>
  <c r="DO36" i="3"/>
  <c r="DO37" i="3"/>
  <c r="DO38" i="3"/>
  <c r="DO39" i="3"/>
  <c r="DO40" i="3"/>
  <c r="DO41" i="3"/>
  <c r="DO43" i="3"/>
  <c r="DO44" i="3"/>
  <c r="DO45" i="3"/>
  <c r="DO46" i="3"/>
  <c r="DO47" i="3"/>
  <c r="DO49" i="3"/>
  <c r="DO50" i="3"/>
  <c r="DO51" i="3"/>
  <c r="DO52" i="3"/>
  <c r="DO53" i="3"/>
  <c r="DO54" i="3"/>
  <c r="DO55" i="3"/>
  <c r="DO57" i="3"/>
  <c r="DO58" i="3"/>
  <c r="DO59" i="3"/>
  <c r="DO60" i="3"/>
  <c r="DO61" i="3"/>
  <c r="DO62" i="3"/>
  <c r="DO64" i="3"/>
  <c r="DO70" i="3"/>
  <c r="DO71" i="3"/>
  <c r="DO72" i="3"/>
  <c r="DO73" i="3"/>
  <c r="DO74" i="3"/>
  <c r="DO76" i="3"/>
  <c r="DO81" i="3"/>
  <c r="DO85" i="3"/>
  <c r="DO86" i="3"/>
  <c r="DO87" i="3"/>
  <c r="DO88" i="3"/>
  <c r="DO89" i="3"/>
  <c r="DO91" i="3"/>
  <c r="DO92" i="3"/>
  <c r="DO93" i="3"/>
  <c r="DO94" i="3"/>
  <c r="DO95" i="3"/>
  <c r="DO97" i="3"/>
  <c r="DO98" i="3"/>
  <c r="DO99" i="3"/>
  <c r="DO100" i="3"/>
  <c r="DO102" i="3"/>
  <c r="DO103" i="3"/>
  <c r="DO105" i="3"/>
  <c r="DO106" i="3"/>
  <c r="DO107" i="3"/>
  <c r="DO109" i="3"/>
  <c r="DO110" i="3"/>
  <c r="DO111" i="3"/>
  <c r="DO112" i="3"/>
  <c r="DO113" i="3"/>
  <c r="DO114" i="3"/>
  <c r="DO116" i="3"/>
  <c r="DO117" i="3"/>
  <c r="DO118" i="3"/>
  <c r="DO119" i="3"/>
  <c r="DO120" i="3"/>
  <c r="DO121" i="3"/>
  <c r="DO123" i="3"/>
  <c r="DO124" i="3"/>
  <c r="DO125" i="3"/>
  <c r="DO126" i="3"/>
  <c r="DO127" i="3"/>
  <c r="DO128" i="3"/>
  <c r="DO129" i="3"/>
  <c r="DO130" i="3"/>
  <c r="DO132" i="3"/>
  <c r="DO139" i="3"/>
  <c r="CU8" i="3"/>
  <c r="CU9" i="3"/>
  <c r="CU10" i="3"/>
  <c r="CU12" i="3"/>
  <c r="CU13" i="3"/>
  <c r="CU14" i="3"/>
  <c r="CU15" i="3"/>
  <c r="CU16" i="3"/>
  <c r="CU17" i="3"/>
  <c r="CU19" i="3"/>
  <c r="CU20" i="3"/>
  <c r="CU21" i="3"/>
  <c r="CU22" i="3"/>
  <c r="CU23" i="3"/>
  <c r="CU25" i="3"/>
  <c r="CU26" i="3"/>
  <c r="CU27" i="3"/>
  <c r="CU28" i="3"/>
  <c r="CU29" i="3"/>
  <c r="CU31" i="3"/>
  <c r="CU32" i="3"/>
  <c r="CU33" i="3"/>
  <c r="CU34" i="3"/>
  <c r="CU35" i="3"/>
  <c r="CU36" i="3"/>
  <c r="CU37" i="3"/>
  <c r="CU38" i="3"/>
  <c r="CU39" i="3"/>
  <c r="CU40" i="3"/>
  <c r="CU41" i="3"/>
  <c r="CU43" i="3"/>
  <c r="CU44" i="3"/>
  <c r="CU45" i="3"/>
  <c r="CU46" i="3"/>
  <c r="CU47" i="3"/>
  <c r="CU49" i="3"/>
  <c r="CU50" i="3"/>
  <c r="CU51" i="3"/>
  <c r="CU52" i="3"/>
  <c r="CU53" i="3"/>
  <c r="CU54" i="3"/>
  <c r="CU55" i="3"/>
  <c r="CU57" i="3"/>
  <c r="CU58" i="3"/>
  <c r="CU59" i="3"/>
  <c r="CU60" i="3"/>
  <c r="CU61" i="3"/>
  <c r="CU62" i="3"/>
  <c r="CU64" i="3"/>
  <c r="CU71" i="3"/>
  <c r="CU72" i="3"/>
  <c r="CU73" i="3"/>
  <c r="CU74" i="3"/>
  <c r="CU76" i="3"/>
  <c r="CU81" i="3"/>
  <c r="CU85" i="3"/>
  <c r="CU86" i="3"/>
  <c r="CU87" i="3"/>
  <c r="CU88" i="3"/>
  <c r="CU89" i="3"/>
  <c r="CU95" i="3"/>
  <c r="CU102" i="3"/>
  <c r="CU103" i="3"/>
  <c r="CU105" i="3"/>
  <c r="CU106" i="3"/>
  <c r="CU107" i="3"/>
  <c r="CU109" i="3"/>
  <c r="CU110" i="3"/>
  <c r="CU111" i="3"/>
  <c r="CU112" i="3"/>
  <c r="CU113" i="3"/>
  <c r="CU114" i="3"/>
  <c r="CU116" i="3"/>
  <c r="CU117" i="3"/>
  <c r="CU118" i="3"/>
  <c r="CU119" i="3"/>
  <c r="CU121" i="3"/>
  <c r="CU123" i="3"/>
  <c r="CU125" i="3"/>
  <c r="CU126" i="3"/>
  <c r="CU127" i="3"/>
  <c r="CU128" i="3"/>
  <c r="CU129" i="3"/>
  <c r="CU130" i="3"/>
  <c r="CU132" i="3"/>
  <c r="CU139" i="3"/>
  <c r="CP7" i="3"/>
  <c r="CP8" i="3"/>
  <c r="CP9" i="3"/>
  <c r="CP10" i="3"/>
  <c r="CP12" i="3"/>
  <c r="CP13" i="3"/>
  <c r="CP14" i="3"/>
  <c r="CP15" i="3"/>
  <c r="CP16" i="3"/>
  <c r="CP17" i="3"/>
  <c r="CP19" i="3"/>
  <c r="CP20" i="3"/>
  <c r="CP21" i="3"/>
  <c r="CP22" i="3"/>
  <c r="CP23" i="3"/>
  <c r="CP25" i="3"/>
  <c r="CP26" i="3"/>
  <c r="CP27" i="3"/>
  <c r="CP28" i="3"/>
  <c r="CP29" i="3"/>
  <c r="CP31" i="3"/>
  <c r="CP32" i="3"/>
  <c r="CP33" i="3"/>
  <c r="CP34" i="3"/>
  <c r="CP35" i="3"/>
  <c r="CP36" i="3"/>
  <c r="CP37" i="3"/>
  <c r="CP38" i="3"/>
  <c r="CP39" i="3"/>
  <c r="CP40" i="3"/>
  <c r="CP41" i="3"/>
  <c r="CP43" i="3"/>
  <c r="CP44" i="3"/>
  <c r="CP45" i="3"/>
  <c r="CP46" i="3"/>
  <c r="CP47" i="3"/>
  <c r="CP49" i="3"/>
  <c r="CP50" i="3"/>
  <c r="CP51" i="3"/>
  <c r="CP52" i="3"/>
  <c r="CP53" i="3"/>
  <c r="CP54" i="3"/>
  <c r="CP55" i="3"/>
  <c r="CP57" i="3"/>
  <c r="CP58" i="3"/>
  <c r="CP59" i="3"/>
  <c r="CP60" i="3"/>
  <c r="CP61" i="3"/>
  <c r="CP62" i="3"/>
  <c r="CP64" i="3"/>
  <c r="CP70" i="3"/>
  <c r="CP71" i="3"/>
  <c r="CP72" i="3"/>
  <c r="CP73" i="3"/>
  <c r="CP74" i="3"/>
  <c r="CP76" i="3"/>
  <c r="CP81" i="3"/>
  <c r="CP85" i="3"/>
  <c r="CP86" i="3"/>
  <c r="CP87" i="3"/>
  <c r="CP88" i="3"/>
  <c r="CP92" i="3"/>
  <c r="CP93" i="3"/>
  <c r="CP94" i="3"/>
  <c r="CP95" i="3"/>
  <c r="CP98" i="3"/>
  <c r="CP99" i="3"/>
  <c r="CP100" i="3"/>
  <c r="CP102" i="3"/>
  <c r="CP103" i="3"/>
  <c r="CP105" i="3"/>
  <c r="CP106" i="3"/>
  <c r="CP107" i="3"/>
  <c r="CP109" i="3"/>
  <c r="CP110" i="3"/>
  <c r="CP111" i="3"/>
  <c r="CP113" i="3"/>
  <c r="CP114" i="3"/>
  <c r="CP116" i="3"/>
  <c r="CP117" i="3"/>
  <c r="CP118" i="3"/>
  <c r="CP119" i="3"/>
  <c r="CP120" i="3"/>
  <c r="CP121" i="3"/>
  <c r="CP123" i="3"/>
  <c r="CP124" i="3"/>
  <c r="CP125" i="3"/>
  <c r="CP126" i="3"/>
  <c r="CP127" i="3"/>
  <c r="CP128" i="3"/>
  <c r="CP129" i="3"/>
  <c r="CP130" i="3"/>
  <c r="CP132" i="3"/>
  <c r="CP139" i="3"/>
  <c r="CK7" i="3"/>
  <c r="CK8" i="3"/>
  <c r="CK9" i="3"/>
  <c r="CK10" i="3"/>
  <c r="CK11" i="3"/>
  <c r="CK12" i="3"/>
  <c r="CK13" i="3"/>
  <c r="CK14" i="3"/>
  <c r="CK15" i="3"/>
  <c r="CK16" i="3"/>
  <c r="CK17" i="3"/>
  <c r="CK18" i="3"/>
  <c r="CK19" i="3"/>
  <c r="CK20" i="3"/>
  <c r="CK21" i="3"/>
  <c r="CK22" i="3"/>
  <c r="CK23" i="3"/>
  <c r="CK25" i="3"/>
  <c r="CK26" i="3"/>
  <c r="CK27" i="3"/>
  <c r="CK28" i="3"/>
  <c r="CK29" i="3"/>
  <c r="CK31" i="3"/>
  <c r="CK32" i="3"/>
  <c r="CK33" i="3"/>
  <c r="CK34" i="3"/>
  <c r="CK35" i="3"/>
  <c r="CK36" i="3"/>
  <c r="CK37" i="3"/>
  <c r="CK38" i="3"/>
  <c r="CK39" i="3"/>
  <c r="CK40" i="3"/>
  <c r="CK41" i="3"/>
  <c r="CK43" i="3"/>
  <c r="CK44" i="3"/>
  <c r="CK45" i="3"/>
  <c r="CK46" i="3"/>
  <c r="CK47" i="3"/>
  <c r="CK48" i="3"/>
  <c r="CK49" i="3"/>
  <c r="CK50" i="3"/>
  <c r="CK51" i="3"/>
  <c r="CK52" i="3"/>
  <c r="CK53" i="3"/>
  <c r="CK54" i="3"/>
  <c r="CK55" i="3"/>
  <c r="CK56" i="3"/>
  <c r="CK57" i="3"/>
  <c r="CK58" i="3"/>
  <c r="CK59" i="3"/>
  <c r="CK60" i="3"/>
  <c r="CK61" i="3"/>
  <c r="CK62" i="3"/>
  <c r="CK64" i="3"/>
  <c r="CK69" i="3"/>
  <c r="CK70" i="3"/>
  <c r="CK71" i="3"/>
  <c r="CK72" i="3"/>
  <c r="CK73" i="3"/>
  <c r="CK74" i="3"/>
  <c r="CK75" i="3"/>
  <c r="CK76" i="3"/>
  <c r="CK80" i="3"/>
  <c r="CK81" i="3"/>
  <c r="CK84" i="3"/>
  <c r="CK85" i="3"/>
  <c r="CK86" i="3"/>
  <c r="CK87" i="3"/>
  <c r="CK88" i="3"/>
  <c r="CK89" i="3"/>
  <c r="CK90" i="3"/>
  <c r="CK91" i="3"/>
  <c r="CK92" i="3"/>
  <c r="CK93" i="3"/>
  <c r="CK94" i="3"/>
  <c r="CK95" i="3"/>
  <c r="CK96" i="3"/>
  <c r="CK97" i="3"/>
  <c r="CK98" i="3"/>
  <c r="CK99" i="3"/>
  <c r="CK100" i="3"/>
  <c r="CK101" i="3"/>
  <c r="CK102" i="3"/>
  <c r="CK103" i="3"/>
  <c r="CK105" i="3"/>
  <c r="CK106" i="3"/>
  <c r="CK107" i="3"/>
  <c r="CK109" i="3"/>
  <c r="CK110" i="3"/>
  <c r="CK111" i="3"/>
  <c r="CK112" i="3"/>
  <c r="CK113" i="3"/>
  <c r="CK114" i="3"/>
  <c r="CK115" i="3"/>
  <c r="CK116" i="3"/>
  <c r="CK117" i="3"/>
  <c r="CK118" i="3"/>
  <c r="CK119" i="3"/>
  <c r="CK120" i="3"/>
  <c r="CK121" i="3"/>
  <c r="CK122" i="3"/>
  <c r="CK123" i="3"/>
  <c r="CK124" i="3"/>
  <c r="CK125" i="3"/>
  <c r="CK126" i="3"/>
  <c r="CK127" i="3"/>
  <c r="CK128" i="3"/>
  <c r="CK129" i="3"/>
  <c r="CK130" i="3"/>
  <c r="CK131" i="3"/>
  <c r="CK132" i="3"/>
  <c r="CK138" i="3"/>
  <c r="CK139" i="3"/>
  <c r="CF7" i="3"/>
  <c r="CF8" i="3"/>
  <c r="CF9" i="3"/>
  <c r="CF12" i="3"/>
  <c r="CF13" i="3"/>
  <c r="CF14" i="3"/>
  <c r="CF15" i="3"/>
  <c r="CF16" i="3"/>
  <c r="CF17" i="3"/>
  <c r="CF19" i="3"/>
  <c r="CF20" i="3"/>
  <c r="CF21" i="3"/>
  <c r="CF22" i="3"/>
  <c r="CF23" i="3"/>
  <c r="CF25" i="3"/>
  <c r="CF26" i="3"/>
  <c r="CF27" i="3"/>
  <c r="CF28" i="3"/>
  <c r="CF29" i="3"/>
  <c r="CF31" i="3"/>
  <c r="CF32" i="3"/>
  <c r="CF33" i="3"/>
  <c r="CF34" i="3"/>
  <c r="CF37" i="3"/>
  <c r="CF38" i="3"/>
  <c r="CF39" i="3"/>
  <c r="CF40" i="3"/>
  <c r="CF41" i="3"/>
  <c r="CF43" i="3"/>
  <c r="CF44" i="3"/>
  <c r="CF45" i="3"/>
  <c r="CF47" i="3"/>
  <c r="CF49" i="3"/>
  <c r="CF50" i="3"/>
  <c r="CF51" i="3"/>
  <c r="CF52" i="3"/>
  <c r="CF53" i="3"/>
  <c r="CF54" i="3"/>
  <c r="CF55" i="3"/>
  <c r="CF57" i="3"/>
  <c r="CF58" i="3"/>
  <c r="CF59" i="3"/>
  <c r="CF60" i="3"/>
  <c r="CF61" i="3"/>
  <c r="CF64" i="3"/>
  <c r="CF70" i="3"/>
  <c r="CF71" i="3"/>
  <c r="CF72" i="3"/>
  <c r="CF73" i="3"/>
  <c r="CF74" i="3"/>
  <c r="CF76" i="3"/>
  <c r="CF81" i="3"/>
  <c r="CF85" i="3"/>
  <c r="CF86" i="3"/>
  <c r="CF87" i="3"/>
  <c r="CF88" i="3"/>
  <c r="CF89" i="3"/>
  <c r="CF91" i="3"/>
  <c r="CF92" i="3"/>
  <c r="CF93" i="3"/>
  <c r="CF94" i="3"/>
  <c r="CF95" i="3"/>
  <c r="CF97" i="3"/>
  <c r="CF98" i="3"/>
  <c r="CF99" i="3"/>
  <c r="CF100" i="3"/>
  <c r="CF102" i="3"/>
  <c r="CF103" i="3"/>
  <c r="CF105" i="3"/>
  <c r="CF106" i="3"/>
  <c r="CF107" i="3"/>
  <c r="CF109" i="3"/>
  <c r="CF110" i="3"/>
  <c r="CF111" i="3"/>
  <c r="CF112" i="3"/>
  <c r="CF113" i="3"/>
  <c r="CF114" i="3"/>
  <c r="CF116" i="3"/>
  <c r="CF117" i="3"/>
  <c r="CF119" i="3"/>
  <c r="CF120" i="3"/>
  <c r="CF121" i="3"/>
  <c r="CF123" i="3"/>
  <c r="CF124" i="3"/>
  <c r="CF125" i="3"/>
  <c r="CF126" i="3"/>
  <c r="CF127" i="3"/>
  <c r="CF128" i="3"/>
  <c r="CF129" i="3"/>
  <c r="CF130" i="3"/>
  <c r="CF132" i="3"/>
  <c r="CF139" i="3"/>
  <c r="CA7" i="3"/>
  <c r="CA8" i="3"/>
  <c r="CA9" i="3"/>
  <c r="CA12" i="3"/>
  <c r="CA13" i="3"/>
  <c r="CA14" i="3"/>
  <c r="CA15" i="3"/>
  <c r="CA16" i="3"/>
  <c r="CA17" i="3"/>
  <c r="CA20" i="3"/>
  <c r="CA21" i="3"/>
  <c r="CA22" i="3"/>
  <c r="CA23" i="3"/>
  <c r="CA25" i="3"/>
  <c r="CA26" i="3"/>
  <c r="CA27" i="3"/>
  <c r="CA28" i="3"/>
  <c r="CA29" i="3"/>
  <c r="CA31" i="3"/>
  <c r="CA32" i="3"/>
  <c r="CA33" i="3"/>
  <c r="CA34" i="3"/>
  <c r="CA35" i="3"/>
  <c r="CA36" i="3"/>
  <c r="CA37" i="3"/>
  <c r="CA38" i="3"/>
  <c r="CA39" i="3"/>
  <c r="CA40" i="3"/>
  <c r="CA41" i="3"/>
  <c r="CA43" i="3"/>
  <c r="CA44" i="3"/>
  <c r="CA45" i="3"/>
  <c r="CA46" i="3"/>
  <c r="CA47" i="3"/>
  <c r="CA49" i="3"/>
  <c r="CA50" i="3"/>
  <c r="CA51" i="3"/>
  <c r="CA52" i="3"/>
  <c r="CA53" i="3"/>
  <c r="CA54" i="3"/>
  <c r="CA55" i="3"/>
  <c r="CA57" i="3"/>
  <c r="CA58" i="3"/>
  <c r="CA59" i="3"/>
  <c r="CA60" i="3"/>
  <c r="CA61" i="3"/>
  <c r="CA62" i="3"/>
  <c r="CA64" i="3"/>
  <c r="CA70" i="3"/>
  <c r="CA71" i="3"/>
  <c r="CA72" i="3"/>
  <c r="CA73" i="3"/>
  <c r="CA74" i="3"/>
  <c r="CA76" i="3"/>
  <c r="CA81" i="3"/>
  <c r="CA85" i="3"/>
  <c r="CA86" i="3"/>
  <c r="CA87" i="3"/>
  <c r="CA88" i="3"/>
  <c r="CA89" i="3"/>
  <c r="CA92" i="3"/>
  <c r="CA93" i="3"/>
  <c r="CA94" i="3"/>
  <c r="CA95" i="3"/>
  <c r="CA97" i="3"/>
  <c r="CA98" i="3"/>
  <c r="CA100" i="3"/>
  <c r="CA102" i="3"/>
  <c r="CA103" i="3"/>
  <c r="CA105" i="3"/>
  <c r="CA106" i="3"/>
  <c r="CA107" i="3"/>
  <c r="CA109" i="3"/>
  <c r="CA110" i="3"/>
  <c r="CA111" i="3"/>
  <c r="CA112" i="3"/>
  <c r="CA113" i="3"/>
  <c r="CA114" i="3"/>
  <c r="CA116" i="3"/>
  <c r="CA117" i="3"/>
  <c r="CA118" i="3"/>
  <c r="CA119" i="3"/>
  <c r="CA121" i="3"/>
  <c r="CA123" i="3"/>
  <c r="CA124" i="3"/>
  <c r="CA125" i="3"/>
  <c r="CA126" i="3"/>
  <c r="CA127" i="3"/>
  <c r="CA128" i="3"/>
  <c r="CA129" i="3"/>
  <c r="CA130" i="3"/>
  <c r="CA132" i="3"/>
  <c r="CA139" i="3"/>
  <c r="BV7" i="3"/>
  <c r="BV8" i="3"/>
  <c r="BV9" i="3"/>
  <c r="BV10" i="3"/>
  <c r="BV12" i="3"/>
  <c r="BV13" i="3"/>
  <c r="BV14" i="3"/>
  <c r="BV15" i="3"/>
  <c r="BV16" i="3"/>
  <c r="BV17" i="3"/>
  <c r="BV19" i="3"/>
  <c r="BV20" i="3"/>
  <c r="BV21" i="3"/>
  <c r="BV22" i="3"/>
  <c r="BV23" i="3"/>
  <c r="BV25" i="3"/>
  <c r="BV26" i="3"/>
  <c r="BV27" i="3"/>
  <c r="BV28" i="3"/>
  <c r="BV29" i="3"/>
  <c r="BV31" i="3"/>
  <c r="BV32" i="3"/>
  <c r="BV33" i="3"/>
  <c r="BV34" i="3"/>
  <c r="BV35" i="3"/>
  <c r="BV36" i="3"/>
  <c r="BV37" i="3"/>
  <c r="BV38" i="3"/>
  <c r="BV39" i="3"/>
  <c r="BV40" i="3"/>
  <c r="BV41" i="3"/>
  <c r="BV43" i="3"/>
  <c r="BV44" i="3"/>
  <c r="BV45" i="3"/>
  <c r="BV46" i="3"/>
  <c r="BV47" i="3"/>
  <c r="BV49" i="3"/>
  <c r="BV50" i="3"/>
  <c r="BV51" i="3"/>
  <c r="BV52" i="3"/>
  <c r="BV53" i="3"/>
  <c r="BV54" i="3"/>
  <c r="BV55" i="3"/>
  <c r="BV57" i="3"/>
  <c r="BV58" i="3"/>
  <c r="BV59" i="3"/>
  <c r="BV60" i="3"/>
  <c r="BV61" i="3"/>
  <c r="BV62" i="3"/>
  <c r="BV64" i="3"/>
  <c r="BV70" i="3"/>
  <c r="BV71" i="3"/>
  <c r="BV72" i="3"/>
  <c r="BV73" i="3"/>
  <c r="BV74" i="3"/>
  <c r="BV76" i="3"/>
  <c r="BV81" i="3"/>
  <c r="BV85" i="3"/>
  <c r="BV86" i="3"/>
  <c r="BV87" i="3"/>
  <c r="BV88" i="3"/>
  <c r="BV89" i="3"/>
  <c r="BV91" i="3"/>
  <c r="BV92" i="3"/>
  <c r="BV93" i="3"/>
  <c r="BV94" i="3"/>
  <c r="BV95" i="3"/>
  <c r="BV97" i="3"/>
  <c r="BV98" i="3"/>
  <c r="BV99" i="3"/>
  <c r="BV100" i="3"/>
  <c r="BV102" i="3"/>
  <c r="BV103" i="3"/>
  <c r="BV105" i="3"/>
  <c r="BV106" i="3"/>
  <c r="BV107" i="3"/>
  <c r="BV109" i="3"/>
  <c r="BV110" i="3"/>
  <c r="BV111" i="3"/>
  <c r="BV112" i="3"/>
  <c r="BV113" i="3"/>
  <c r="BV114" i="3"/>
  <c r="BV116" i="3"/>
  <c r="BV117" i="3"/>
  <c r="BV118" i="3"/>
  <c r="BV119" i="3"/>
  <c r="BV120" i="3"/>
  <c r="BV121" i="3"/>
  <c r="BV123" i="3"/>
  <c r="BV124" i="3"/>
  <c r="BV125" i="3"/>
  <c r="BV126" i="3"/>
  <c r="BV127" i="3"/>
  <c r="BV128" i="3"/>
  <c r="BV129" i="3"/>
  <c r="BV130" i="3"/>
  <c r="BV132" i="3"/>
  <c r="BV139" i="3"/>
  <c r="BQ7" i="3"/>
  <c r="BQ8" i="3"/>
  <c r="BQ9" i="3"/>
  <c r="BQ10" i="3"/>
  <c r="BQ12" i="3"/>
  <c r="BQ13" i="3"/>
  <c r="BQ14" i="3"/>
  <c r="BQ15" i="3"/>
  <c r="BQ16" i="3"/>
  <c r="BQ17" i="3"/>
  <c r="BQ19" i="3"/>
  <c r="BQ20" i="3"/>
  <c r="BQ21" i="3"/>
  <c r="BQ22" i="3"/>
  <c r="BQ23" i="3"/>
  <c r="BQ25" i="3"/>
  <c r="BQ26" i="3"/>
  <c r="BQ27" i="3"/>
  <c r="BQ28" i="3"/>
  <c r="BQ29" i="3"/>
  <c r="BQ31" i="3"/>
  <c r="BQ32" i="3"/>
  <c r="BQ33" i="3"/>
  <c r="BQ34" i="3"/>
  <c r="BQ35" i="3"/>
  <c r="BQ37" i="3"/>
  <c r="BQ38" i="3"/>
  <c r="BQ40" i="3"/>
  <c r="BQ41" i="3"/>
  <c r="BQ43" i="3"/>
  <c r="BQ44" i="3"/>
  <c r="BQ45" i="3"/>
  <c r="BQ46" i="3"/>
  <c r="BQ47" i="3"/>
  <c r="BQ49" i="3"/>
  <c r="BQ50" i="3"/>
  <c r="BQ51" i="3"/>
  <c r="BQ52" i="3"/>
  <c r="BQ53" i="3"/>
  <c r="BQ54" i="3"/>
  <c r="BQ55" i="3"/>
  <c r="BQ57" i="3"/>
  <c r="BQ58" i="3"/>
  <c r="BQ59" i="3"/>
  <c r="BQ60" i="3"/>
  <c r="BQ61" i="3"/>
  <c r="BQ62" i="3"/>
  <c r="BQ64" i="3"/>
  <c r="BQ70" i="3"/>
  <c r="BQ71" i="3"/>
  <c r="BQ72" i="3"/>
  <c r="BQ73" i="3"/>
  <c r="BQ74" i="3"/>
  <c r="BQ76" i="3"/>
  <c r="BQ81" i="3"/>
  <c r="BQ85" i="3"/>
  <c r="BQ86" i="3"/>
  <c r="BQ87" i="3"/>
  <c r="BQ88" i="3"/>
  <c r="BQ89" i="3"/>
  <c r="BQ92" i="3"/>
  <c r="BQ93" i="3"/>
  <c r="BQ94" i="3"/>
  <c r="BQ95" i="3"/>
  <c r="BQ97" i="3"/>
  <c r="BQ98" i="3"/>
  <c r="BQ99" i="3"/>
  <c r="BQ100" i="3"/>
  <c r="BQ102" i="3"/>
  <c r="BQ103" i="3"/>
  <c r="BQ105" i="3"/>
  <c r="BQ106" i="3"/>
  <c r="BQ107" i="3"/>
  <c r="BQ109" i="3"/>
  <c r="BQ110" i="3"/>
  <c r="BQ111" i="3"/>
  <c r="BQ112" i="3"/>
  <c r="BQ113" i="3"/>
  <c r="BQ114" i="3"/>
  <c r="BQ116" i="3"/>
  <c r="BQ117" i="3"/>
  <c r="BQ118" i="3"/>
  <c r="BQ119" i="3"/>
  <c r="BQ120" i="3"/>
  <c r="BQ121" i="3"/>
  <c r="BQ123" i="3"/>
  <c r="BQ124" i="3"/>
  <c r="BQ125" i="3"/>
  <c r="BQ126" i="3"/>
  <c r="BQ127" i="3"/>
  <c r="BQ128" i="3"/>
  <c r="BQ129" i="3"/>
  <c r="BQ130" i="3"/>
  <c r="BQ132" i="3"/>
  <c r="BQ139" i="3"/>
  <c r="BL7" i="3"/>
  <c r="BL8" i="3"/>
  <c r="BL9" i="3"/>
  <c r="BL10" i="3"/>
  <c r="BL12" i="3"/>
  <c r="BL15" i="3"/>
  <c r="BL16" i="3"/>
  <c r="BL19" i="3"/>
  <c r="BL20" i="3"/>
  <c r="BL21" i="3"/>
  <c r="BL22" i="3"/>
  <c r="BL23" i="3"/>
  <c r="BL25" i="3"/>
  <c r="BL26" i="3"/>
  <c r="BL27" i="3"/>
  <c r="BL28" i="3"/>
  <c r="BL29" i="3"/>
  <c r="BL31" i="3"/>
  <c r="BL32" i="3"/>
  <c r="BL33" i="3"/>
  <c r="BL34" i="3"/>
  <c r="BL35" i="3"/>
  <c r="BL36" i="3"/>
  <c r="BL37" i="3"/>
  <c r="BL38" i="3"/>
  <c r="BL39" i="3"/>
  <c r="BL40" i="3"/>
  <c r="BL41" i="3"/>
  <c r="BL44" i="3"/>
  <c r="BL45" i="3"/>
  <c r="BL46" i="3"/>
  <c r="BL47" i="3"/>
  <c r="BL49" i="3"/>
  <c r="BL50" i="3"/>
  <c r="BL51" i="3"/>
  <c r="BL52" i="3"/>
  <c r="BL53" i="3"/>
  <c r="BL55" i="3"/>
  <c r="BL57" i="3"/>
  <c r="BL58" i="3"/>
  <c r="BL59" i="3"/>
  <c r="BL60" i="3"/>
  <c r="BL62" i="3"/>
  <c r="BL64" i="3"/>
  <c r="BL70" i="3"/>
  <c r="BL71" i="3"/>
  <c r="BL73" i="3"/>
  <c r="BL74" i="3"/>
  <c r="BL76" i="3"/>
  <c r="BL81" i="3"/>
  <c r="BL85" i="3"/>
  <c r="BL86" i="3"/>
  <c r="BL87" i="3"/>
  <c r="BL88" i="3"/>
  <c r="BL89" i="3"/>
  <c r="BL92" i="3"/>
  <c r="BL94" i="3"/>
  <c r="BL95" i="3"/>
  <c r="BL97" i="3"/>
  <c r="BL98" i="3"/>
  <c r="BL99" i="3"/>
  <c r="BL102" i="3"/>
  <c r="BL103" i="3"/>
  <c r="BL105" i="3"/>
  <c r="BL106" i="3"/>
  <c r="BL107" i="3"/>
  <c r="BL109" i="3"/>
  <c r="BL111" i="3"/>
  <c r="BL112" i="3"/>
  <c r="BL113" i="3"/>
  <c r="BL114" i="3"/>
  <c r="BL116" i="3"/>
  <c r="BL117" i="3"/>
  <c r="BL119" i="3"/>
  <c r="BL120" i="3"/>
  <c r="BL121" i="3"/>
  <c r="BL123" i="3"/>
  <c r="BL125" i="3"/>
  <c r="BL126" i="3"/>
  <c r="BL127" i="3"/>
  <c r="BL128" i="3"/>
  <c r="BL129" i="3"/>
  <c r="BL130" i="3"/>
  <c r="BL132" i="3"/>
  <c r="BL139" i="3"/>
  <c r="BG7" i="3"/>
  <c r="BG8" i="3"/>
  <c r="BG9" i="3"/>
  <c r="BG10" i="3"/>
  <c r="BG12" i="3"/>
  <c r="BG13" i="3"/>
  <c r="BG14" i="3"/>
  <c r="BG15" i="3"/>
  <c r="BG16" i="3"/>
  <c r="BG17" i="3"/>
  <c r="BG19" i="3"/>
  <c r="BG20" i="3"/>
  <c r="BG21" i="3"/>
  <c r="BG22" i="3"/>
  <c r="BG23" i="3"/>
  <c r="BG25" i="3"/>
  <c r="BG26" i="3"/>
  <c r="BG27" i="3"/>
  <c r="BG28" i="3"/>
  <c r="BG29" i="3"/>
  <c r="BG31" i="3"/>
  <c r="BG32" i="3"/>
  <c r="BG33" i="3"/>
  <c r="BG34" i="3"/>
  <c r="BG35" i="3"/>
  <c r="BG36" i="3"/>
  <c r="BG37" i="3"/>
  <c r="BG38" i="3"/>
  <c r="BG39" i="3"/>
  <c r="BG40" i="3"/>
  <c r="BG41" i="3"/>
  <c r="BG43" i="3"/>
  <c r="BG44" i="3"/>
  <c r="BG45" i="3"/>
  <c r="BG46" i="3"/>
  <c r="BG47" i="3"/>
  <c r="BG49" i="3"/>
  <c r="BG50" i="3"/>
  <c r="BG51" i="3"/>
  <c r="BG52" i="3"/>
  <c r="BG53" i="3"/>
  <c r="BG54" i="3"/>
  <c r="BG55" i="3"/>
  <c r="BG57" i="3"/>
  <c r="BG58" i="3"/>
  <c r="BG59" i="3"/>
  <c r="BG60" i="3"/>
  <c r="BG61" i="3"/>
  <c r="BG62" i="3"/>
  <c r="BG64" i="3"/>
  <c r="BG70" i="3"/>
  <c r="BG71" i="3"/>
  <c r="BG72" i="3"/>
  <c r="BG73" i="3"/>
  <c r="BG74" i="3"/>
  <c r="BG76" i="3"/>
  <c r="BG81" i="3"/>
  <c r="BG85" i="3"/>
  <c r="BG86" i="3"/>
  <c r="BG87" i="3"/>
  <c r="BG88" i="3"/>
  <c r="BG89" i="3"/>
  <c r="BG91" i="3"/>
  <c r="BG92" i="3"/>
  <c r="BG93" i="3"/>
  <c r="BG94" i="3"/>
  <c r="BG95" i="3"/>
  <c r="BG97" i="3"/>
  <c r="BG98" i="3"/>
  <c r="BG99" i="3"/>
  <c r="BG100" i="3"/>
  <c r="BG102" i="3"/>
  <c r="BG103" i="3"/>
  <c r="BG105" i="3"/>
  <c r="BG106" i="3"/>
  <c r="BG107" i="3"/>
  <c r="BG109" i="3"/>
  <c r="BG110" i="3"/>
  <c r="BG111" i="3"/>
  <c r="BG112" i="3"/>
  <c r="BG113" i="3"/>
  <c r="BG114" i="3"/>
  <c r="BG116" i="3"/>
  <c r="BG117" i="3"/>
  <c r="BG118" i="3"/>
  <c r="BG119" i="3"/>
  <c r="BG120" i="3"/>
  <c r="BG121" i="3"/>
  <c r="BG123" i="3"/>
  <c r="BG124" i="3"/>
  <c r="BG125" i="3"/>
  <c r="BG126" i="3"/>
  <c r="BG127" i="3"/>
  <c r="BG128" i="3"/>
  <c r="BG129" i="3"/>
  <c r="BG130" i="3"/>
  <c r="BG132" i="3"/>
  <c r="BG139" i="3"/>
  <c r="BB7" i="3"/>
  <c r="BB8" i="3"/>
  <c r="BB9" i="3"/>
  <c r="BB10" i="3"/>
  <c r="BB12" i="3"/>
  <c r="BB13" i="3"/>
  <c r="BB14" i="3"/>
  <c r="BB15" i="3"/>
  <c r="BB16" i="3"/>
  <c r="BB17" i="3"/>
  <c r="BB19" i="3"/>
  <c r="BB20" i="3"/>
  <c r="BB21" i="3"/>
  <c r="BB22" i="3"/>
  <c r="BB23" i="3"/>
  <c r="BB25" i="3"/>
  <c r="BB26" i="3"/>
  <c r="BB27" i="3"/>
  <c r="BB28" i="3"/>
  <c r="BB29" i="3"/>
  <c r="BB31" i="3"/>
  <c r="BB32" i="3"/>
  <c r="BB33" i="3"/>
  <c r="BB34" i="3"/>
  <c r="BB35" i="3"/>
  <c r="BB36" i="3"/>
  <c r="BB37" i="3"/>
  <c r="BB38" i="3"/>
  <c r="BB39" i="3"/>
  <c r="BB40" i="3"/>
  <c r="BB41" i="3"/>
  <c r="BB43" i="3"/>
  <c r="BB44" i="3"/>
  <c r="BB45" i="3"/>
  <c r="BB46" i="3"/>
  <c r="BB47" i="3"/>
  <c r="BB49" i="3"/>
  <c r="BB50" i="3"/>
  <c r="BB51" i="3"/>
  <c r="BB52" i="3"/>
  <c r="BB53" i="3"/>
  <c r="BB54" i="3"/>
  <c r="BB55" i="3"/>
  <c r="BB57" i="3"/>
  <c r="BB58" i="3"/>
  <c r="BB59" i="3"/>
  <c r="BB60" i="3"/>
  <c r="BB61" i="3"/>
  <c r="BB62" i="3"/>
  <c r="BB64" i="3"/>
  <c r="BB70" i="3"/>
  <c r="BB71" i="3"/>
  <c r="BB72" i="3"/>
  <c r="BB73" i="3"/>
  <c r="BB74" i="3"/>
  <c r="BB76" i="3"/>
  <c r="BB81" i="3"/>
  <c r="BB86" i="3"/>
  <c r="BB87" i="3"/>
  <c r="BB88" i="3"/>
  <c r="BB89" i="3"/>
  <c r="BB91" i="3"/>
  <c r="BB92" i="3"/>
  <c r="BB93" i="3"/>
  <c r="BB94" i="3"/>
  <c r="BB95" i="3"/>
  <c r="BB97" i="3"/>
  <c r="BB98" i="3"/>
  <c r="BB99" i="3"/>
  <c r="BB100" i="3"/>
  <c r="BB102" i="3"/>
  <c r="BB103" i="3"/>
  <c r="BB105" i="3"/>
  <c r="BB106" i="3"/>
  <c r="BB107" i="3"/>
  <c r="BB109" i="3"/>
  <c r="BB110" i="3"/>
  <c r="BB111" i="3"/>
  <c r="BB112" i="3"/>
  <c r="BB113" i="3"/>
  <c r="BB114" i="3"/>
  <c r="BB116" i="3"/>
  <c r="BB117" i="3"/>
  <c r="BB118" i="3"/>
  <c r="BB119" i="3"/>
  <c r="BB120" i="3"/>
  <c r="BB121" i="3"/>
  <c r="BB123" i="3"/>
  <c r="BB124" i="3"/>
  <c r="BB125" i="3"/>
  <c r="BB126" i="3"/>
  <c r="BB127" i="3"/>
  <c r="BB128" i="3"/>
  <c r="BB129" i="3"/>
  <c r="BB130" i="3"/>
  <c r="BB132" i="3"/>
  <c r="BB139" i="3"/>
  <c r="AR7" i="3"/>
  <c r="AR9" i="3"/>
  <c r="AR12" i="3"/>
  <c r="AR13" i="3"/>
  <c r="AR14" i="3"/>
  <c r="AR15" i="3"/>
  <c r="AR16" i="3"/>
  <c r="AR17" i="3"/>
  <c r="AR19" i="3"/>
  <c r="AR20" i="3"/>
  <c r="AR21" i="3"/>
  <c r="AR22" i="3"/>
  <c r="AR23" i="3"/>
  <c r="AR25" i="3"/>
  <c r="AR26" i="3"/>
  <c r="AR27" i="3"/>
  <c r="AR28" i="3"/>
  <c r="AR29" i="3"/>
  <c r="AR31" i="3"/>
  <c r="AR32" i="3"/>
  <c r="AR33" i="3"/>
  <c r="AR34" i="3"/>
  <c r="AR35" i="3"/>
  <c r="AR36" i="3"/>
  <c r="AR37" i="3"/>
  <c r="AR38" i="3"/>
  <c r="AR39" i="3"/>
  <c r="AR40" i="3"/>
  <c r="AR41" i="3"/>
  <c r="AR43" i="3"/>
  <c r="AR44" i="3"/>
  <c r="AR45" i="3"/>
  <c r="AR46" i="3"/>
  <c r="AR47" i="3"/>
  <c r="AR49" i="3"/>
  <c r="AR50" i="3"/>
  <c r="AR51" i="3"/>
  <c r="AR52" i="3"/>
  <c r="AR53" i="3"/>
  <c r="AR54" i="3"/>
  <c r="AR55" i="3"/>
  <c r="AR57" i="3"/>
  <c r="AR58" i="3"/>
  <c r="AR59" i="3"/>
  <c r="AR60" i="3"/>
  <c r="AR61" i="3"/>
  <c r="AR62" i="3"/>
  <c r="AR64" i="3"/>
  <c r="AR70" i="3"/>
  <c r="AR71" i="3"/>
  <c r="AR72" i="3"/>
  <c r="AR73" i="3"/>
  <c r="AR74" i="3"/>
  <c r="AR76" i="3"/>
  <c r="AR81" i="3"/>
  <c r="AR85" i="3"/>
  <c r="AR86" i="3"/>
  <c r="AR87" i="3"/>
  <c r="AR88" i="3"/>
  <c r="AR89" i="3"/>
  <c r="AR91" i="3"/>
  <c r="AR92" i="3"/>
  <c r="AR93" i="3"/>
  <c r="AR94" i="3"/>
  <c r="AR95" i="3"/>
  <c r="AR97" i="3"/>
  <c r="AR98" i="3"/>
  <c r="AR99" i="3"/>
  <c r="AR100" i="3"/>
  <c r="AR102" i="3"/>
  <c r="AR103" i="3"/>
  <c r="AR105" i="3"/>
  <c r="AR106" i="3"/>
  <c r="AR109" i="3"/>
  <c r="AR110" i="3"/>
  <c r="AR111" i="3"/>
  <c r="AR112" i="3"/>
  <c r="AR113" i="3"/>
  <c r="AR114" i="3"/>
  <c r="AR116" i="3"/>
  <c r="AR117" i="3"/>
  <c r="AR118" i="3"/>
  <c r="AR119" i="3"/>
  <c r="AR120" i="3"/>
  <c r="AR121" i="3"/>
  <c r="AR123" i="3"/>
  <c r="AR124" i="3"/>
  <c r="AR125" i="3"/>
  <c r="AR126" i="3"/>
  <c r="AR127" i="3"/>
  <c r="AR128" i="3"/>
  <c r="AR129" i="3"/>
  <c r="AR130" i="3"/>
  <c r="AR132" i="3"/>
  <c r="AR139" i="3"/>
  <c r="AM7" i="3"/>
  <c r="AM8" i="3"/>
  <c r="AM9" i="3"/>
  <c r="AM10" i="3"/>
  <c r="AM12" i="3"/>
  <c r="AM13" i="3"/>
  <c r="AM14" i="3"/>
  <c r="AM15" i="3"/>
  <c r="AM16" i="3"/>
  <c r="AM17" i="3"/>
  <c r="AM19" i="3"/>
  <c r="AM20" i="3"/>
  <c r="AM21" i="3"/>
  <c r="AM22" i="3"/>
  <c r="AM23" i="3"/>
  <c r="AM25" i="3"/>
  <c r="AM26" i="3"/>
  <c r="AM27" i="3"/>
  <c r="AM28" i="3"/>
  <c r="AM29" i="3"/>
  <c r="AM31" i="3"/>
  <c r="AM32" i="3"/>
  <c r="AM33" i="3"/>
  <c r="AM34" i="3"/>
  <c r="AM35" i="3"/>
  <c r="AM36" i="3"/>
  <c r="AM37" i="3"/>
  <c r="AM38" i="3"/>
  <c r="AM39" i="3"/>
  <c r="AM40" i="3"/>
  <c r="AM43" i="3"/>
  <c r="AM44" i="3"/>
  <c r="AM45" i="3"/>
  <c r="AM46" i="3"/>
  <c r="AM47" i="3"/>
  <c r="AM49" i="3"/>
  <c r="AM50" i="3"/>
  <c r="AM51" i="3"/>
  <c r="AM52" i="3"/>
  <c r="AM53" i="3"/>
  <c r="AM54" i="3"/>
  <c r="AM55" i="3"/>
  <c r="AM57" i="3"/>
  <c r="AM58" i="3"/>
  <c r="AM59" i="3"/>
  <c r="AM60" i="3"/>
  <c r="AM61" i="3"/>
  <c r="AM62" i="3"/>
  <c r="AM64" i="3"/>
  <c r="AM70" i="3"/>
  <c r="AM71" i="3"/>
  <c r="AM72" i="3"/>
  <c r="AM73" i="3"/>
  <c r="AM74" i="3"/>
  <c r="AM76" i="3"/>
  <c r="AM81" i="3"/>
  <c r="AM85" i="3"/>
  <c r="AM87" i="3"/>
  <c r="AM88" i="3"/>
  <c r="AM89" i="3"/>
  <c r="AM91" i="3"/>
  <c r="AM92" i="3"/>
  <c r="AM93" i="3"/>
  <c r="AM94" i="3"/>
  <c r="AM95" i="3"/>
  <c r="AM97" i="3"/>
  <c r="AM98" i="3"/>
  <c r="AM99" i="3"/>
  <c r="AM100" i="3"/>
  <c r="AM102" i="3"/>
  <c r="AM103" i="3"/>
  <c r="AM105" i="3"/>
  <c r="AM106" i="3"/>
  <c r="AM107" i="3"/>
  <c r="AM110" i="3"/>
  <c r="AM111" i="3"/>
  <c r="AM112" i="3"/>
  <c r="AM113" i="3"/>
  <c r="AM114" i="3"/>
  <c r="AM116" i="3"/>
  <c r="AM117" i="3"/>
  <c r="AM118" i="3"/>
  <c r="AM119" i="3"/>
  <c r="AM120" i="3"/>
  <c r="AM121" i="3"/>
  <c r="AM123" i="3"/>
  <c r="AM124" i="3"/>
  <c r="AM125" i="3"/>
  <c r="AM126" i="3"/>
  <c r="AM127" i="3"/>
  <c r="AM128" i="3"/>
  <c r="AM129" i="3"/>
  <c r="AM130" i="3"/>
  <c r="AM132" i="3"/>
  <c r="AM139" i="3"/>
  <c r="AH7" i="3"/>
  <c r="AH8" i="3"/>
  <c r="AH9" i="3"/>
  <c r="AH10" i="3"/>
  <c r="AH12" i="3"/>
  <c r="AH13" i="3"/>
  <c r="AH14" i="3"/>
  <c r="AH15" i="3"/>
  <c r="AH16" i="3"/>
  <c r="AH19" i="3"/>
  <c r="AH20" i="3"/>
  <c r="AH21" i="3"/>
  <c r="AH22" i="3"/>
  <c r="AH23" i="3"/>
  <c r="AH25" i="3"/>
  <c r="AH26" i="3"/>
  <c r="AH28" i="3"/>
  <c r="AH29" i="3"/>
  <c r="AH31" i="3"/>
  <c r="AH32" i="3"/>
  <c r="AH33" i="3"/>
  <c r="AH34" i="3"/>
  <c r="AH35" i="3"/>
  <c r="AH37" i="3"/>
  <c r="AH38" i="3"/>
  <c r="AH39" i="3"/>
  <c r="AH40" i="3"/>
  <c r="AH41" i="3"/>
  <c r="AH43" i="3"/>
  <c r="AH44" i="3"/>
  <c r="AH45" i="3"/>
  <c r="AH46" i="3"/>
  <c r="AH47" i="3"/>
  <c r="AH49" i="3"/>
  <c r="AH50" i="3"/>
  <c r="AH51" i="3"/>
  <c r="AH52" i="3"/>
  <c r="AH53" i="3"/>
  <c r="AH54" i="3"/>
  <c r="AH55" i="3"/>
  <c r="AH57" i="3"/>
  <c r="AH58" i="3"/>
  <c r="AH59" i="3"/>
  <c r="AH60" i="3"/>
  <c r="AH61" i="3"/>
  <c r="AH62" i="3"/>
  <c r="AH70" i="3"/>
  <c r="AH71" i="3"/>
  <c r="AH72" i="3"/>
  <c r="AH73" i="3"/>
  <c r="AH74" i="3"/>
  <c r="AH76" i="3"/>
  <c r="AH81" i="3"/>
  <c r="AH85" i="3"/>
  <c r="AH89" i="3"/>
  <c r="AH93" i="3"/>
  <c r="AH94" i="3"/>
  <c r="AH95" i="3"/>
  <c r="AH97" i="3"/>
  <c r="AH98" i="3"/>
  <c r="AH99" i="3"/>
  <c r="AH100" i="3"/>
  <c r="AH102" i="3"/>
  <c r="AH103" i="3"/>
  <c r="AH106" i="3"/>
  <c r="AH107" i="3"/>
  <c r="AH109" i="3"/>
  <c r="AH110" i="3"/>
  <c r="AH111" i="3"/>
  <c r="AH112" i="3"/>
  <c r="AH113" i="3"/>
  <c r="AH114" i="3"/>
  <c r="AH116" i="3"/>
  <c r="AH117" i="3"/>
  <c r="AH118" i="3"/>
  <c r="AH119" i="3"/>
  <c r="AH120" i="3"/>
  <c r="AH121" i="3"/>
  <c r="AH123" i="3"/>
  <c r="AH124" i="3"/>
  <c r="AH125" i="3"/>
  <c r="AH126" i="3"/>
  <c r="AH127" i="3"/>
  <c r="AH128" i="3"/>
  <c r="AH129" i="3"/>
  <c r="AH130" i="3"/>
  <c r="AH132" i="3"/>
  <c r="AH139" i="3"/>
  <c r="AC7" i="3"/>
  <c r="AC8" i="3"/>
  <c r="AC9" i="3"/>
  <c r="AC10" i="3"/>
  <c r="AC12" i="3"/>
  <c r="AC13" i="3"/>
  <c r="AC14" i="3"/>
  <c r="AC15" i="3"/>
  <c r="AC16" i="3"/>
  <c r="AC19" i="3"/>
  <c r="AC21" i="3"/>
  <c r="AC22" i="3"/>
  <c r="AC23" i="3"/>
  <c r="AC25" i="3"/>
  <c r="AC26" i="3"/>
  <c r="AC27" i="3"/>
  <c r="AC28" i="3"/>
  <c r="AC29" i="3"/>
  <c r="AC38" i="3"/>
  <c r="AC39" i="3"/>
  <c r="AC40" i="3"/>
  <c r="AC41" i="3"/>
  <c r="AC43" i="3"/>
  <c r="AC44" i="3"/>
  <c r="AC45" i="3"/>
  <c r="AC46" i="3"/>
  <c r="AC47" i="3"/>
  <c r="AC49" i="3"/>
  <c r="AC50" i="3"/>
  <c r="AC53" i="3"/>
  <c r="AC54" i="3"/>
  <c r="AC55" i="3"/>
  <c r="AC57" i="3"/>
  <c r="AC58" i="3"/>
  <c r="AC59" i="3"/>
  <c r="AC60" i="3"/>
  <c r="AC61" i="3"/>
  <c r="AC62" i="3"/>
  <c r="AC64" i="3"/>
  <c r="AC70" i="3"/>
  <c r="AC71" i="3"/>
  <c r="AC72" i="3"/>
  <c r="AC73" i="3"/>
  <c r="AC74" i="3"/>
  <c r="AC76" i="3"/>
  <c r="AC81" i="3"/>
  <c r="AC85" i="3"/>
  <c r="AC86" i="3"/>
  <c r="AC87" i="3"/>
  <c r="AC88" i="3"/>
  <c r="AC89" i="3"/>
  <c r="AC91" i="3"/>
  <c r="AC92" i="3"/>
  <c r="AC93" i="3"/>
  <c r="AC94" i="3"/>
  <c r="AC95" i="3"/>
  <c r="AC97" i="3"/>
  <c r="AC98" i="3"/>
  <c r="AC100" i="3"/>
  <c r="AC102" i="3"/>
  <c r="AC103" i="3"/>
  <c r="AC105" i="3"/>
  <c r="AC106" i="3"/>
  <c r="AC107" i="3"/>
  <c r="AC109" i="3"/>
  <c r="AC110" i="3"/>
  <c r="AC111" i="3"/>
  <c r="AC112" i="3"/>
  <c r="AC114" i="3"/>
  <c r="AC116" i="3"/>
  <c r="AC117" i="3"/>
  <c r="AC118" i="3"/>
  <c r="AC119" i="3"/>
  <c r="AC120" i="3"/>
  <c r="AC121" i="3"/>
  <c r="AC123" i="3"/>
  <c r="AC124" i="3"/>
  <c r="AC125" i="3"/>
  <c r="AC126" i="3"/>
  <c r="AC127" i="3"/>
  <c r="AC129" i="3"/>
  <c r="AC130" i="3"/>
  <c r="AC132" i="3"/>
  <c r="AC139" i="3"/>
  <c r="X7" i="3"/>
  <c r="X12" i="3"/>
  <c r="X13" i="3"/>
  <c r="X14" i="3"/>
  <c r="X19" i="3"/>
  <c r="X20" i="3"/>
  <c r="X43" i="3"/>
  <c r="X49" i="3"/>
  <c r="X57" i="3"/>
  <c r="X64" i="3"/>
  <c r="X70" i="3"/>
  <c r="X75" i="3"/>
  <c r="X76" i="3"/>
  <c r="X81" i="3"/>
  <c r="X85" i="3"/>
  <c r="X86" i="3"/>
  <c r="X91" i="3"/>
  <c r="X97" i="3"/>
  <c r="X102" i="3"/>
  <c r="X109" i="3"/>
  <c r="X116" i="3"/>
  <c r="X123" i="3"/>
  <c r="X132" i="3"/>
  <c r="X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CK6" i="3"/>
  <c r="CD11" i="3"/>
  <c r="AW71" i="3"/>
  <c r="DZ122" i="3"/>
  <c r="DZ115" i="3"/>
  <c r="DZ108" i="3"/>
  <c r="DZ101" i="3"/>
  <c r="DZ96" i="3"/>
  <c r="DZ90" i="3"/>
  <c r="DZ84" i="3"/>
  <c r="EB75" i="3"/>
  <c r="DZ69" i="3"/>
  <c r="DZ56" i="3"/>
  <c r="DZ48" i="3"/>
  <c r="DZ42" i="3"/>
  <c r="DZ18" i="3"/>
  <c r="DZ11" i="3"/>
  <c r="DZ6" i="3"/>
  <c r="DU122" i="3"/>
  <c r="DW122" i="3" s="1"/>
  <c r="DV115" i="3"/>
  <c r="DU115" i="3"/>
  <c r="DV108" i="3"/>
  <c r="DU108" i="3"/>
  <c r="DV101" i="3"/>
  <c r="DU101" i="3"/>
  <c r="DV96" i="3"/>
  <c r="DU96" i="3"/>
  <c r="DV90" i="3"/>
  <c r="DU90" i="3"/>
  <c r="DV84" i="3"/>
  <c r="DU84" i="3"/>
  <c r="DV69" i="3"/>
  <c r="DW69" i="3" s="1"/>
  <c r="DU69" i="3"/>
  <c r="DV56" i="3"/>
  <c r="DU56" i="3"/>
  <c r="DV48" i="3"/>
  <c r="DU48" i="3"/>
  <c r="DV42" i="3"/>
  <c r="DU42" i="3"/>
  <c r="DV30" i="3"/>
  <c r="DU30" i="3"/>
  <c r="DV24" i="3"/>
  <c r="DU24" i="3"/>
  <c r="DV18" i="3"/>
  <c r="DU18" i="3"/>
  <c r="DV11" i="3"/>
  <c r="DU11" i="3"/>
  <c r="DV6" i="3"/>
  <c r="DU6" i="3"/>
  <c r="DW6" i="3" s="1"/>
  <c r="DT138" i="3"/>
  <c r="DR122" i="3"/>
  <c r="DR115" i="3"/>
  <c r="DR108" i="3"/>
  <c r="DT101" i="3"/>
  <c r="DR96" i="3"/>
  <c r="DR84" i="3"/>
  <c r="DT75" i="3"/>
  <c r="DR69" i="3"/>
  <c r="DT69" i="3" s="1"/>
  <c r="DR56" i="3"/>
  <c r="DR48" i="3"/>
  <c r="DR42" i="3"/>
  <c r="DR30" i="3"/>
  <c r="DR24" i="3"/>
  <c r="DR18" i="3"/>
  <c r="DR11" i="3"/>
  <c r="DR6" i="3"/>
  <c r="DO138" i="3"/>
  <c r="DO131" i="3"/>
  <c r="DM122" i="3"/>
  <c r="DO122" i="3" s="1"/>
  <c r="DM115" i="3"/>
  <c r="DO115" i="3" s="1"/>
  <c r="DM108" i="3"/>
  <c r="DO108" i="3" s="1"/>
  <c r="DO101" i="3"/>
  <c r="DO96" i="3"/>
  <c r="DM90" i="3"/>
  <c r="DO90" i="3" s="1"/>
  <c r="DM84" i="3"/>
  <c r="DO84" i="3" s="1"/>
  <c r="DO80" i="3"/>
  <c r="DO75" i="3"/>
  <c r="DM69" i="3"/>
  <c r="DO69" i="3" s="1"/>
  <c r="DO63" i="3"/>
  <c r="DM56" i="3"/>
  <c r="DO56" i="3" s="1"/>
  <c r="DM48" i="3"/>
  <c r="DO48" i="3" s="1"/>
  <c r="DM42" i="3"/>
  <c r="DO42" i="3" s="1"/>
  <c r="DM30" i="3"/>
  <c r="DO30" i="3" s="1"/>
  <c r="DM24" i="3"/>
  <c r="DM18" i="3"/>
  <c r="DM11" i="3"/>
  <c r="DO11" i="3" s="1"/>
  <c r="DM6" i="3"/>
  <c r="DO6" i="3" s="1"/>
  <c r="CS122" i="3"/>
  <c r="CS115" i="3"/>
  <c r="CS108" i="3"/>
  <c r="CU108" i="3" s="1"/>
  <c r="CS101" i="3"/>
  <c r="CS96" i="3"/>
  <c r="CS90" i="3"/>
  <c r="CS56" i="3"/>
  <c r="CS48" i="3"/>
  <c r="CS42" i="3"/>
  <c r="CS30" i="3"/>
  <c r="CS18" i="3"/>
  <c r="CS11" i="3"/>
  <c r="CS6" i="3"/>
  <c r="CP138" i="3"/>
  <c r="CN122" i="3"/>
  <c r="CN115" i="3"/>
  <c r="CN108" i="3"/>
  <c r="CN96" i="3"/>
  <c r="CN90" i="3"/>
  <c r="CN84" i="3"/>
  <c r="CP80" i="3"/>
  <c r="CP69" i="3"/>
  <c r="CN56" i="3"/>
  <c r="CN48" i="3"/>
  <c r="CN42" i="3"/>
  <c r="CN30" i="3"/>
  <c r="CN18" i="3"/>
  <c r="CN11" i="3"/>
  <c r="CN6" i="3"/>
  <c r="DW96" i="3" l="1"/>
  <c r="DW48" i="3"/>
  <c r="DW18" i="3"/>
  <c r="DW24" i="3"/>
  <c r="DW56" i="3"/>
  <c r="DW101" i="3"/>
  <c r="AV145" i="3"/>
  <c r="AU138" i="3"/>
  <c r="AU131" i="3"/>
  <c r="AT146" i="3"/>
  <c r="AU146" i="3"/>
  <c r="AW145" i="3"/>
  <c r="AW140" i="3"/>
  <c r="DU143" i="3"/>
  <c r="DW90" i="3"/>
  <c r="DZ143" i="3"/>
  <c r="DW75" i="3"/>
  <c r="DW115" i="3"/>
  <c r="DW11" i="3"/>
  <c r="DW30" i="3"/>
  <c r="DW42" i="3"/>
  <c r="DW84" i="3"/>
  <c r="DW108" i="3"/>
  <c r="CS143" i="3"/>
  <c r="CN143" i="3"/>
  <c r="DM143" i="3"/>
  <c r="DR143" i="3"/>
  <c r="DV143" i="3"/>
  <c r="CF69" i="3"/>
  <c r="CD56" i="3"/>
  <c r="CD48" i="3"/>
  <c r="CD42" i="3"/>
  <c r="CD30" i="3"/>
  <c r="CD24" i="3"/>
  <c r="CD18" i="3"/>
  <c r="CE7" i="3"/>
  <c r="CE8" i="3"/>
  <c r="CE9" i="3"/>
  <c r="CE10" i="3"/>
  <c r="BY122" i="3"/>
  <c r="BY115" i="3"/>
  <c r="BY108" i="3"/>
  <c r="CA108" i="3" s="1"/>
  <c r="BY101" i="3"/>
  <c r="BY96" i="3"/>
  <c r="BY90" i="3"/>
  <c r="BY84" i="3"/>
  <c r="BY69" i="3"/>
  <c r="CA63" i="3"/>
  <c r="BY56" i="3"/>
  <c r="BY48" i="3"/>
  <c r="BY42" i="3"/>
  <c r="CA42" i="3" s="1"/>
  <c r="BY30" i="3"/>
  <c r="BY24" i="3"/>
  <c r="BY18" i="3"/>
  <c r="CA11" i="3"/>
  <c r="BY6" i="3"/>
  <c r="BV138" i="3"/>
  <c r="BV131" i="3"/>
  <c r="BT122" i="3"/>
  <c r="BV122" i="3" s="1"/>
  <c r="BT115" i="3"/>
  <c r="BV115" i="3" s="1"/>
  <c r="BT108" i="3"/>
  <c r="BV108" i="3" s="1"/>
  <c r="BT101" i="3"/>
  <c r="BV101" i="3" s="1"/>
  <c r="BT96" i="3"/>
  <c r="BV96" i="3" s="1"/>
  <c r="BV90" i="3"/>
  <c r="BV84" i="3"/>
  <c r="BV80" i="3"/>
  <c r="BV75" i="3"/>
  <c r="BT69" i="3"/>
  <c r="BV69" i="3" s="1"/>
  <c r="BV63" i="3"/>
  <c r="BT56" i="3"/>
  <c r="BT48" i="3"/>
  <c r="BV48" i="3" s="1"/>
  <c r="BT42" i="3"/>
  <c r="BV42" i="3" s="1"/>
  <c r="BT30" i="3"/>
  <c r="BT24" i="3"/>
  <c r="BV24" i="3" s="1"/>
  <c r="BT18" i="3"/>
  <c r="BV18" i="3" s="1"/>
  <c r="BS11" i="3"/>
  <c r="BT11" i="3"/>
  <c r="BV11" i="3" s="1"/>
  <c r="BR11" i="3"/>
  <c r="BT6" i="3"/>
  <c r="BV6" i="3" s="1"/>
  <c r="BQ138" i="3"/>
  <c r="BQ131" i="3"/>
  <c r="BO122" i="3"/>
  <c r="BQ122" i="3" s="1"/>
  <c r="BO115" i="3"/>
  <c r="BO108" i="3"/>
  <c r="BO101" i="3"/>
  <c r="BO96" i="3"/>
  <c r="BQ96" i="3" s="1"/>
  <c r="BO90" i="3"/>
  <c r="BO84" i="3"/>
  <c r="BQ84" i="3" s="1"/>
  <c r="BQ80" i="3"/>
  <c r="BQ75" i="3"/>
  <c r="BO69" i="3"/>
  <c r="BQ69" i="3" s="1"/>
  <c r="BQ63" i="3"/>
  <c r="BO56" i="3"/>
  <c r="BO48" i="3"/>
  <c r="BO42" i="3"/>
  <c r="BQ42" i="3" s="1"/>
  <c r="BO30" i="3"/>
  <c r="BO24" i="3"/>
  <c r="BQ24" i="3" s="1"/>
  <c r="BO18" i="3"/>
  <c r="BQ18" i="3" s="1"/>
  <c r="BP12" i="3"/>
  <c r="BP13" i="3"/>
  <c r="BP14" i="3"/>
  <c r="BP15" i="3"/>
  <c r="BP16" i="3"/>
  <c r="BP17" i="3"/>
  <c r="BN11" i="3"/>
  <c r="BO11" i="3"/>
  <c r="BM11" i="3"/>
  <c r="BO6" i="3"/>
  <c r="BQ6" i="3" s="1"/>
  <c r="BJ122" i="3"/>
  <c r="BJ115" i="3"/>
  <c r="BJ108" i="3"/>
  <c r="BJ101" i="3"/>
  <c r="BJ96" i="3"/>
  <c r="BJ90" i="3"/>
  <c r="BJ84" i="3"/>
  <c r="BJ69" i="3"/>
  <c r="BJ56" i="3"/>
  <c r="BJ48" i="3"/>
  <c r="BJ42" i="3"/>
  <c r="BJ30" i="3"/>
  <c r="BJ24" i="3"/>
  <c r="BI18" i="3"/>
  <c r="BJ18" i="3"/>
  <c r="BL18" i="3" s="1"/>
  <c r="BH18" i="3"/>
  <c r="BJ11" i="3"/>
  <c r="BI6" i="3"/>
  <c r="BJ6" i="3"/>
  <c r="BH6" i="3"/>
  <c r="BF7" i="3"/>
  <c r="BF8" i="3"/>
  <c r="BF9" i="3"/>
  <c r="BF10" i="3"/>
  <c r="BF12" i="3"/>
  <c r="BF13" i="3"/>
  <c r="BF14" i="3"/>
  <c r="BF15" i="3"/>
  <c r="BF16" i="3"/>
  <c r="BF17" i="3"/>
  <c r="BF19" i="3"/>
  <c r="BF20" i="3"/>
  <c r="BF21" i="3"/>
  <c r="BF22" i="3"/>
  <c r="BF23" i="3"/>
  <c r="BF25" i="3"/>
  <c r="BF26" i="3"/>
  <c r="BF27" i="3"/>
  <c r="BF28" i="3"/>
  <c r="BF29" i="3"/>
  <c r="BF31" i="3"/>
  <c r="BF32" i="3"/>
  <c r="BF33" i="3"/>
  <c r="BF34" i="3"/>
  <c r="BF35" i="3"/>
  <c r="BF36" i="3"/>
  <c r="BF37" i="3"/>
  <c r="BF38" i="3"/>
  <c r="BF39" i="3"/>
  <c r="BF40" i="3"/>
  <c r="BF41" i="3"/>
  <c r="BF43" i="3"/>
  <c r="BF44" i="3"/>
  <c r="BF45" i="3"/>
  <c r="BF46" i="3"/>
  <c r="BF47" i="3"/>
  <c r="BF49" i="3"/>
  <c r="BF50" i="3"/>
  <c r="BF51" i="3"/>
  <c r="BF52" i="3"/>
  <c r="BF53" i="3"/>
  <c r="BF54" i="3"/>
  <c r="BF55" i="3"/>
  <c r="BF57" i="3"/>
  <c r="BF58" i="3"/>
  <c r="BF59" i="3"/>
  <c r="BF60" i="3"/>
  <c r="BF61" i="3"/>
  <c r="BF62" i="3"/>
  <c r="BF64" i="3"/>
  <c r="BF70" i="3"/>
  <c r="BF71" i="3"/>
  <c r="BF72" i="3"/>
  <c r="BF73" i="3"/>
  <c r="BF74" i="3"/>
  <c r="BF76" i="3"/>
  <c r="BF81" i="3"/>
  <c r="BF85" i="3"/>
  <c r="BF86" i="3"/>
  <c r="BF87" i="3"/>
  <c r="BF88" i="3"/>
  <c r="BF89" i="3"/>
  <c r="BF91" i="3"/>
  <c r="BF92" i="3"/>
  <c r="BF93" i="3"/>
  <c r="BF94" i="3"/>
  <c r="BF95" i="3"/>
  <c r="BF97" i="3"/>
  <c r="BF98" i="3"/>
  <c r="BF99" i="3"/>
  <c r="BF100" i="3"/>
  <c r="BF102" i="3"/>
  <c r="BF103" i="3"/>
  <c r="BF105" i="3"/>
  <c r="BF106" i="3"/>
  <c r="BF107" i="3"/>
  <c r="BF109" i="3"/>
  <c r="BF110" i="3"/>
  <c r="BF111" i="3"/>
  <c r="BF112" i="3"/>
  <c r="BF113" i="3"/>
  <c r="BF114" i="3"/>
  <c r="BF116" i="3"/>
  <c r="BF117" i="3"/>
  <c r="BF118" i="3"/>
  <c r="BF119" i="3"/>
  <c r="BF120" i="3"/>
  <c r="BF121" i="3"/>
  <c r="BF123" i="3"/>
  <c r="BF124" i="3"/>
  <c r="BF125" i="3"/>
  <c r="BF126" i="3"/>
  <c r="BF127" i="3"/>
  <c r="BF128" i="3"/>
  <c r="BF129" i="3"/>
  <c r="BF130" i="3"/>
  <c r="BF139" i="3"/>
  <c r="BF138" i="3"/>
  <c r="BE122" i="3"/>
  <c r="BD115" i="3"/>
  <c r="BF115" i="3" s="1"/>
  <c r="BE115" i="3"/>
  <c r="BG115" i="3" s="1"/>
  <c r="BC115" i="3"/>
  <c r="BD108" i="3"/>
  <c r="BF108" i="3" s="1"/>
  <c r="BE108" i="3"/>
  <c r="BG108" i="3" s="1"/>
  <c r="BC108" i="3"/>
  <c r="BD101" i="3"/>
  <c r="BE101" i="3"/>
  <c r="BG101" i="3" s="1"/>
  <c r="BC101" i="3"/>
  <c r="BD96" i="3"/>
  <c r="BF96" i="3" s="1"/>
  <c r="BE96" i="3"/>
  <c r="BG96" i="3" s="1"/>
  <c r="BC96" i="3"/>
  <c r="BE90" i="3"/>
  <c r="BD84" i="3"/>
  <c r="BE84" i="3"/>
  <c r="BC84" i="3"/>
  <c r="BF80" i="3"/>
  <c r="BG80" i="3"/>
  <c r="BF75" i="3"/>
  <c r="BG75" i="3"/>
  <c r="BD69" i="3"/>
  <c r="BE69" i="3"/>
  <c r="BG69" i="3" s="1"/>
  <c r="BC69" i="3"/>
  <c r="BF63" i="3"/>
  <c r="BG63" i="3"/>
  <c r="BD56" i="3"/>
  <c r="BE56" i="3"/>
  <c r="BC56" i="3"/>
  <c r="BD48" i="3"/>
  <c r="BE48" i="3"/>
  <c r="BC48" i="3"/>
  <c r="BD42" i="3"/>
  <c r="BE42" i="3"/>
  <c r="BG42" i="3" s="1"/>
  <c r="BC42" i="3"/>
  <c r="BD30" i="3"/>
  <c r="BE30" i="3"/>
  <c r="BC30" i="3"/>
  <c r="BD24" i="3"/>
  <c r="BF24" i="3" s="1"/>
  <c r="BE24" i="3"/>
  <c r="BG24" i="3" s="1"/>
  <c r="BC24" i="3"/>
  <c r="BD18" i="3"/>
  <c r="BF18" i="3" s="1"/>
  <c r="BE18" i="3"/>
  <c r="BG18" i="3" s="1"/>
  <c r="BC18" i="3"/>
  <c r="BD11" i="3"/>
  <c r="BE11" i="3"/>
  <c r="BG11" i="3" s="1"/>
  <c r="BC11" i="3"/>
  <c r="BD6" i="3"/>
  <c r="BE6" i="3"/>
  <c r="BC6" i="3"/>
  <c r="AZ122" i="3"/>
  <c r="AZ115" i="3"/>
  <c r="AZ108" i="3"/>
  <c r="AZ101" i="3"/>
  <c r="AZ96" i="3"/>
  <c r="AZ90" i="3"/>
  <c r="AZ84" i="3"/>
  <c r="AZ69" i="3"/>
  <c r="AZ56" i="3"/>
  <c r="AZ48" i="3"/>
  <c r="AZ42" i="3"/>
  <c r="AZ30" i="3"/>
  <c r="AZ24" i="3"/>
  <c r="AZ11" i="3"/>
  <c r="AZ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J25" i="3"/>
  <c r="E25" i="3" s="1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R138" i="3"/>
  <c r="AP122" i="3"/>
  <c r="AP115" i="3"/>
  <c r="AP108" i="3"/>
  <c r="AP101" i="3"/>
  <c r="AP96" i="3"/>
  <c r="AP84" i="3"/>
  <c r="AR75" i="3"/>
  <c r="AP69" i="3"/>
  <c r="AR69" i="3" s="1"/>
  <c r="AP56" i="3"/>
  <c r="AP48" i="3"/>
  <c r="AP42" i="3"/>
  <c r="AP30" i="3"/>
  <c r="AP24" i="3"/>
  <c r="AP18" i="3"/>
  <c r="AR18" i="3" s="1"/>
  <c r="AP11" i="3"/>
  <c r="AP6" i="3"/>
  <c r="AK122" i="3"/>
  <c r="AK115" i="3"/>
  <c r="AK108" i="3"/>
  <c r="AK101" i="3"/>
  <c r="AK96" i="3"/>
  <c r="AK90" i="3"/>
  <c r="AK84" i="3"/>
  <c r="AK69" i="3"/>
  <c r="AG85" i="3"/>
  <c r="AG86" i="3"/>
  <c r="AG87" i="3"/>
  <c r="AK56" i="3"/>
  <c r="AK48" i="3"/>
  <c r="AK30" i="3"/>
  <c r="AK24" i="3"/>
  <c r="AK18" i="3"/>
  <c r="AK6" i="3"/>
  <c r="AF122" i="3"/>
  <c r="AF115" i="3"/>
  <c r="AF108" i="3"/>
  <c r="AF101" i="3"/>
  <c r="AF96" i="3"/>
  <c r="AF90" i="3"/>
  <c r="AF84" i="3"/>
  <c r="AF69" i="3"/>
  <c r="AF56" i="3"/>
  <c r="AF48" i="3"/>
  <c r="AF42" i="3"/>
  <c r="AF30" i="3"/>
  <c r="AF24" i="3"/>
  <c r="AF18" i="3"/>
  <c r="AF11" i="3"/>
  <c r="AF6" i="3"/>
  <c r="AA115" i="3"/>
  <c r="AA101" i="3"/>
  <c r="AA96" i="3"/>
  <c r="AA90" i="3"/>
  <c r="AC80" i="3"/>
  <c r="AA69" i="3"/>
  <c r="AA56" i="3"/>
  <c r="AA48" i="3"/>
  <c r="AA42" i="3"/>
  <c r="AA30" i="3"/>
  <c r="AA24" i="3"/>
  <c r="AA18" i="3"/>
  <c r="AA6" i="3"/>
  <c r="O115" i="3"/>
  <c r="S115" i="3" s="1"/>
  <c r="O101" i="3"/>
  <c r="S101" i="3" s="1"/>
  <c r="O96" i="3"/>
  <c r="S96" i="3" s="1"/>
  <c r="O90" i="3"/>
  <c r="S90" i="3" s="1"/>
  <c r="O69" i="3"/>
  <c r="S69" i="3" s="1"/>
  <c r="O56" i="3"/>
  <c r="S56" i="3" s="1"/>
  <c r="O48" i="3"/>
  <c r="S48" i="3" s="1"/>
  <c r="O42" i="3"/>
  <c r="S42" i="3" s="1"/>
  <c r="O30" i="3"/>
  <c r="S30" i="3" s="1"/>
  <c r="O24" i="3"/>
  <c r="S24" i="3" s="1"/>
  <c r="S11" i="3"/>
  <c r="O18" i="3"/>
  <c r="S18" i="3" s="1"/>
  <c r="AW70" i="3"/>
  <c r="AW73" i="3"/>
  <c r="AW74" i="3"/>
  <c r="AW78" i="3"/>
  <c r="AW77" i="3"/>
  <c r="AW81" i="3"/>
  <c r="AW86" i="3"/>
  <c r="AW87" i="3"/>
  <c r="AW88" i="3"/>
  <c r="AW89" i="3"/>
  <c r="AW91" i="3"/>
  <c r="AW92" i="3"/>
  <c r="AW93" i="3"/>
  <c r="AW94" i="3"/>
  <c r="AW95" i="3"/>
  <c r="AW98" i="3"/>
  <c r="AW99" i="3"/>
  <c r="AW100" i="3"/>
  <c r="AW102" i="3"/>
  <c r="AW103" i="3"/>
  <c r="AW105" i="3"/>
  <c r="AW106" i="3"/>
  <c r="AW107" i="3"/>
  <c r="AW109" i="3"/>
  <c r="AW111" i="3"/>
  <c r="AW112" i="3"/>
  <c r="AW113" i="3"/>
  <c r="AW114" i="3"/>
  <c r="AW116" i="3"/>
  <c r="AW117" i="3"/>
  <c r="AW118" i="3"/>
  <c r="AW119" i="3"/>
  <c r="AW120" i="3"/>
  <c r="AW121" i="3"/>
  <c r="AW123" i="3"/>
  <c r="AW124" i="3"/>
  <c r="AW125" i="3"/>
  <c r="AW126" i="3"/>
  <c r="AW127" i="3"/>
  <c r="AW128" i="3"/>
  <c r="AW129" i="3"/>
  <c r="AW130" i="3"/>
  <c r="AW132" i="3"/>
  <c r="AW139" i="3"/>
  <c r="AW8" i="3"/>
  <c r="AV146" i="3" l="1"/>
  <c r="AT148" i="3"/>
  <c r="BG6" i="3"/>
  <c r="BF101" i="3"/>
  <c r="BG48" i="3"/>
  <c r="BF11" i="3"/>
  <c r="BF6" i="3"/>
  <c r="BQ11" i="3"/>
  <c r="BG84" i="3"/>
  <c r="BG30" i="3"/>
  <c r="BF30" i="3"/>
  <c r="BF84" i="3"/>
  <c r="BP11" i="3"/>
  <c r="E76" i="3"/>
  <c r="E81" i="3"/>
  <c r="AW146" i="3"/>
  <c r="D8" i="3"/>
  <c r="E8" i="3"/>
  <c r="E6" i="3" s="1"/>
  <c r="E139" i="3"/>
  <c r="AU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L6" i="3"/>
  <c r="E31" i="3"/>
  <c r="BG56" i="3"/>
  <c r="AK143" i="3"/>
  <c r="BF48" i="3"/>
  <c r="DW143" i="3"/>
  <c r="BF69" i="3"/>
  <c r="BF42" i="3"/>
  <c r="BF56" i="3"/>
  <c r="J145" i="3"/>
  <c r="AW9" i="3"/>
  <c r="G9" i="3"/>
  <c r="AW62" i="3"/>
  <c r="AW60" i="3"/>
  <c r="AW58" i="3"/>
  <c r="AW55" i="3"/>
  <c r="AW53" i="3"/>
  <c r="AW46" i="3"/>
  <c r="AW44" i="3"/>
  <c r="AW41" i="3"/>
  <c r="AW39" i="3"/>
  <c r="AW37" i="3"/>
  <c r="AW35" i="3"/>
  <c r="AW33" i="3"/>
  <c r="AW31" i="3"/>
  <c r="AW28" i="3"/>
  <c r="AW26" i="3"/>
  <c r="AW23" i="3"/>
  <c r="AW21" i="3"/>
  <c r="AW19" i="3"/>
  <c r="AW16" i="3"/>
  <c r="AW14" i="3"/>
  <c r="AW12" i="3"/>
  <c r="G10" i="3"/>
  <c r="AW64" i="3"/>
  <c r="AW61" i="3"/>
  <c r="AW59" i="3"/>
  <c r="AW57" i="3"/>
  <c r="AW54" i="3"/>
  <c r="AW52" i="3"/>
  <c r="AW50" i="3"/>
  <c r="AW47" i="3"/>
  <c r="AW45" i="3"/>
  <c r="AW43" i="3"/>
  <c r="AW40" i="3"/>
  <c r="AW38" i="3"/>
  <c r="AW36" i="3"/>
  <c r="AW34" i="3"/>
  <c r="AW32" i="3"/>
  <c r="AW29" i="3"/>
  <c r="AW27" i="3"/>
  <c r="AW25" i="3"/>
  <c r="AW20" i="3"/>
  <c r="AW15" i="3"/>
  <c r="AW13" i="3"/>
  <c r="J11" i="3"/>
  <c r="J48" i="3"/>
  <c r="BJ143" i="3"/>
  <c r="AW11" i="3"/>
  <c r="J6" i="3"/>
  <c r="L10" i="3"/>
  <c r="L8" i="3"/>
  <c r="J24" i="3"/>
  <c r="J56" i="3"/>
  <c r="J69" i="3"/>
  <c r="J108" i="3"/>
  <c r="AW75" i="3"/>
  <c r="AW84" i="3"/>
  <c r="AW96" i="3"/>
  <c r="BY143" i="3"/>
  <c r="AW85" i="3"/>
  <c r="AW97" i="3"/>
  <c r="AW49" i="3"/>
  <c r="AW76" i="3"/>
  <c r="AT143" i="3"/>
  <c r="O143" i="3"/>
  <c r="S143" i="3" s="1"/>
  <c r="AP143" i="3"/>
  <c r="L9" i="3"/>
  <c r="J18" i="3"/>
  <c r="J42" i="3"/>
  <c r="AW24" i="3"/>
  <c r="AW42" i="3"/>
  <c r="AW56" i="3"/>
  <c r="AW69" i="3"/>
  <c r="AW80" i="3"/>
  <c r="AW90" i="3"/>
  <c r="AW101" i="3"/>
  <c r="AW115" i="3"/>
  <c r="AW131" i="3"/>
  <c r="AZ143" i="3"/>
  <c r="BG138" i="3"/>
  <c r="BE143" i="3"/>
  <c r="BO143" i="3"/>
  <c r="BT143" i="3"/>
  <c r="AW7" i="3"/>
  <c r="J122" i="3"/>
  <c r="CD143" i="3"/>
  <c r="J115" i="3"/>
  <c r="J101" i="3"/>
  <c r="J96" i="3"/>
  <c r="J90" i="3"/>
  <c r="J84" i="3"/>
  <c r="AF143" i="3"/>
  <c r="CO92" i="3"/>
  <c r="CO93" i="3"/>
  <c r="CO94" i="3"/>
  <c r="CO95" i="3"/>
  <c r="CO97" i="3"/>
  <c r="CO98" i="3"/>
  <c r="CO99" i="3"/>
  <c r="CO100" i="3"/>
  <c r="CO102" i="3"/>
  <c r="CO103" i="3"/>
  <c r="CO105" i="3"/>
  <c r="CO106" i="3"/>
  <c r="CO107" i="3"/>
  <c r="CO109" i="3"/>
  <c r="CO110" i="3"/>
  <c r="CO111" i="3"/>
  <c r="CO112" i="3"/>
  <c r="CO113" i="3"/>
  <c r="CO114" i="3"/>
  <c r="CO116" i="3"/>
  <c r="CO117" i="3"/>
  <c r="CO118" i="3"/>
  <c r="CO119" i="3"/>
  <c r="CO120" i="3"/>
  <c r="CO121" i="3"/>
  <c r="CO123" i="3"/>
  <c r="CO124" i="3"/>
  <c r="CO125" i="3"/>
  <c r="CO126" i="3"/>
  <c r="CO127" i="3"/>
  <c r="CO128" i="3"/>
  <c r="CO129" i="3"/>
  <c r="CO130" i="3"/>
  <c r="CO132" i="3"/>
  <c r="CO139" i="3"/>
  <c r="CO91" i="3"/>
  <c r="CO85" i="3"/>
  <c r="CO86" i="3"/>
  <c r="CO87" i="3"/>
  <c r="CO88" i="3"/>
  <c r="CO89" i="3"/>
  <c r="CO76" i="3"/>
  <c r="CO64" i="3"/>
  <c r="CO57" i="3"/>
  <c r="CO58" i="3"/>
  <c r="CO59" i="3"/>
  <c r="CO60" i="3"/>
  <c r="CO61" i="3"/>
  <c r="CO62" i="3"/>
  <c r="CO43" i="3"/>
  <c r="CO44" i="3"/>
  <c r="CO46" i="3"/>
  <c r="CO47" i="3"/>
  <c r="CO31" i="3"/>
  <c r="CO32" i="3"/>
  <c r="CO33" i="3"/>
  <c r="CO34" i="3"/>
  <c r="CO35" i="3"/>
  <c r="CO36" i="3"/>
  <c r="CO37" i="3"/>
  <c r="CO38" i="3"/>
  <c r="CO39" i="3"/>
  <c r="CO40" i="3"/>
  <c r="CO41" i="3"/>
  <c r="CO25" i="3"/>
  <c r="CO26" i="3"/>
  <c r="CO27" i="3"/>
  <c r="CO28" i="3"/>
  <c r="CO29" i="3"/>
  <c r="CO12" i="3"/>
  <c r="CO13" i="3"/>
  <c r="CO14" i="3"/>
  <c r="CO15" i="3"/>
  <c r="CO7" i="3"/>
  <c r="CO8" i="3"/>
  <c r="CJ138" i="3"/>
  <c r="CG122" i="3"/>
  <c r="CH122" i="3"/>
  <c r="CJ122" i="3" s="1"/>
  <c r="CG115" i="3"/>
  <c r="CH115" i="3"/>
  <c r="CJ115" i="3" s="1"/>
  <c r="CG108" i="3"/>
  <c r="CH108" i="3"/>
  <c r="CK108" i="3" s="1"/>
  <c r="CG101" i="3"/>
  <c r="CH101" i="3"/>
  <c r="CJ101" i="3" s="1"/>
  <c r="CG96" i="3"/>
  <c r="CH96" i="3"/>
  <c r="CJ96" i="3" s="1"/>
  <c r="CG90" i="3"/>
  <c r="CH90" i="3"/>
  <c r="CG84" i="3"/>
  <c r="CH84" i="3"/>
  <c r="CJ80" i="3"/>
  <c r="CG69" i="3"/>
  <c r="CH69" i="3"/>
  <c r="CJ69" i="3" s="1"/>
  <c r="CK63" i="3"/>
  <c r="CJ7" i="3"/>
  <c r="CJ8" i="3"/>
  <c r="CJ9" i="3"/>
  <c r="CJ10" i="3"/>
  <c r="CJ12" i="3"/>
  <c r="CJ13" i="3"/>
  <c r="CJ14" i="3"/>
  <c r="CJ15" i="3"/>
  <c r="CJ16" i="3"/>
  <c r="CJ17" i="3"/>
  <c r="CJ19" i="3"/>
  <c r="CJ20" i="3"/>
  <c r="CJ21" i="3"/>
  <c r="CJ22" i="3"/>
  <c r="CJ23" i="3"/>
  <c r="CJ25" i="3"/>
  <c r="CJ26" i="3"/>
  <c r="CJ27" i="3"/>
  <c r="CJ28" i="3"/>
  <c r="CJ29" i="3"/>
  <c r="CJ31" i="3"/>
  <c r="CJ32" i="3"/>
  <c r="CJ33" i="3"/>
  <c r="CJ34" i="3"/>
  <c r="CJ35" i="3"/>
  <c r="CJ36" i="3"/>
  <c r="CJ37" i="3"/>
  <c r="CJ38" i="3"/>
  <c r="CJ39" i="3"/>
  <c r="CJ40" i="3"/>
  <c r="CJ41" i="3"/>
  <c r="CJ43" i="3"/>
  <c r="CJ44" i="3"/>
  <c r="CJ45" i="3"/>
  <c r="CJ46" i="3"/>
  <c r="CJ47" i="3"/>
  <c r="CJ49" i="3"/>
  <c r="CJ50" i="3"/>
  <c r="CJ51" i="3"/>
  <c r="CJ52" i="3"/>
  <c r="CJ53" i="3"/>
  <c r="CJ54" i="3"/>
  <c r="CJ55" i="3"/>
  <c r="CJ57" i="3"/>
  <c r="CJ58" i="3"/>
  <c r="CJ59" i="3"/>
  <c r="CJ60" i="3"/>
  <c r="CJ61" i="3"/>
  <c r="CJ62" i="3"/>
  <c r="CJ64" i="3"/>
  <c r="CJ70" i="3"/>
  <c r="CJ71" i="3"/>
  <c r="CJ72" i="3"/>
  <c r="CJ73" i="3"/>
  <c r="CJ74" i="3"/>
  <c r="CJ76" i="3"/>
  <c r="CJ81" i="3"/>
  <c r="CJ85" i="3"/>
  <c r="CJ86" i="3"/>
  <c r="CJ87" i="3"/>
  <c r="CJ88" i="3"/>
  <c r="CJ89" i="3"/>
  <c r="CJ91" i="3"/>
  <c r="CJ92" i="3"/>
  <c r="CJ93" i="3"/>
  <c r="CJ94" i="3"/>
  <c r="CJ95" i="3"/>
  <c r="CJ97" i="3"/>
  <c r="CJ98" i="3"/>
  <c r="CJ99" i="3"/>
  <c r="CJ100" i="3"/>
  <c r="CJ102" i="3"/>
  <c r="CJ103" i="3"/>
  <c r="CJ105" i="3"/>
  <c r="CJ106" i="3"/>
  <c r="CJ107" i="3"/>
  <c r="CJ109" i="3"/>
  <c r="CJ110" i="3"/>
  <c r="CJ111" i="3"/>
  <c r="CJ112" i="3"/>
  <c r="CJ113" i="3"/>
  <c r="CJ114" i="3"/>
  <c r="CJ116" i="3"/>
  <c r="CJ117" i="3"/>
  <c r="CJ118" i="3"/>
  <c r="CJ119" i="3"/>
  <c r="CJ120" i="3"/>
  <c r="CJ121" i="3"/>
  <c r="CJ123" i="3"/>
  <c r="CJ124" i="3"/>
  <c r="CJ125" i="3"/>
  <c r="CJ126" i="3"/>
  <c r="CJ127" i="3"/>
  <c r="CJ128" i="3"/>
  <c r="CJ129" i="3"/>
  <c r="CJ130" i="3"/>
  <c r="CJ131" i="3"/>
  <c r="CJ132" i="3"/>
  <c r="CJ139" i="3"/>
  <c r="BU25" i="3"/>
  <c r="BU26" i="3"/>
  <c r="BU27" i="3"/>
  <c r="BU28" i="3"/>
  <c r="BU29" i="3"/>
  <c r="BU31" i="3"/>
  <c r="BU32" i="3"/>
  <c r="BU33" i="3"/>
  <c r="BU34" i="3"/>
  <c r="BU35" i="3"/>
  <c r="BU36" i="3"/>
  <c r="BU37" i="3"/>
  <c r="BU38" i="3"/>
  <c r="BU39" i="3"/>
  <c r="BU40" i="3"/>
  <c r="BU41" i="3"/>
  <c r="BU43" i="3"/>
  <c r="BU44" i="3"/>
  <c r="BU45" i="3"/>
  <c r="BU46" i="3"/>
  <c r="BU47" i="3"/>
  <c r="BU49" i="3"/>
  <c r="BU50" i="3"/>
  <c r="BU51" i="3"/>
  <c r="BU52" i="3"/>
  <c r="BU53" i="3"/>
  <c r="BU54" i="3"/>
  <c r="BU55" i="3"/>
  <c r="BU57" i="3"/>
  <c r="BU58" i="3"/>
  <c r="BU59" i="3"/>
  <c r="BU60" i="3"/>
  <c r="BU61" i="3"/>
  <c r="BU62" i="3"/>
  <c r="BU64" i="3"/>
  <c r="BU70" i="3"/>
  <c r="BU71" i="3"/>
  <c r="BU72" i="3"/>
  <c r="BU73" i="3"/>
  <c r="BU74" i="3"/>
  <c r="BU76" i="3"/>
  <c r="BU81" i="3"/>
  <c r="BU85" i="3"/>
  <c r="BU86" i="3"/>
  <c r="BU87" i="3"/>
  <c r="BU88" i="3"/>
  <c r="BU89" i="3"/>
  <c r="BU91" i="3"/>
  <c r="BU92" i="3"/>
  <c r="BU93" i="3"/>
  <c r="BU94" i="3"/>
  <c r="BU95" i="3"/>
  <c r="BU97" i="3"/>
  <c r="BU98" i="3"/>
  <c r="BU99" i="3"/>
  <c r="BU100" i="3"/>
  <c r="BU102" i="3"/>
  <c r="BU103" i="3"/>
  <c r="BU105" i="3"/>
  <c r="BU106" i="3"/>
  <c r="BU107" i="3"/>
  <c r="BU109" i="3"/>
  <c r="BU110" i="3"/>
  <c r="BU111" i="3"/>
  <c r="BU112" i="3"/>
  <c r="BU113" i="3"/>
  <c r="BU114" i="3"/>
  <c r="BU116" i="3"/>
  <c r="BU117" i="3"/>
  <c r="BU118" i="3"/>
  <c r="BU119" i="3"/>
  <c r="BU120" i="3"/>
  <c r="BU121" i="3"/>
  <c r="BU123" i="3"/>
  <c r="BU124" i="3"/>
  <c r="BU125" i="3"/>
  <c r="BU126" i="3"/>
  <c r="BU127" i="3"/>
  <c r="BU128" i="3"/>
  <c r="BU129" i="3"/>
  <c r="BU130" i="3"/>
  <c r="BU132" i="3"/>
  <c r="BU139" i="3"/>
  <c r="BU19" i="3"/>
  <c r="BU20" i="3"/>
  <c r="BU21" i="3"/>
  <c r="BU22" i="3"/>
  <c r="BU23" i="3"/>
  <c r="BU7" i="3"/>
  <c r="BU8" i="3"/>
  <c r="BU9" i="3"/>
  <c r="BU10" i="3"/>
  <c r="BU11" i="3"/>
  <c r="BU12" i="3"/>
  <c r="BU13" i="3"/>
  <c r="BU14" i="3"/>
  <c r="BU15" i="3"/>
  <c r="BU16" i="3"/>
  <c r="BU17" i="3"/>
  <c r="BU138" i="3"/>
  <c r="BU131" i="3"/>
  <c r="BP131" i="3"/>
  <c r="BP132" i="3"/>
  <c r="BS122" i="3"/>
  <c r="BU122" i="3" s="1"/>
  <c r="BR122" i="3"/>
  <c r="BS115" i="3"/>
  <c r="BU115" i="3" s="1"/>
  <c r="BR115" i="3"/>
  <c r="BS108" i="3"/>
  <c r="BU108" i="3" s="1"/>
  <c r="BR108" i="3"/>
  <c r="BM108" i="3"/>
  <c r="BN108" i="3"/>
  <c r="BQ108" i="3" s="1"/>
  <c r="BP103" i="3"/>
  <c r="BP105" i="3"/>
  <c r="BP106" i="3"/>
  <c r="BP107" i="3"/>
  <c r="BS101" i="3"/>
  <c r="BU101" i="3" s="1"/>
  <c r="BR101" i="3"/>
  <c r="BS96" i="3"/>
  <c r="BU96" i="3" s="1"/>
  <c r="BR96" i="3"/>
  <c r="BU90" i="3"/>
  <c r="BU84" i="3"/>
  <c r="BU80" i="3"/>
  <c r="BP80" i="3"/>
  <c r="BU75" i="3"/>
  <c r="BS69" i="3"/>
  <c r="BU69" i="3" s="1"/>
  <c r="BR69" i="3"/>
  <c r="BU63" i="3"/>
  <c r="BP63" i="3"/>
  <c r="BP62" i="3"/>
  <c r="BS56" i="3"/>
  <c r="BV56" i="3" s="1"/>
  <c r="BR56" i="3"/>
  <c r="BS48" i="3"/>
  <c r="BU48" i="3" s="1"/>
  <c r="BR48" i="3"/>
  <c r="BS42" i="3"/>
  <c r="BU42" i="3" s="1"/>
  <c r="BR42" i="3"/>
  <c r="BM42" i="3"/>
  <c r="BN42" i="3"/>
  <c r="BP42" i="3" s="1"/>
  <c r="BS30" i="3"/>
  <c r="BU30" i="3" s="1"/>
  <c r="BR30" i="3"/>
  <c r="BS24" i="3"/>
  <c r="BU24" i="3" s="1"/>
  <c r="BR24" i="3"/>
  <c r="BS18" i="3"/>
  <c r="BU18" i="3" s="1"/>
  <c r="BR18" i="3"/>
  <c r="BS6" i="3"/>
  <c r="BU6" i="3" s="1"/>
  <c r="BR6" i="3"/>
  <c r="CH48" i="3"/>
  <c r="CG48" i="3"/>
  <c r="CH42" i="3"/>
  <c r="CG42" i="3"/>
  <c r="CH30" i="3"/>
  <c r="CG30" i="3"/>
  <c r="CH24" i="3"/>
  <c r="CG24" i="3"/>
  <c r="CH18" i="3"/>
  <c r="CJ18" i="3" s="1"/>
  <c r="CG18" i="3"/>
  <c r="CH11" i="3"/>
  <c r="CG11" i="3"/>
  <c r="CH6" i="3"/>
  <c r="CJ6" i="3" s="1"/>
  <c r="CG6" i="3"/>
  <c r="CH56" i="3"/>
  <c r="CG56" i="3"/>
  <c r="CB48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L78" i="3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E84" i="3"/>
  <c r="AH84" i="3" s="1"/>
  <c r="CJ90" i="3" l="1"/>
  <c r="CJ84" i="3"/>
  <c r="BP108" i="3"/>
  <c r="I146" i="3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BV30" i="3"/>
  <c r="I101" i="3"/>
  <c r="L101" i="3" s="1"/>
  <c r="CJ48" i="3"/>
  <c r="CJ42" i="3"/>
  <c r="CK42" i="3"/>
  <c r="CJ30" i="3"/>
  <c r="CK30" i="3"/>
  <c r="CJ24" i="3"/>
  <c r="CK24" i="3"/>
  <c r="CJ75" i="3"/>
  <c r="CJ11" i="3"/>
  <c r="CJ56" i="3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W48" i="3"/>
  <c r="CJ108" i="3"/>
  <c r="AW138" i="3"/>
  <c r="AW18" i="3"/>
  <c r="AW6" i="3"/>
  <c r="AW122" i="3"/>
  <c r="AW108" i="3"/>
  <c r="AW63" i="3"/>
  <c r="AW30" i="3"/>
  <c r="CJ63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CH143" i="3"/>
  <c r="CG143" i="3"/>
  <c r="BS143" i="3"/>
  <c r="BR143" i="3"/>
  <c r="BU56" i="3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CK143" i="3"/>
  <c r="BV143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W143" i="3"/>
  <c r="CJ143" i="3"/>
  <c r="B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M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W139" i="3"/>
  <c r="W132" i="3"/>
  <c r="W130" i="3"/>
  <c r="W129" i="3"/>
  <c r="W128" i="3"/>
  <c r="W127" i="3"/>
  <c r="W126" i="3"/>
  <c r="W125" i="3"/>
  <c r="W124" i="3"/>
  <c r="W123" i="3"/>
  <c r="W121" i="3"/>
  <c r="W120" i="3"/>
  <c r="W119" i="3"/>
  <c r="W118" i="3"/>
  <c r="W117" i="3"/>
  <c r="W116" i="3"/>
  <c r="W114" i="3"/>
  <c r="W113" i="3"/>
  <c r="W112" i="3"/>
  <c r="W111" i="3"/>
  <c r="W110" i="3"/>
  <c r="W109" i="3"/>
  <c r="W107" i="3"/>
  <c r="W106" i="3"/>
  <c r="W105" i="3"/>
  <c r="W103" i="3"/>
  <c r="W102" i="3"/>
  <c r="W100" i="3"/>
  <c r="W99" i="3"/>
  <c r="W98" i="3"/>
  <c r="W97" i="3"/>
  <c r="W95" i="3"/>
  <c r="W94" i="3"/>
  <c r="W93" i="3"/>
  <c r="W92" i="3"/>
  <c r="W91" i="3"/>
  <c r="W89" i="3"/>
  <c r="W88" i="3"/>
  <c r="W87" i="3"/>
  <c r="W86" i="3"/>
  <c r="W85" i="3"/>
  <c r="W81" i="3"/>
  <c r="W76" i="3"/>
  <c r="W74" i="3"/>
  <c r="W73" i="3"/>
  <c r="W72" i="3"/>
  <c r="W71" i="3"/>
  <c r="W70" i="3"/>
  <c r="W64" i="3"/>
  <c r="W62" i="3"/>
  <c r="W61" i="3"/>
  <c r="W60" i="3"/>
  <c r="W59" i="3"/>
  <c r="W58" i="3"/>
  <c r="W57" i="3"/>
  <c r="W55" i="3"/>
  <c r="W54" i="3"/>
  <c r="W53" i="3"/>
  <c r="W52" i="3"/>
  <c r="W51" i="3"/>
  <c r="W50" i="3"/>
  <c r="W49" i="3"/>
  <c r="W47" i="3"/>
  <c r="W46" i="3"/>
  <c r="W45" i="3"/>
  <c r="W44" i="3"/>
  <c r="W43" i="3"/>
  <c r="W41" i="3"/>
  <c r="W40" i="3"/>
  <c r="W39" i="3"/>
  <c r="W38" i="3"/>
  <c r="W37" i="3"/>
  <c r="W36" i="3"/>
  <c r="W35" i="3"/>
  <c r="W34" i="3"/>
  <c r="W33" i="3"/>
  <c r="W32" i="3"/>
  <c r="W31" i="3"/>
  <c r="W29" i="3"/>
  <c r="W27" i="3"/>
  <c r="W26" i="3"/>
  <c r="W25" i="3"/>
  <c r="W23" i="3"/>
  <c r="W22" i="3"/>
  <c r="W21" i="3"/>
  <c r="W20" i="3"/>
  <c r="W19" i="3"/>
  <c r="W17" i="3"/>
  <c r="W16" i="3"/>
  <c r="W15" i="3"/>
  <c r="W14" i="3"/>
  <c r="W13" i="3"/>
  <c r="W12" i="3"/>
  <c r="W10" i="3"/>
  <c r="W9" i="3"/>
  <c r="W8" i="3"/>
  <c r="W7" i="3"/>
  <c r="X138" i="3"/>
  <c r="X131" i="3"/>
  <c r="U122" i="3"/>
  <c r="X122" i="3" s="1"/>
  <c r="T115" i="3"/>
  <c r="U115" i="3"/>
  <c r="X115" i="3" s="1"/>
  <c r="T108" i="3"/>
  <c r="U108" i="3"/>
  <c r="X108" i="3" s="1"/>
  <c r="T101" i="3"/>
  <c r="U101" i="3"/>
  <c r="X101" i="3" s="1"/>
  <c r="T96" i="3"/>
  <c r="U96" i="3"/>
  <c r="X96" i="3" s="1"/>
  <c r="T90" i="3"/>
  <c r="U90" i="3"/>
  <c r="X90" i="3" s="1"/>
  <c r="T84" i="3"/>
  <c r="U84" i="3"/>
  <c r="X84" i="3" s="1"/>
  <c r="X80" i="3"/>
  <c r="T69" i="3"/>
  <c r="U69" i="3"/>
  <c r="X69" i="3" s="1"/>
  <c r="X63" i="3"/>
  <c r="U56" i="3"/>
  <c r="X56" i="3" s="1"/>
  <c r="T48" i="3"/>
  <c r="U48" i="3"/>
  <c r="X48" i="3" s="1"/>
  <c r="X42" i="3"/>
  <c r="T30" i="3"/>
  <c r="U30" i="3"/>
  <c r="X30" i="3" s="1"/>
  <c r="X24" i="3"/>
  <c r="T18" i="3"/>
  <c r="U18" i="3"/>
  <c r="X18" i="3" s="1"/>
  <c r="T11" i="3"/>
  <c r="U11" i="3"/>
  <c r="X11" i="3" s="1"/>
  <c r="T6" i="3"/>
  <c r="U6" i="3"/>
  <c r="X6" i="3" s="1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K78" i="3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P139" i="3"/>
  <c r="BP138" i="3"/>
  <c r="BP130" i="3"/>
  <c r="BP129" i="3"/>
  <c r="BP128" i="3"/>
  <c r="BP127" i="3"/>
  <c r="BP126" i="3"/>
  <c r="BP125" i="3"/>
  <c r="BP124" i="3"/>
  <c r="BP123" i="3"/>
  <c r="BM122" i="3"/>
  <c r="BN122" i="3"/>
  <c r="BP122" i="3" s="1"/>
  <c r="BP100" i="3"/>
  <c r="BP99" i="3"/>
  <c r="BP98" i="3"/>
  <c r="BP97" i="3"/>
  <c r="BM96" i="3"/>
  <c r="BN96" i="3"/>
  <c r="BP96" i="3" s="1"/>
  <c r="BP95" i="3"/>
  <c r="BP94" i="3"/>
  <c r="BP93" i="3"/>
  <c r="BP92" i="3"/>
  <c r="BP91" i="3"/>
  <c r="BM90" i="3"/>
  <c r="BN90" i="3"/>
  <c r="BQ90" i="3" s="1"/>
  <c r="BP89" i="3"/>
  <c r="BP88" i="3"/>
  <c r="BP87" i="3"/>
  <c r="BP86" i="3"/>
  <c r="BP85" i="3"/>
  <c r="BM84" i="3"/>
  <c r="BN84" i="3"/>
  <c r="BP84" i="3" s="1"/>
  <c r="BP76" i="3"/>
  <c r="BP75" i="3"/>
  <c r="BP74" i="3"/>
  <c r="BP73" i="3"/>
  <c r="BP72" i="3"/>
  <c r="BP71" i="3"/>
  <c r="BP70" i="3"/>
  <c r="BM69" i="3"/>
  <c r="BN69" i="3"/>
  <c r="BP69" i="3" s="1"/>
  <c r="BP61" i="3"/>
  <c r="BP60" i="3"/>
  <c r="BP59" i="3"/>
  <c r="BP58" i="3"/>
  <c r="BP57" i="3"/>
  <c r="BM56" i="3"/>
  <c r="BN56" i="3"/>
  <c r="BQ56" i="3" s="1"/>
  <c r="BM48" i="3"/>
  <c r="BN48" i="3"/>
  <c r="BQ48" i="3" s="1"/>
  <c r="BP55" i="3"/>
  <c r="BP54" i="3"/>
  <c r="BP53" i="3"/>
  <c r="BP52" i="3"/>
  <c r="BP51" i="3"/>
  <c r="BP50" i="3"/>
  <c r="BP49" i="3"/>
  <c r="BM30" i="3"/>
  <c r="BN30" i="3"/>
  <c r="BQ30" i="3" s="1"/>
  <c r="BP41" i="3"/>
  <c r="BP39" i="3"/>
  <c r="BP38" i="3"/>
  <c r="BP37" i="3"/>
  <c r="BP36" i="3"/>
  <c r="BP35" i="3"/>
  <c r="BP34" i="3"/>
  <c r="BP33" i="3"/>
  <c r="BP32" i="3"/>
  <c r="BP31" i="3"/>
  <c r="BM6" i="3"/>
  <c r="BN6" i="3"/>
  <c r="BP6" i="3" s="1"/>
  <c r="BM18" i="3"/>
  <c r="BN18" i="3"/>
  <c r="BP18" i="3" s="1"/>
  <c r="BM24" i="3"/>
  <c r="BN24" i="3"/>
  <c r="BP24" i="3" s="1"/>
  <c r="BP29" i="3"/>
  <c r="BP28" i="3"/>
  <c r="BP27" i="3"/>
  <c r="BP26" i="3"/>
  <c r="BP25" i="3"/>
  <c r="BP23" i="3"/>
  <c r="BP22" i="3"/>
  <c r="BP21" i="3"/>
  <c r="BP20" i="3"/>
  <c r="BP19" i="3"/>
  <c r="BP7" i="3"/>
  <c r="BP8" i="3"/>
  <c r="BP9" i="3"/>
  <c r="BP10" i="3"/>
  <c r="BC90" i="3"/>
  <c r="BD90" i="3"/>
  <c r="BC122" i="3"/>
  <c r="BD122" i="3"/>
  <c r="BG122" i="3" s="1"/>
  <c r="C50" i="3" l="1"/>
  <c r="F50" i="3" s="1"/>
  <c r="K50" i="3"/>
  <c r="BF122" i="3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2" i="3"/>
  <c r="BP48" i="3"/>
  <c r="H145" i="3"/>
  <c r="K145" i="3" s="1"/>
  <c r="BF90" i="3"/>
  <c r="BG90" i="3"/>
  <c r="H24" i="3"/>
  <c r="T143" i="3"/>
  <c r="W138" i="3"/>
  <c r="W131" i="3"/>
  <c r="W122" i="3"/>
  <c r="W115" i="3"/>
  <c r="W108" i="3"/>
  <c r="W101" i="3"/>
  <c r="W96" i="3"/>
  <c r="W90" i="3"/>
  <c r="W84" i="3"/>
  <c r="W80" i="3"/>
  <c r="W75" i="3"/>
  <c r="W69" i="3"/>
  <c r="W63" i="3"/>
  <c r="W56" i="3"/>
  <c r="W48" i="3"/>
  <c r="W30" i="3"/>
  <c r="W24" i="3"/>
  <c r="W18" i="3"/>
  <c r="W11" i="3"/>
  <c r="W6" i="3"/>
  <c r="U143" i="3"/>
  <c r="W42" i="3"/>
  <c r="BP56" i="3"/>
  <c r="BP90" i="3"/>
  <c r="BP30" i="3"/>
  <c r="CM6" i="3"/>
  <c r="CP6" i="3" s="1"/>
  <c r="CM11" i="3"/>
  <c r="CP11" i="3" s="1"/>
  <c r="CM18" i="3"/>
  <c r="CP18" i="3" s="1"/>
  <c r="CP24" i="3"/>
  <c r="CM30" i="3"/>
  <c r="CP30" i="3" s="1"/>
  <c r="CM42" i="3"/>
  <c r="CP42" i="3" s="1"/>
  <c r="CM48" i="3"/>
  <c r="CP48" i="3" s="1"/>
  <c r="CM56" i="3"/>
  <c r="CP56" i="3" s="1"/>
  <c r="CP63" i="3"/>
  <c r="CM69" i="3"/>
  <c r="CP75" i="3"/>
  <c r="CM84" i="3"/>
  <c r="CP84" i="3" s="1"/>
  <c r="CM90" i="3"/>
  <c r="CP90" i="3" s="1"/>
  <c r="CM96" i="3"/>
  <c r="CP101" i="3"/>
  <c r="CM108" i="3"/>
  <c r="CP108" i="3" s="1"/>
  <c r="CM115" i="3"/>
  <c r="CM122" i="3"/>
  <c r="CP122" i="3" s="1"/>
  <c r="AO48" i="3"/>
  <c r="AR48" i="3" s="1"/>
  <c r="AN48" i="3"/>
  <c r="AE56" i="3"/>
  <c r="AH56" i="3" s="1"/>
  <c r="AD56" i="3"/>
  <c r="EA139" i="3"/>
  <c r="DS139" i="3"/>
  <c r="DN139" i="3"/>
  <c r="CE139" i="3"/>
  <c r="BZ139" i="3"/>
  <c r="BK139" i="3"/>
  <c r="BA139" i="3"/>
  <c r="AQ139" i="3"/>
  <c r="AL139" i="3"/>
  <c r="AG139" i="3"/>
  <c r="AB139" i="3"/>
  <c r="P139" i="3"/>
  <c r="DS138" i="3"/>
  <c r="CU138" i="3"/>
  <c r="CA138" i="3"/>
  <c r="BL138" i="3"/>
  <c r="BB138" i="3"/>
  <c r="AM138" i="3"/>
  <c r="AH138" i="3"/>
  <c r="AC138" i="3"/>
  <c r="EA132" i="3"/>
  <c r="DS132" i="3"/>
  <c r="DN132" i="3"/>
  <c r="CE132" i="3"/>
  <c r="BZ132" i="3"/>
  <c r="BK132" i="3"/>
  <c r="BA132" i="3"/>
  <c r="AQ132" i="3"/>
  <c r="AL132" i="3"/>
  <c r="AG132" i="3"/>
  <c r="AB132" i="3"/>
  <c r="P132" i="3"/>
  <c r="DT131" i="3"/>
  <c r="DN131" i="3"/>
  <c r="CU131" i="3"/>
  <c r="CF131" i="3"/>
  <c r="BL131" i="3"/>
  <c r="BB131" i="3"/>
  <c r="AR131" i="3"/>
  <c r="AM131" i="3"/>
  <c r="AH131" i="3"/>
  <c r="AC131" i="3"/>
  <c r="EA130" i="3"/>
  <c r="DS130" i="3"/>
  <c r="DN130" i="3"/>
  <c r="CE130" i="3"/>
  <c r="BZ130" i="3"/>
  <c r="BK130" i="3"/>
  <c r="BA130" i="3"/>
  <c r="AQ130" i="3"/>
  <c r="AL130" i="3"/>
  <c r="AG130" i="3"/>
  <c r="AB130" i="3"/>
  <c r="P130" i="3"/>
  <c r="EA129" i="3"/>
  <c r="DS129" i="3"/>
  <c r="DN129" i="3"/>
  <c r="CE129" i="3"/>
  <c r="BZ129" i="3"/>
  <c r="BK129" i="3"/>
  <c r="BA129" i="3"/>
  <c r="AQ129" i="3"/>
  <c r="AL129" i="3"/>
  <c r="AG129" i="3"/>
  <c r="AB129" i="3"/>
  <c r="P129" i="3"/>
  <c r="EA128" i="3"/>
  <c r="DS128" i="3"/>
  <c r="DN128" i="3"/>
  <c r="CE128" i="3"/>
  <c r="BZ128" i="3"/>
  <c r="BK128" i="3"/>
  <c r="BA128" i="3"/>
  <c r="AQ128" i="3"/>
  <c r="AL128" i="3"/>
  <c r="AG128" i="3"/>
  <c r="AB128" i="3"/>
  <c r="P128" i="3"/>
  <c r="EA127" i="3"/>
  <c r="DS127" i="3"/>
  <c r="DN127" i="3"/>
  <c r="CE127" i="3"/>
  <c r="BZ127" i="3"/>
  <c r="BK127" i="3"/>
  <c r="BA127" i="3"/>
  <c r="AQ127" i="3"/>
  <c r="AL127" i="3"/>
  <c r="AG127" i="3"/>
  <c r="AB127" i="3"/>
  <c r="P127" i="3"/>
  <c r="EA126" i="3"/>
  <c r="DS126" i="3"/>
  <c r="DN126" i="3"/>
  <c r="CE126" i="3"/>
  <c r="BZ126" i="3"/>
  <c r="BK126" i="3"/>
  <c r="BA126" i="3"/>
  <c r="AQ126" i="3"/>
  <c r="AL126" i="3"/>
  <c r="AG126" i="3"/>
  <c r="AB126" i="3"/>
  <c r="P126" i="3"/>
  <c r="EA125" i="3"/>
  <c r="DS125" i="3"/>
  <c r="DN125" i="3"/>
  <c r="CE125" i="3"/>
  <c r="BZ125" i="3"/>
  <c r="BK125" i="3"/>
  <c r="BA125" i="3"/>
  <c r="AQ125" i="3"/>
  <c r="AL125" i="3"/>
  <c r="AG125" i="3"/>
  <c r="AB125" i="3"/>
  <c r="P125" i="3"/>
  <c r="EA124" i="3"/>
  <c r="DS124" i="3"/>
  <c r="DN124" i="3"/>
  <c r="CE124" i="3"/>
  <c r="BZ124" i="3"/>
  <c r="BK124" i="3"/>
  <c r="BA124" i="3"/>
  <c r="AQ124" i="3"/>
  <c r="AL124" i="3"/>
  <c r="AG124" i="3"/>
  <c r="AB124" i="3"/>
  <c r="P124" i="3"/>
  <c r="EA123" i="3"/>
  <c r="DS123" i="3"/>
  <c r="DN123" i="3"/>
  <c r="CE123" i="3"/>
  <c r="BZ123" i="3"/>
  <c r="BK123" i="3"/>
  <c r="AQ123" i="3"/>
  <c r="AL123" i="3"/>
  <c r="AG123" i="3"/>
  <c r="P123" i="3"/>
  <c r="DX122" i="3"/>
  <c r="DY122" i="3"/>
  <c r="EB122" i="3" s="1"/>
  <c r="DP122" i="3"/>
  <c r="DQ122" i="3"/>
  <c r="DT122" i="3" s="1"/>
  <c r="DK122" i="3"/>
  <c r="DL122" i="3"/>
  <c r="DN122" i="3" s="1"/>
  <c r="CU122" i="3"/>
  <c r="CL122" i="3"/>
  <c r="CB122" i="3"/>
  <c r="CC122" i="3"/>
  <c r="CF122" i="3" s="1"/>
  <c r="BW122" i="3"/>
  <c r="BX122" i="3"/>
  <c r="CA122" i="3" s="1"/>
  <c r="BH122" i="3"/>
  <c r="BI122" i="3"/>
  <c r="BL122" i="3" s="1"/>
  <c r="AX122" i="3"/>
  <c r="AY122" i="3"/>
  <c r="BB122" i="3" s="1"/>
  <c r="AN122" i="3"/>
  <c r="AO122" i="3"/>
  <c r="AR122" i="3" s="1"/>
  <c r="AI122" i="3"/>
  <c r="AJ122" i="3"/>
  <c r="AM122" i="3" s="1"/>
  <c r="AE122" i="3"/>
  <c r="AH122" i="3" s="1"/>
  <c r="AC122" i="3"/>
  <c r="EA121" i="3"/>
  <c r="DS121" i="3"/>
  <c r="DN121" i="3"/>
  <c r="CE121" i="3"/>
  <c r="BZ121" i="3"/>
  <c r="BP121" i="3"/>
  <c r="BK121" i="3"/>
  <c r="BA121" i="3"/>
  <c r="AQ121" i="3"/>
  <c r="AL121" i="3"/>
  <c r="AG121" i="3"/>
  <c r="AB121" i="3"/>
  <c r="P121" i="3"/>
  <c r="EA120" i="3"/>
  <c r="DS120" i="3"/>
  <c r="DN120" i="3"/>
  <c r="BZ120" i="3"/>
  <c r="BP120" i="3"/>
  <c r="BK120" i="3"/>
  <c r="BA120" i="3"/>
  <c r="AQ120" i="3"/>
  <c r="AG120" i="3"/>
  <c r="AB120" i="3"/>
  <c r="P120" i="3"/>
  <c r="EA119" i="3"/>
  <c r="DS119" i="3"/>
  <c r="DN119" i="3"/>
  <c r="CE119" i="3"/>
  <c r="BZ119" i="3"/>
  <c r="BP119" i="3"/>
  <c r="BK119" i="3"/>
  <c r="BA119" i="3"/>
  <c r="AQ119" i="3"/>
  <c r="AL119" i="3"/>
  <c r="AG119" i="3"/>
  <c r="AB119" i="3"/>
  <c r="P119" i="3"/>
  <c r="EA118" i="3"/>
  <c r="DS118" i="3"/>
  <c r="DN118" i="3"/>
  <c r="CE118" i="3"/>
  <c r="BZ118" i="3"/>
  <c r="BP118" i="3"/>
  <c r="BK118" i="3"/>
  <c r="BA118" i="3"/>
  <c r="AQ118" i="3"/>
  <c r="AL118" i="3"/>
  <c r="AG118" i="3"/>
  <c r="AB118" i="3"/>
  <c r="P118" i="3"/>
  <c r="EA117" i="3"/>
  <c r="DS117" i="3"/>
  <c r="DN117" i="3"/>
  <c r="CE117" i="3"/>
  <c r="BZ117" i="3"/>
  <c r="BP117" i="3"/>
  <c r="BK117" i="3"/>
  <c r="BA117" i="3"/>
  <c r="AQ117" i="3"/>
  <c r="AL117" i="3"/>
  <c r="AG117" i="3"/>
  <c r="AB117" i="3"/>
  <c r="P117" i="3"/>
  <c r="EA116" i="3"/>
  <c r="DS116" i="3"/>
  <c r="DN116" i="3"/>
  <c r="CE116" i="3"/>
  <c r="BZ116" i="3"/>
  <c r="BP116" i="3"/>
  <c r="BK116" i="3"/>
  <c r="BA116" i="3"/>
  <c r="AQ116" i="3"/>
  <c r="AL116" i="3"/>
  <c r="AG116" i="3"/>
  <c r="AB116" i="3"/>
  <c r="P116" i="3"/>
  <c r="DX115" i="3"/>
  <c r="DY115" i="3"/>
  <c r="EB115" i="3" s="1"/>
  <c r="DP115" i="3"/>
  <c r="DQ115" i="3"/>
  <c r="DT115" i="3" s="1"/>
  <c r="DK115" i="3"/>
  <c r="DL115" i="3"/>
  <c r="DN115" i="3" s="1"/>
  <c r="CU115" i="3"/>
  <c r="CL115" i="3"/>
  <c r="CB115" i="3"/>
  <c r="CC115" i="3"/>
  <c r="CF115" i="3" s="1"/>
  <c r="BW115" i="3"/>
  <c r="BX115" i="3"/>
  <c r="CA115" i="3" s="1"/>
  <c r="BM115" i="3"/>
  <c r="BN115" i="3"/>
  <c r="BQ115" i="3" s="1"/>
  <c r="BH115" i="3"/>
  <c r="BI115" i="3"/>
  <c r="BL115" i="3" s="1"/>
  <c r="AX115" i="3"/>
  <c r="AY115" i="3"/>
  <c r="BB115" i="3" s="1"/>
  <c r="AN115" i="3"/>
  <c r="AO115" i="3"/>
  <c r="AR115" i="3" s="1"/>
  <c r="AI115" i="3"/>
  <c r="AJ115" i="3"/>
  <c r="AM115" i="3" s="1"/>
  <c r="AD115" i="3"/>
  <c r="AE115" i="3"/>
  <c r="AH115" i="3" s="1"/>
  <c r="Z115" i="3"/>
  <c r="EA114" i="3"/>
  <c r="DS114" i="3"/>
  <c r="DN114" i="3"/>
  <c r="CE114" i="3"/>
  <c r="BZ114" i="3"/>
  <c r="BK114" i="3"/>
  <c r="BA114" i="3"/>
  <c r="AQ114" i="3"/>
  <c r="AL114" i="3"/>
  <c r="AG114" i="3"/>
  <c r="AB114" i="3"/>
  <c r="P114" i="3"/>
  <c r="EA113" i="3"/>
  <c r="DS113" i="3"/>
  <c r="DN113" i="3"/>
  <c r="CE113" i="3"/>
  <c r="BZ113" i="3"/>
  <c r="BK113" i="3"/>
  <c r="BA113" i="3"/>
  <c r="AQ113" i="3"/>
  <c r="AL113" i="3"/>
  <c r="AG113" i="3"/>
  <c r="AB113" i="3"/>
  <c r="P113" i="3"/>
  <c r="EA112" i="3"/>
  <c r="DS112" i="3"/>
  <c r="DN112" i="3"/>
  <c r="CE112" i="3"/>
  <c r="BZ112" i="3"/>
  <c r="BK112" i="3"/>
  <c r="BA112" i="3"/>
  <c r="AQ112" i="3"/>
  <c r="AL112" i="3"/>
  <c r="AG112" i="3"/>
  <c r="AB112" i="3"/>
  <c r="P112" i="3"/>
  <c r="EA111" i="3"/>
  <c r="DS111" i="3"/>
  <c r="DN111" i="3"/>
  <c r="CE111" i="3"/>
  <c r="BZ111" i="3"/>
  <c r="BK111" i="3"/>
  <c r="BA111" i="3"/>
  <c r="AQ111" i="3"/>
  <c r="AL111" i="3"/>
  <c r="AG111" i="3"/>
  <c r="AB111" i="3"/>
  <c r="P111" i="3"/>
  <c r="EA110" i="3"/>
  <c r="DS110" i="3"/>
  <c r="DN110" i="3"/>
  <c r="CE110" i="3"/>
  <c r="BZ110" i="3"/>
  <c r="BK110" i="3"/>
  <c r="BA110" i="3"/>
  <c r="AQ110" i="3"/>
  <c r="AL110" i="3"/>
  <c r="AG110" i="3"/>
  <c r="AB110" i="3"/>
  <c r="P110" i="3"/>
  <c r="EA109" i="3"/>
  <c r="DS109" i="3"/>
  <c r="DN109" i="3"/>
  <c r="CE109" i="3"/>
  <c r="BZ109" i="3"/>
  <c r="BK109" i="3"/>
  <c r="BA109" i="3"/>
  <c r="AQ109" i="3"/>
  <c r="AL109" i="3"/>
  <c r="AG109" i="3"/>
  <c r="AB109" i="3"/>
  <c r="P109" i="3"/>
  <c r="DX108" i="3"/>
  <c r="DY108" i="3"/>
  <c r="EB108" i="3" s="1"/>
  <c r="DP108" i="3"/>
  <c r="DQ108" i="3"/>
  <c r="DT108" i="3" s="1"/>
  <c r="DK108" i="3"/>
  <c r="DL108" i="3"/>
  <c r="CL108" i="3"/>
  <c r="CB108" i="3"/>
  <c r="CC108" i="3"/>
  <c r="CF108" i="3" s="1"/>
  <c r="BW108" i="3"/>
  <c r="BX108" i="3"/>
  <c r="BH108" i="3"/>
  <c r="BI108" i="3"/>
  <c r="BL108" i="3" s="1"/>
  <c r="AX108" i="3"/>
  <c r="AY108" i="3"/>
  <c r="BB108" i="3" s="1"/>
  <c r="AN108" i="3"/>
  <c r="AO108" i="3"/>
  <c r="AR108" i="3" s="1"/>
  <c r="AI108" i="3"/>
  <c r="AJ108" i="3"/>
  <c r="AM108" i="3" s="1"/>
  <c r="AD108" i="3"/>
  <c r="AE108" i="3"/>
  <c r="AH108" i="3" s="1"/>
  <c r="AC108" i="3"/>
  <c r="EA107" i="3"/>
  <c r="DS107" i="3"/>
  <c r="DN107" i="3"/>
  <c r="CE107" i="3"/>
  <c r="BZ107" i="3"/>
  <c r="BK107" i="3"/>
  <c r="BA107" i="3"/>
  <c r="AQ107" i="3"/>
  <c r="AL107" i="3"/>
  <c r="AG107" i="3"/>
  <c r="AB107" i="3"/>
  <c r="P107" i="3"/>
  <c r="EA106" i="3"/>
  <c r="DS106" i="3"/>
  <c r="DN106" i="3"/>
  <c r="CE106" i="3"/>
  <c r="BZ106" i="3"/>
  <c r="BK106" i="3"/>
  <c r="BA106" i="3"/>
  <c r="AQ106" i="3"/>
  <c r="AL106" i="3"/>
  <c r="AG106" i="3"/>
  <c r="AB106" i="3"/>
  <c r="P106" i="3"/>
  <c r="EA105" i="3"/>
  <c r="DS105" i="3"/>
  <c r="DN105" i="3"/>
  <c r="CE105" i="3"/>
  <c r="BZ105" i="3"/>
  <c r="BK105" i="3"/>
  <c r="BA105" i="3"/>
  <c r="AQ105" i="3"/>
  <c r="AL105" i="3"/>
  <c r="AG105" i="3"/>
  <c r="AB105" i="3"/>
  <c r="P105" i="3"/>
  <c r="EA103" i="3"/>
  <c r="DS103" i="3"/>
  <c r="DN103" i="3"/>
  <c r="CE103" i="3"/>
  <c r="BZ103" i="3"/>
  <c r="BK103" i="3"/>
  <c r="BA103" i="3"/>
  <c r="AQ103" i="3"/>
  <c r="AL103" i="3"/>
  <c r="AG103" i="3"/>
  <c r="AB103" i="3"/>
  <c r="P103" i="3"/>
  <c r="EA102" i="3"/>
  <c r="DS102" i="3"/>
  <c r="DN102" i="3"/>
  <c r="CE102" i="3"/>
  <c r="BZ102" i="3"/>
  <c r="BP102" i="3"/>
  <c r="BK102" i="3"/>
  <c r="BA102" i="3"/>
  <c r="AQ102" i="3"/>
  <c r="AL102" i="3"/>
  <c r="AG102" i="3"/>
  <c r="AB102" i="3"/>
  <c r="P102" i="3"/>
  <c r="DX101" i="3"/>
  <c r="DY101" i="3"/>
  <c r="EB101" i="3" s="1"/>
  <c r="DP101" i="3"/>
  <c r="DQ101" i="3"/>
  <c r="DS101" i="3" s="1"/>
  <c r="DK101" i="3"/>
  <c r="DL101" i="3"/>
  <c r="CU101" i="3"/>
  <c r="CB101" i="3"/>
  <c r="CC101" i="3"/>
  <c r="CF101" i="3" s="1"/>
  <c r="BW101" i="3"/>
  <c r="BX101" i="3"/>
  <c r="CA101" i="3" s="1"/>
  <c r="BM101" i="3"/>
  <c r="BN101" i="3"/>
  <c r="BQ101" i="3" s="1"/>
  <c r="BH101" i="3"/>
  <c r="BI101" i="3"/>
  <c r="BL101" i="3" s="1"/>
  <c r="AX101" i="3"/>
  <c r="AY101" i="3"/>
  <c r="BB101" i="3" s="1"/>
  <c r="AN101" i="3"/>
  <c r="AO101" i="3"/>
  <c r="AR101" i="3" s="1"/>
  <c r="AI101" i="3"/>
  <c r="AJ101" i="3"/>
  <c r="AM101" i="3" s="1"/>
  <c r="AD101" i="3"/>
  <c r="AE101" i="3"/>
  <c r="AH101" i="3" s="1"/>
  <c r="Z101" i="3"/>
  <c r="EA100" i="3"/>
  <c r="DS100" i="3"/>
  <c r="DN100" i="3"/>
  <c r="CE100" i="3"/>
  <c r="BZ100" i="3"/>
  <c r="BK100" i="3"/>
  <c r="BA100" i="3"/>
  <c r="AQ100" i="3"/>
  <c r="AL100" i="3"/>
  <c r="AG100" i="3"/>
  <c r="AB100" i="3"/>
  <c r="P100" i="3"/>
  <c r="EA99" i="3"/>
  <c r="DS99" i="3"/>
  <c r="DN99" i="3"/>
  <c r="CE99" i="3"/>
  <c r="BZ99" i="3"/>
  <c r="BK99" i="3"/>
  <c r="BA99" i="3"/>
  <c r="AQ99" i="3"/>
  <c r="AL99" i="3"/>
  <c r="AG99" i="3"/>
  <c r="AB99" i="3"/>
  <c r="P99" i="3"/>
  <c r="EA98" i="3"/>
  <c r="DS98" i="3"/>
  <c r="DN98" i="3"/>
  <c r="CE98" i="3"/>
  <c r="BZ98" i="3"/>
  <c r="BK98" i="3"/>
  <c r="BA98" i="3"/>
  <c r="AQ98" i="3"/>
  <c r="AL98" i="3"/>
  <c r="AG98" i="3"/>
  <c r="P98" i="3"/>
  <c r="EA97" i="3"/>
  <c r="DS97" i="3"/>
  <c r="DN97" i="3"/>
  <c r="CE97" i="3"/>
  <c r="BZ97" i="3"/>
  <c r="BK97" i="3"/>
  <c r="BA97" i="3"/>
  <c r="AQ97" i="3"/>
  <c r="AL97" i="3"/>
  <c r="AG97" i="3"/>
  <c r="AB97" i="3"/>
  <c r="P97" i="3"/>
  <c r="DX96" i="3"/>
  <c r="DY96" i="3"/>
  <c r="EB96" i="3" s="1"/>
  <c r="DP96" i="3"/>
  <c r="DQ96" i="3"/>
  <c r="DN96" i="3"/>
  <c r="CU96" i="3"/>
  <c r="CL96" i="3"/>
  <c r="CB96" i="3"/>
  <c r="CC96" i="3"/>
  <c r="CF96" i="3" s="1"/>
  <c r="BW96" i="3"/>
  <c r="BX96" i="3"/>
  <c r="CA96" i="3" s="1"/>
  <c r="BH96" i="3"/>
  <c r="BI96" i="3"/>
  <c r="BL96" i="3" s="1"/>
  <c r="AX96" i="3"/>
  <c r="AY96" i="3"/>
  <c r="BB96" i="3" s="1"/>
  <c r="AN96" i="3"/>
  <c r="AO96" i="3"/>
  <c r="AR96" i="3" s="1"/>
  <c r="AI96" i="3"/>
  <c r="AJ96" i="3"/>
  <c r="AM96" i="3" s="1"/>
  <c r="AD96" i="3"/>
  <c r="AE96" i="3"/>
  <c r="AH96" i="3" s="1"/>
  <c r="Z96" i="3"/>
  <c r="EA95" i="3"/>
  <c r="DS95" i="3"/>
  <c r="DN95" i="3"/>
  <c r="CE95" i="3"/>
  <c r="BZ95" i="3"/>
  <c r="BK95" i="3"/>
  <c r="BA95" i="3"/>
  <c r="AQ95" i="3"/>
  <c r="AL95" i="3"/>
  <c r="AG95" i="3"/>
  <c r="AB95" i="3"/>
  <c r="P95" i="3"/>
  <c r="EA94" i="3"/>
  <c r="DS94" i="3"/>
  <c r="DN94" i="3"/>
  <c r="CE94" i="3"/>
  <c r="BZ94" i="3"/>
  <c r="BK94" i="3"/>
  <c r="BA94" i="3"/>
  <c r="AQ94" i="3"/>
  <c r="AL94" i="3"/>
  <c r="AG94" i="3"/>
  <c r="AB94" i="3"/>
  <c r="P94" i="3"/>
  <c r="EA93" i="3"/>
  <c r="DS93" i="3"/>
  <c r="DN93" i="3"/>
  <c r="CE93" i="3"/>
  <c r="BZ93" i="3"/>
  <c r="BK93" i="3"/>
  <c r="BA93" i="3"/>
  <c r="AQ93" i="3"/>
  <c r="AL93" i="3"/>
  <c r="AG93" i="3"/>
  <c r="AB93" i="3"/>
  <c r="P93" i="3"/>
  <c r="EA92" i="3"/>
  <c r="DS92" i="3"/>
  <c r="DN92" i="3"/>
  <c r="CE92" i="3"/>
  <c r="BZ92" i="3"/>
  <c r="BK92" i="3"/>
  <c r="BA92" i="3"/>
  <c r="AQ92" i="3"/>
  <c r="AL92" i="3"/>
  <c r="AG92" i="3"/>
  <c r="AB92" i="3"/>
  <c r="P92" i="3"/>
  <c r="EA91" i="3"/>
  <c r="DS91" i="3"/>
  <c r="DN91" i="3"/>
  <c r="CE91" i="3"/>
  <c r="BZ91" i="3"/>
  <c r="BK91" i="3"/>
  <c r="BA91" i="3"/>
  <c r="AQ91" i="3"/>
  <c r="AG91" i="3"/>
  <c r="AB91" i="3"/>
  <c r="P91" i="3"/>
  <c r="DX90" i="3"/>
  <c r="DY90" i="3"/>
  <c r="EB90" i="3" s="1"/>
  <c r="DT90" i="3"/>
  <c r="DK90" i="3"/>
  <c r="DL90" i="3"/>
  <c r="CU90" i="3"/>
  <c r="CL90" i="3"/>
  <c r="CB90" i="3"/>
  <c r="CC90" i="3"/>
  <c r="CF90" i="3" s="1"/>
  <c r="BW90" i="3"/>
  <c r="BX90" i="3"/>
  <c r="CA90" i="3" s="1"/>
  <c r="BH90" i="3"/>
  <c r="BI90" i="3"/>
  <c r="BL90" i="3" s="1"/>
  <c r="AX90" i="3"/>
  <c r="AY90" i="3"/>
  <c r="BB90" i="3" s="1"/>
  <c r="AN90" i="3"/>
  <c r="AO90" i="3"/>
  <c r="AR90" i="3" s="1"/>
  <c r="AI90" i="3"/>
  <c r="AJ90" i="3"/>
  <c r="AM90" i="3" s="1"/>
  <c r="AD90" i="3"/>
  <c r="AE90" i="3"/>
  <c r="AH90" i="3" s="1"/>
  <c r="Z90" i="3"/>
  <c r="EA89" i="3"/>
  <c r="DS89" i="3"/>
  <c r="DN89" i="3"/>
  <c r="CE89" i="3"/>
  <c r="BZ89" i="3"/>
  <c r="BK89" i="3"/>
  <c r="BA89" i="3"/>
  <c r="AQ89" i="3"/>
  <c r="AL89" i="3"/>
  <c r="AG89" i="3"/>
  <c r="AB89" i="3"/>
  <c r="P89" i="3"/>
  <c r="EA88" i="3"/>
  <c r="DS88" i="3"/>
  <c r="DN88" i="3"/>
  <c r="CE88" i="3"/>
  <c r="BZ88" i="3"/>
  <c r="BK88" i="3"/>
  <c r="BA88" i="3"/>
  <c r="AQ88" i="3"/>
  <c r="AL88" i="3"/>
  <c r="AG88" i="3"/>
  <c r="AB88" i="3"/>
  <c r="P88" i="3"/>
  <c r="EA87" i="3"/>
  <c r="DS87" i="3"/>
  <c r="DN87" i="3"/>
  <c r="CE87" i="3"/>
  <c r="BZ87" i="3"/>
  <c r="BK87" i="3"/>
  <c r="BA87" i="3"/>
  <c r="AQ87" i="3"/>
  <c r="AL87" i="3"/>
  <c r="AB87" i="3"/>
  <c r="P87" i="3"/>
  <c r="EA86" i="3"/>
  <c r="DS86" i="3"/>
  <c r="DN86" i="3"/>
  <c r="CE86" i="3"/>
  <c r="BZ86" i="3"/>
  <c r="BK86" i="3"/>
  <c r="BA86" i="3"/>
  <c r="AL86" i="3"/>
  <c r="AB86" i="3"/>
  <c r="P86" i="3"/>
  <c r="EA85" i="3"/>
  <c r="DS85" i="3"/>
  <c r="DN85" i="3"/>
  <c r="CE85" i="3"/>
  <c r="BZ85" i="3"/>
  <c r="BK85" i="3"/>
  <c r="BA85" i="3"/>
  <c r="AL85" i="3"/>
  <c r="AB85" i="3"/>
  <c r="P85" i="3"/>
  <c r="DX84" i="3"/>
  <c r="DY84" i="3"/>
  <c r="EB84" i="3" s="1"/>
  <c r="DP84" i="3"/>
  <c r="DQ84" i="3"/>
  <c r="DT84" i="3" s="1"/>
  <c r="DK84" i="3"/>
  <c r="DL84" i="3"/>
  <c r="CU84" i="3"/>
  <c r="CL84" i="3"/>
  <c r="CB84" i="3"/>
  <c r="CC84" i="3"/>
  <c r="CF84" i="3" s="1"/>
  <c r="BW84" i="3"/>
  <c r="BX84" i="3"/>
  <c r="CA84" i="3" s="1"/>
  <c r="BH84" i="3"/>
  <c r="BI84" i="3"/>
  <c r="BL84" i="3" s="1"/>
  <c r="AX84" i="3"/>
  <c r="AY84" i="3"/>
  <c r="BB84" i="3" s="1"/>
  <c r="AN84" i="3"/>
  <c r="AO84" i="3"/>
  <c r="AR84" i="3" s="1"/>
  <c r="AI84" i="3"/>
  <c r="AJ84" i="3"/>
  <c r="AM84" i="3" s="1"/>
  <c r="AD84" i="3"/>
  <c r="Z84" i="3"/>
  <c r="EA81" i="3"/>
  <c r="DS81" i="3"/>
  <c r="DN81" i="3"/>
  <c r="CO81" i="3"/>
  <c r="CE81" i="3"/>
  <c r="BZ81" i="3"/>
  <c r="BK81" i="3"/>
  <c r="BA81" i="3"/>
  <c r="AQ81" i="3"/>
  <c r="AL81" i="3"/>
  <c r="AG81" i="3"/>
  <c r="AB81" i="3"/>
  <c r="P81" i="3"/>
  <c r="EB80" i="3"/>
  <c r="DT80" i="3"/>
  <c r="DN80" i="3"/>
  <c r="CU80" i="3"/>
  <c r="CF80" i="3"/>
  <c r="BL80" i="3"/>
  <c r="BB80" i="3"/>
  <c r="AR80" i="3"/>
  <c r="AH80" i="3"/>
  <c r="EA76" i="3"/>
  <c r="DS76" i="3"/>
  <c r="DN76" i="3"/>
  <c r="CE76" i="3"/>
  <c r="BZ76" i="3"/>
  <c r="BK76" i="3"/>
  <c r="BA76" i="3"/>
  <c r="AQ76" i="3"/>
  <c r="AL76" i="3"/>
  <c r="AG76" i="3"/>
  <c r="AB76" i="3"/>
  <c r="P76" i="3"/>
  <c r="DN75" i="3"/>
  <c r="CU75" i="3"/>
  <c r="CF75" i="3"/>
  <c r="CA75" i="3"/>
  <c r="BL75" i="3"/>
  <c r="BB75" i="3"/>
  <c r="AQ75" i="3"/>
  <c r="AM75" i="3"/>
  <c r="AH75" i="3"/>
  <c r="AC75" i="3"/>
  <c r="EA74" i="3"/>
  <c r="DS74" i="3"/>
  <c r="DN74" i="3"/>
  <c r="CO74" i="3"/>
  <c r="CE74" i="3"/>
  <c r="BZ74" i="3"/>
  <c r="BK74" i="3"/>
  <c r="BA74" i="3"/>
  <c r="AQ74" i="3"/>
  <c r="AL74" i="3"/>
  <c r="AG74" i="3"/>
  <c r="AB74" i="3"/>
  <c r="P74" i="3"/>
  <c r="EA73" i="3"/>
  <c r="DS73" i="3"/>
  <c r="DN73" i="3"/>
  <c r="CO73" i="3"/>
  <c r="CE73" i="3"/>
  <c r="BZ73" i="3"/>
  <c r="BK73" i="3"/>
  <c r="BA73" i="3"/>
  <c r="AQ73" i="3"/>
  <c r="AL73" i="3"/>
  <c r="AG73" i="3"/>
  <c r="AB73" i="3"/>
  <c r="P73" i="3"/>
  <c r="EA72" i="3"/>
  <c r="DS72" i="3"/>
  <c r="DN72" i="3"/>
  <c r="CO72" i="3"/>
  <c r="CE72" i="3"/>
  <c r="BZ72" i="3"/>
  <c r="BK72" i="3"/>
  <c r="BA72" i="3"/>
  <c r="AQ72" i="3"/>
  <c r="AL72" i="3"/>
  <c r="AG72" i="3"/>
  <c r="AB72" i="3"/>
  <c r="P72" i="3"/>
  <c r="EA71" i="3"/>
  <c r="DS71" i="3"/>
  <c r="DN71" i="3"/>
  <c r="CO71" i="3"/>
  <c r="CE71" i="3"/>
  <c r="BZ71" i="3"/>
  <c r="BK71" i="3"/>
  <c r="BA71" i="3"/>
  <c r="AQ71" i="3"/>
  <c r="AL71" i="3"/>
  <c r="AG71" i="3"/>
  <c r="AB71" i="3"/>
  <c r="P71" i="3"/>
  <c r="EA70" i="3"/>
  <c r="DS70" i="3"/>
  <c r="DN70" i="3"/>
  <c r="CO70" i="3"/>
  <c r="CE70" i="3"/>
  <c r="BZ70" i="3"/>
  <c r="BK70" i="3"/>
  <c r="BA70" i="3"/>
  <c r="AQ70" i="3"/>
  <c r="AL70" i="3"/>
  <c r="AG70" i="3"/>
  <c r="AB70" i="3"/>
  <c r="P70" i="3"/>
  <c r="DY69" i="3"/>
  <c r="DP69" i="3"/>
  <c r="DQ69" i="3"/>
  <c r="DK69" i="3"/>
  <c r="DL69" i="3"/>
  <c r="CL69" i="3"/>
  <c r="BW69" i="3"/>
  <c r="BX69" i="3"/>
  <c r="CA69" i="3" s="1"/>
  <c r="BH69" i="3"/>
  <c r="BI69" i="3"/>
  <c r="BL69" i="3" s="1"/>
  <c r="AX69" i="3"/>
  <c r="AY69" i="3"/>
  <c r="BB69" i="3" s="1"/>
  <c r="AN69" i="3"/>
  <c r="AO69" i="3"/>
  <c r="AI69" i="3"/>
  <c r="AJ69" i="3"/>
  <c r="AM69" i="3" s="1"/>
  <c r="AD69" i="3"/>
  <c r="AE69" i="3"/>
  <c r="AH69" i="3" s="1"/>
  <c r="Y69" i="3"/>
  <c r="Z69" i="3"/>
  <c r="EA64" i="3"/>
  <c r="DS64" i="3"/>
  <c r="DN64" i="3"/>
  <c r="BZ64" i="3"/>
  <c r="BK64" i="3"/>
  <c r="BA64" i="3"/>
  <c r="AQ64" i="3"/>
  <c r="AL64" i="3"/>
  <c r="AG64" i="3"/>
  <c r="AB64" i="3"/>
  <c r="P64" i="3"/>
  <c r="EB63" i="3"/>
  <c r="DT63" i="3"/>
  <c r="CU63" i="3"/>
  <c r="CF63" i="3"/>
  <c r="BL63" i="3"/>
  <c r="BB63" i="3"/>
  <c r="AR63" i="3"/>
  <c r="AM63" i="3"/>
  <c r="AC63" i="3"/>
  <c r="EA62" i="3"/>
  <c r="DS62" i="3"/>
  <c r="DN62" i="3"/>
  <c r="CE62" i="3"/>
  <c r="BK62" i="3"/>
  <c r="BA62" i="3"/>
  <c r="AQ62" i="3"/>
  <c r="AL62" i="3"/>
  <c r="AG62" i="3"/>
  <c r="AB62" i="3"/>
  <c r="P62" i="3"/>
  <c r="EA61" i="3"/>
  <c r="DS61" i="3"/>
  <c r="DN61" i="3"/>
  <c r="CE61" i="3"/>
  <c r="BK61" i="3"/>
  <c r="BA61" i="3"/>
  <c r="AQ61" i="3"/>
  <c r="AL61" i="3"/>
  <c r="AG61" i="3"/>
  <c r="AB61" i="3"/>
  <c r="P61" i="3"/>
  <c r="EA60" i="3"/>
  <c r="DS60" i="3"/>
  <c r="DN60" i="3"/>
  <c r="CE60" i="3"/>
  <c r="BK60" i="3"/>
  <c r="BA60" i="3"/>
  <c r="AQ60" i="3"/>
  <c r="AL60" i="3"/>
  <c r="AG60" i="3"/>
  <c r="AB60" i="3"/>
  <c r="P60" i="3"/>
  <c r="EA59" i="3"/>
  <c r="DS59" i="3"/>
  <c r="DN59" i="3"/>
  <c r="CE59" i="3"/>
  <c r="BK59" i="3"/>
  <c r="BA59" i="3"/>
  <c r="AQ59" i="3"/>
  <c r="AL59" i="3"/>
  <c r="AG59" i="3"/>
  <c r="AB59" i="3"/>
  <c r="P59" i="3"/>
  <c r="EA58" i="3"/>
  <c r="DS58" i="3"/>
  <c r="DN58" i="3"/>
  <c r="CE58" i="3"/>
  <c r="BK58" i="3"/>
  <c r="BA58" i="3"/>
  <c r="AQ58" i="3"/>
  <c r="AL58" i="3"/>
  <c r="AG58" i="3"/>
  <c r="AB58" i="3"/>
  <c r="P58" i="3"/>
  <c r="EA57" i="3"/>
  <c r="DS57" i="3"/>
  <c r="DN57" i="3"/>
  <c r="CE57" i="3"/>
  <c r="BK57" i="3"/>
  <c r="BA57" i="3"/>
  <c r="AQ57" i="3"/>
  <c r="AL57" i="3"/>
  <c r="AG57" i="3"/>
  <c r="AB57" i="3"/>
  <c r="P57" i="3"/>
  <c r="DX56" i="3"/>
  <c r="DY56" i="3"/>
  <c r="EB56" i="3" s="1"/>
  <c r="DP56" i="3"/>
  <c r="DQ56" i="3"/>
  <c r="DT56" i="3" s="1"/>
  <c r="DK56" i="3"/>
  <c r="DL56" i="3"/>
  <c r="CU56" i="3"/>
  <c r="CL56" i="3"/>
  <c r="CB56" i="3"/>
  <c r="CC56" i="3"/>
  <c r="CF56" i="3" s="1"/>
  <c r="BW56" i="3"/>
  <c r="BX56" i="3"/>
  <c r="CA56" i="3" s="1"/>
  <c r="BH56" i="3"/>
  <c r="BI56" i="3"/>
  <c r="BL56" i="3" s="1"/>
  <c r="AX56" i="3"/>
  <c r="AY56" i="3"/>
  <c r="BB56" i="3" s="1"/>
  <c r="AN56" i="3"/>
  <c r="AO56" i="3"/>
  <c r="AR56" i="3" s="1"/>
  <c r="AI56" i="3"/>
  <c r="AM56" i="3"/>
  <c r="Z56" i="3"/>
  <c r="EA55" i="3"/>
  <c r="DS55" i="3"/>
  <c r="DN55" i="3"/>
  <c r="CO55" i="3"/>
  <c r="CE55" i="3"/>
  <c r="BZ55" i="3"/>
  <c r="BK55" i="3"/>
  <c r="BA55" i="3"/>
  <c r="AQ55" i="3"/>
  <c r="AL55" i="3"/>
  <c r="AG55" i="3"/>
  <c r="AB55" i="3"/>
  <c r="P55" i="3"/>
  <c r="EA54" i="3"/>
  <c r="DS54" i="3"/>
  <c r="DN54" i="3"/>
  <c r="CO54" i="3"/>
  <c r="CE54" i="3"/>
  <c r="BZ54" i="3"/>
  <c r="BK54" i="3"/>
  <c r="BA54" i="3"/>
  <c r="AQ54" i="3"/>
  <c r="AL54" i="3"/>
  <c r="AG54" i="3"/>
  <c r="AB54" i="3"/>
  <c r="P54" i="3"/>
  <c r="EA53" i="3"/>
  <c r="DS53" i="3"/>
  <c r="DN53" i="3"/>
  <c r="CO53" i="3"/>
  <c r="CE53" i="3"/>
  <c r="BZ53" i="3"/>
  <c r="BK53" i="3"/>
  <c r="BA53" i="3"/>
  <c r="AQ53" i="3"/>
  <c r="AL53" i="3"/>
  <c r="AG53" i="3"/>
  <c r="AB53" i="3"/>
  <c r="P53" i="3"/>
  <c r="EA52" i="3"/>
  <c r="DS52" i="3"/>
  <c r="DN52" i="3"/>
  <c r="CO52" i="3"/>
  <c r="CE52" i="3"/>
  <c r="BZ52" i="3"/>
  <c r="BK52" i="3"/>
  <c r="BA52" i="3"/>
  <c r="AQ52" i="3"/>
  <c r="AL52" i="3"/>
  <c r="AG52" i="3"/>
  <c r="AB52" i="3"/>
  <c r="P52" i="3"/>
  <c r="EA51" i="3"/>
  <c r="DS51" i="3"/>
  <c r="DN51" i="3"/>
  <c r="CO51" i="3"/>
  <c r="CE51" i="3"/>
  <c r="BZ51" i="3"/>
  <c r="BK51" i="3"/>
  <c r="BA51" i="3"/>
  <c r="AQ51" i="3"/>
  <c r="AL51" i="3"/>
  <c r="AG51" i="3"/>
  <c r="AB51" i="3"/>
  <c r="P51" i="3"/>
  <c r="EA50" i="3"/>
  <c r="DS50" i="3"/>
  <c r="DN50" i="3"/>
  <c r="CO50" i="3"/>
  <c r="CE50" i="3"/>
  <c r="BZ50" i="3"/>
  <c r="BK50" i="3"/>
  <c r="BA50" i="3"/>
  <c r="AQ50" i="3"/>
  <c r="AL50" i="3"/>
  <c r="AG50" i="3"/>
  <c r="AB50" i="3"/>
  <c r="P50" i="3"/>
  <c r="EA49" i="3"/>
  <c r="DS49" i="3"/>
  <c r="DN49" i="3"/>
  <c r="CO49" i="3"/>
  <c r="CE49" i="3"/>
  <c r="BZ49" i="3"/>
  <c r="BK49" i="3"/>
  <c r="BA49" i="3"/>
  <c r="AQ49" i="3"/>
  <c r="AL49" i="3"/>
  <c r="AG49" i="3"/>
  <c r="AB49" i="3"/>
  <c r="P49" i="3"/>
  <c r="DX48" i="3"/>
  <c r="DY48" i="3"/>
  <c r="EB48" i="3" s="1"/>
  <c r="DP48" i="3"/>
  <c r="DQ48" i="3"/>
  <c r="DT48" i="3" s="1"/>
  <c r="DK48" i="3"/>
  <c r="DL48" i="3"/>
  <c r="CU48" i="3"/>
  <c r="CL48" i="3"/>
  <c r="CC48" i="3"/>
  <c r="BW48" i="3"/>
  <c r="BX48" i="3"/>
  <c r="CA48" i="3" s="1"/>
  <c r="BH48" i="3"/>
  <c r="BI48" i="3"/>
  <c r="BL48" i="3" s="1"/>
  <c r="AX48" i="3"/>
  <c r="AY48" i="3"/>
  <c r="BB48" i="3" s="1"/>
  <c r="AI48" i="3"/>
  <c r="AJ48" i="3"/>
  <c r="AM48" i="3" s="1"/>
  <c r="AD48" i="3"/>
  <c r="AE48" i="3"/>
  <c r="AH48" i="3" s="1"/>
  <c r="Y48" i="3"/>
  <c r="Z48" i="3"/>
  <c r="EA47" i="3"/>
  <c r="DS47" i="3"/>
  <c r="DN47" i="3"/>
  <c r="CE47" i="3"/>
  <c r="BZ47" i="3"/>
  <c r="BK47" i="3"/>
  <c r="BA47" i="3"/>
  <c r="AQ47" i="3"/>
  <c r="AL47" i="3"/>
  <c r="AG47" i="3"/>
  <c r="AB47" i="3"/>
  <c r="P47" i="3"/>
  <c r="EA46" i="3"/>
  <c r="DS46" i="3"/>
  <c r="DN46" i="3"/>
  <c r="CE46" i="3"/>
  <c r="BZ46" i="3"/>
  <c r="BK46" i="3"/>
  <c r="BA46" i="3"/>
  <c r="AQ46" i="3"/>
  <c r="AL46" i="3"/>
  <c r="AG46" i="3"/>
  <c r="AB46" i="3"/>
  <c r="P46" i="3"/>
  <c r="EA45" i="3"/>
  <c r="DS45" i="3"/>
  <c r="DN45" i="3"/>
  <c r="CE45" i="3"/>
  <c r="BZ45" i="3"/>
  <c r="BK45" i="3"/>
  <c r="BA45" i="3"/>
  <c r="AQ45" i="3"/>
  <c r="AL45" i="3"/>
  <c r="AG45" i="3"/>
  <c r="AB45" i="3"/>
  <c r="P45" i="3"/>
  <c r="EA44" i="3"/>
  <c r="DS44" i="3"/>
  <c r="DN44" i="3"/>
  <c r="CE44" i="3"/>
  <c r="BZ44" i="3"/>
  <c r="BK44" i="3"/>
  <c r="BA44" i="3"/>
  <c r="AQ44" i="3"/>
  <c r="AL44" i="3"/>
  <c r="AG44" i="3"/>
  <c r="AB44" i="3"/>
  <c r="P44" i="3"/>
  <c r="EA43" i="3"/>
  <c r="DS43" i="3"/>
  <c r="DN43" i="3"/>
  <c r="CE43" i="3"/>
  <c r="BZ43" i="3"/>
  <c r="BK43" i="3"/>
  <c r="BA43" i="3"/>
  <c r="AQ43" i="3"/>
  <c r="AL43" i="3"/>
  <c r="AG43" i="3"/>
  <c r="AB43" i="3"/>
  <c r="P43" i="3"/>
  <c r="DX42" i="3"/>
  <c r="DY42" i="3"/>
  <c r="EB42" i="3" s="1"/>
  <c r="DP42" i="3"/>
  <c r="DQ42" i="3"/>
  <c r="DT42" i="3" s="1"/>
  <c r="DK42" i="3"/>
  <c r="DL42" i="3"/>
  <c r="CU42" i="3"/>
  <c r="CL42" i="3"/>
  <c r="CB42" i="3"/>
  <c r="CC42" i="3"/>
  <c r="CF42" i="3" s="1"/>
  <c r="BW42" i="3"/>
  <c r="BX42" i="3"/>
  <c r="BH42" i="3"/>
  <c r="BI42" i="3"/>
  <c r="BL42" i="3" s="1"/>
  <c r="AX42" i="3"/>
  <c r="AY42" i="3"/>
  <c r="BB42" i="3" s="1"/>
  <c r="AN42" i="3"/>
  <c r="AO42" i="3"/>
  <c r="AR42" i="3" s="1"/>
  <c r="AI42" i="3"/>
  <c r="AJ42" i="3"/>
  <c r="AM42" i="3" s="1"/>
  <c r="AD42" i="3"/>
  <c r="AE42" i="3"/>
  <c r="AH42" i="3" s="1"/>
  <c r="Y42" i="3"/>
  <c r="Z42" i="3"/>
  <c r="EA41" i="3"/>
  <c r="DS41" i="3"/>
  <c r="DN41" i="3"/>
  <c r="CE41" i="3"/>
  <c r="BZ41" i="3"/>
  <c r="BK41" i="3"/>
  <c r="BA41" i="3"/>
  <c r="AQ41" i="3"/>
  <c r="AL41" i="3"/>
  <c r="AG41" i="3"/>
  <c r="AB41" i="3"/>
  <c r="P41" i="3"/>
  <c r="EA40" i="3"/>
  <c r="DS40" i="3"/>
  <c r="DN40" i="3"/>
  <c r="CE40" i="3"/>
  <c r="BZ40" i="3"/>
  <c r="BK40" i="3"/>
  <c r="BA40" i="3"/>
  <c r="AQ40" i="3"/>
  <c r="AL40" i="3"/>
  <c r="AG40" i="3"/>
  <c r="AB40" i="3"/>
  <c r="P40" i="3"/>
  <c r="EA39" i="3"/>
  <c r="DS39" i="3"/>
  <c r="DN39" i="3"/>
  <c r="CE39" i="3"/>
  <c r="BZ39" i="3"/>
  <c r="BK39" i="3"/>
  <c r="BA39" i="3"/>
  <c r="AQ39" i="3"/>
  <c r="AL39" i="3"/>
  <c r="AG39" i="3"/>
  <c r="AB39" i="3"/>
  <c r="P39" i="3"/>
  <c r="EA38" i="3"/>
  <c r="DS38" i="3"/>
  <c r="DN38" i="3"/>
  <c r="CE38" i="3"/>
  <c r="BZ38" i="3"/>
  <c r="BK38" i="3"/>
  <c r="BA38" i="3"/>
  <c r="AQ38" i="3"/>
  <c r="AL38" i="3"/>
  <c r="AG38" i="3"/>
  <c r="AB38" i="3"/>
  <c r="P38" i="3"/>
  <c r="EA37" i="3"/>
  <c r="DS37" i="3"/>
  <c r="DN37" i="3"/>
  <c r="CE37" i="3"/>
  <c r="BZ37" i="3"/>
  <c r="BK37" i="3"/>
  <c r="BA37" i="3"/>
  <c r="AQ37" i="3"/>
  <c r="AL37" i="3"/>
  <c r="AG37" i="3"/>
  <c r="AB37" i="3"/>
  <c r="P37" i="3"/>
  <c r="EA36" i="3"/>
  <c r="DS36" i="3"/>
  <c r="DN36" i="3"/>
  <c r="CE36" i="3"/>
  <c r="BZ36" i="3"/>
  <c r="BK36" i="3"/>
  <c r="BA36" i="3"/>
  <c r="AQ36" i="3"/>
  <c r="AL36" i="3"/>
  <c r="AG36" i="3"/>
  <c r="AB36" i="3"/>
  <c r="P36" i="3"/>
  <c r="EA35" i="3"/>
  <c r="DS35" i="3"/>
  <c r="DN35" i="3"/>
  <c r="CE35" i="3"/>
  <c r="BZ35" i="3"/>
  <c r="BK35" i="3"/>
  <c r="BA35" i="3"/>
  <c r="AQ35" i="3"/>
  <c r="AL35" i="3"/>
  <c r="AG35" i="3"/>
  <c r="AB35" i="3"/>
  <c r="P35" i="3"/>
  <c r="EA34" i="3"/>
  <c r="DS34" i="3"/>
  <c r="DN34" i="3"/>
  <c r="CE34" i="3"/>
  <c r="BZ34" i="3"/>
  <c r="BK34" i="3"/>
  <c r="BA34" i="3"/>
  <c r="AQ34" i="3"/>
  <c r="AL34" i="3"/>
  <c r="AG34" i="3"/>
  <c r="AB34" i="3"/>
  <c r="P34" i="3"/>
  <c r="EA33" i="3"/>
  <c r="DS33" i="3"/>
  <c r="DN33" i="3"/>
  <c r="CE33" i="3"/>
  <c r="BZ33" i="3"/>
  <c r="BK33" i="3"/>
  <c r="BA33" i="3"/>
  <c r="AQ33" i="3"/>
  <c r="AL33" i="3"/>
  <c r="AG33" i="3"/>
  <c r="AB33" i="3"/>
  <c r="P33" i="3"/>
  <c r="EA32" i="3"/>
  <c r="DS32" i="3"/>
  <c r="DN32" i="3"/>
  <c r="CE32" i="3"/>
  <c r="BZ32" i="3"/>
  <c r="BK32" i="3"/>
  <c r="BA32" i="3"/>
  <c r="AQ32" i="3"/>
  <c r="AL32" i="3"/>
  <c r="AG32" i="3"/>
  <c r="AB32" i="3"/>
  <c r="P32" i="3"/>
  <c r="EA31" i="3"/>
  <c r="DS31" i="3"/>
  <c r="DN31" i="3"/>
  <c r="CE31" i="3"/>
  <c r="BZ31" i="3"/>
  <c r="BK31" i="3"/>
  <c r="BA31" i="3"/>
  <c r="AQ31" i="3"/>
  <c r="AL31" i="3"/>
  <c r="AG31" i="3"/>
  <c r="AB31" i="3"/>
  <c r="P31" i="3"/>
  <c r="EB30" i="3"/>
  <c r="DP30" i="3"/>
  <c r="DQ30" i="3"/>
  <c r="DT30" i="3" s="1"/>
  <c r="DK30" i="3"/>
  <c r="DL30" i="3"/>
  <c r="CU30" i="3"/>
  <c r="CL30" i="3"/>
  <c r="CB30" i="3"/>
  <c r="CC30" i="3"/>
  <c r="CF30" i="3" s="1"/>
  <c r="BW30" i="3"/>
  <c r="BX30" i="3"/>
  <c r="CA30" i="3" s="1"/>
  <c r="BH30" i="3"/>
  <c r="BI30" i="3"/>
  <c r="BL30" i="3" s="1"/>
  <c r="AX30" i="3"/>
  <c r="AY30" i="3"/>
  <c r="BB30" i="3" s="1"/>
  <c r="AN30" i="3"/>
  <c r="AO30" i="3"/>
  <c r="AR30" i="3" s="1"/>
  <c r="AI30" i="3"/>
  <c r="AJ30" i="3"/>
  <c r="AM30" i="3" s="1"/>
  <c r="AD30" i="3"/>
  <c r="AE30" i="3"/>
  <c r="AH30" i="3" s="1"/>
  <c r="Y30" i="3"/>
  <c r="Z30" i="3"/>
  <c r="EA27" i="3"/>
  <c r="DS27" i="3"/>
  <c r="DN27" i="3"/>
  <c r="CE27" i="3"/>
  <c r="BZ27" i="3"/>
  <c r="BK27" i="3"/>
  <c r="BA27" i="3"/>
  <c r="AQ27" i="3"/>
  <c r="AL27" i="3"/>
  <c r="AG27" i="3"/>
  <c r="AB27" i="3"/>
  <c r="P27" i="3"/>
  <c r="EA29" i="3"/>
  <c r="DN29" i="3"/>
  <c r="CE29" i="3"/>
  <c r="BZ29" i="3"/>
  <c r="BK29" i="3"/>
  <c r="BA29" i="3"/>
  <c r="AQ29" i="3"/>
  <c r="AL29" i="3"/>
  <c r="AG29" i="3"/>
  <c r="AB29" i="3"/>
  <c r="P29" i="3"/>
  <c r="EA28" i="3"/>
  <c r="DS28" i="3"/>
  <c r="DN28" i="3"/>
  <c r="CE28" i="3"/>
  <c r="BZ28" i="3"/>
  <c r="BK28" i="3"/>
  <c r="BA28" i="3"/>
  <c r="AQ28" i="3"/>
  <c r="AL28" i="3"/>
  <c r="AG28" i="3"/>
  <c r="AB28" i="3"/>
  <c r="P28" i="3"/>
  <c r="EA26" i="3"/>
  <c r="DS26" i="3"/>
  <c r="DN26" i="3"/>
  <c r="CE26" i="3"/>
  <c r="BZ26" i="3"/>
  <c r="BK26" i="3"/>
  <c r="BA26" i="3"/>
  <c r="AQ26" i="3"/>
  <c r="AL26" i="3"/>
  <c r="AG26" i="3"/>
  <c r="AB26" i="3"/>
  <c r="P26" i="3"/>
  <c r="EA25" i="3"/>
  <c r="DS25" i="3"/>
  <c r="DN25" i="3"/>
  <c r="CE25" i="3"/>
  <c r="BZ25" i="3"/>
  <c r="BK25" i="3"/>
  <c r="BA25" i="3"/>
  <c r="AQ25" i="3"/>
  <c r="AL25" i="3"/>
  <c r="AG25" i="3"/>
  <c r="AB25" i="3"/>
  <c r="P25" i="3"/>
  <c r="EB24" i="3"/>
  <c r="DP24" i="3"/>
  <c r="DQ24" i="3"/>
  <c r="DT24" i="3" s="1"/>
  <c r="DK24" i="3"/>
  <c r="DL24" i="3"/>
  <c r="DO24" i="3" s="1"/>
  <c r="CU24" i="3"/>
  <c r="CB24" i="3"/>
  <c r="CC24" i="3"/>
  <c r="CF24" i="3" s="1"/>
  <c r="BW24" i="3"/>
  <c r="BX24" i="3"/>
  <c r="CA24" i="3" s="1"/>
  <c r="BH24" i="3"/>
  <c r="BI24" i="3"/>
  <c r="BL24" i="3" s="1"/>
  <c r="AX24" i="3"/>
  <c r="AY24" i="3"/>
  <c r="BB24" i="3" s="1"/>
  <c r="AN24" i="3"/>
  <c r="AO24" i="3"/>
  <c r="AR24" i="3" s="1"/>
  <c r="AI24" i="3"/>
  <c r="AJ24" i="3"/>
  <c r="AM24" i="3" s="1"/>
  <c r="AD24" i="3"/>
  <c r="AE24" i="3"/>
  <c r="AH24" i="3" s="1"/>
  <c r="Y24" i="3"/>
  <c r="Z24" i="3"/>
  <c r="EA23" i="3"/>
  <c r="DS23" i="3"/>
  <c r="DN23" i="3"/>
  <c r="CO23" i="3"/>
  <c r="CE23" i="3"/>
  <c r="BZ23" i="3"/>
  <c r="BK23" i="3"/>
  <c r="BA23" i="3"/>
  <c r="AQ23" i="3"/>
  <c r="AL23" i="3"/>
  <c r="AG23" i="3"/>
  <c r="AB23" i="3"/>
  <c r="P23" i="3"/>
  <c r="EA22" i="3"/>
  <c r="DS22" i="3"/>
  <c r="DN22" i="3"/>
  <c r="CO22" i="3"/>
  <c r="CE22" i="3"/>
  <c r="BZ22" i="3"/>
  <c r="BK22" i="3"/>
  <c r="BA22" i="3"/>
  <c r="AQ22" i="3"/>
  <c r="AL22" i="3"/>
  <c r="AG22" i="3"/>
  <c r="AB22" i="3"/>
  <c r="P22" i="3"/>
  <c r="EA21" i="3"/>
  <c r="DS21" i="3"/>
  <c r="DN21" i="3"/>
  <c r="CO21" i="3"/>
  <c r="CE21" i="3"/>
  <c r="BZ21" i="3"/>
  <c r="BK21" i="3"/>
  <c r="BA21" i="3"/>
  <c r="AQ21" i="3"/>
  <c r="AL21" i="3"/>
  <c r="AG21" i="3"/>
  <c r="AB21" i="3"/>
  <c r="P21" i="3"/>
  <c r="EA20" i="3"/>
  <c r="DS20" i="3"/>
  <c r="DN20" i="3"/>
  <c r="CO20" i="3"/>
  <c r="CE20" i="3"/>
  <c r="BZ20" i="3"/>
  <c r="BK20" i="3"/>
  <c r="BA20" i="3"/>
  <c r="AQ20" i="3"/>
  <c r="AL20" i="3"/>
  <c r="AG20" i="3"/>
  <c r="AB20" i="3"/>
  <c r="P20" i="3"/>
  <c r="EA19" i="3"/>
  <c r="DS19" i="3"/>
  <c r="DN19" i="3"/>
  <c r="CO19" i="3"/>
  <c r="CE19" i="3"/>
  <c r="BZ19" i="3"/>
  <c r="BK19" i="3"/>
  <c r="BA19" i="3"/>
  <c r="AQ19" i="3"/>
  <c r="AL19" i="3"/>
  <c r="AG19" i="3"/>
  <c r="AB19" i="3"/>
  <c r="P19" i="3"/>
  <c r="DX18" i="3"/>
  <c r="DY18" i="3"/>
  <c r="EB18" i="3" s="1"/>
  <c r="DP18" i="3"/>
  <c r="DQ18" i="3"/>
  <c r="DT18" i="3" s="1"/>
  <c r="DK18" i="3"/>
  <c r="DL18" i="3"/>
  <c r="DO18" i="3" s="1"/>
  <c r="CU18" i="3"/>
  <c r="CL18" i="3"/>
  <c r="CB18" i="3"/>
  <c r="CC18" i="3"/>
  <c r="CF18" i="3" s="1"/>
  <c r="BW18" i="3"/>
  <c r="BX18" i="3"/>
  <c r="CA18" i="3" s="1"/>
  <c r="BK18" i="3"/>
  <c r="AX18" i="3"/>
  <c r="AY18" i="3"/>
  <c r="BB18" i="3" s="1"/>
  <c r="AN18" i="3"/>
  <c r="AO18" i="3"/>
  <c r="AI18" i="3"/>
  <c r="AJ18" i="3"/>
  <c r="AM18" i="3" s="1"/>
  <c r="AD18" i="3"/>
  <c r="AE18" i="3"/>
  <c r="AH18" i="3" s="1"/>
  <c r="Y18" i="3"/>
  <c r="Z18" i="3"/>
  <c r="EA15" i="3"/>
  <c r="DS15" i="3"/>
  <c r="DN15" i="3"/>
  <c r="CE15" i="3"/>
  <c r="BZ15" i="3"/>
  <c r="BK15" i="3"/>
  <c r="BA15" i="3"/>
  <c r="AQ15" i="3"/>
  <c r="AL15" i="3"/>
  <c r="AG15" i="3"/>
  <c r="AB15" i="3"/>
  <c r="P15" i="3"/>
  <c r="EA17" i="3"/>
  <c r="DS17" i="3"/>
  <c r="DN17" i="3"/>
  <c r="CE17" i="3"/>
  <c r="BZ17" i="3"/>
  <c r="BK17" i="3"/>
  <c r="BA17" i="3"/>
  <c r="AQ17" i="3"/>
  <c r="AL17" i="3"/>
  <c r="AG17" i="3"/>
  <c r="AB17" i="3"/>
  <c r="P17" i="3"/>
  <c r="EA16" i="3"/>
  <c r="DS16" i="3"/>
  <c r="DN16" i="3"/>
  <c r="CE16" i="3"/>
  <c r="BZ16" i="3"/>
  <c r="BK16" i="3"/>
  <c r="BA16" i="3"/>
  <c r="AQ16" i="3"/>
  <c r="AL16" i="3"/>
  <c r="AG16" i="3"/>
  <c r="AB16" i="3"/>
  <c r="P16" i="3"/>
  <c r="EA14" i="3"/>
  <c r="DS14" i="3"/>
  <c r="DN14" i="3"/>
  <c r="CE14" i="3"/>
  <c r="BZ14" i="3"/>
  <c r="BA14" i="3"/>
  <c r="AQ14" i="3"/>
  <c r="AL14" i="3"/>
  <c r="AG14" i="3"/>
  <c r="AB14" i="3"/>
  <c r="P14" i="3"/>
  <c r="EA13" i="3"/>
  <c r="DS13" i="3"/>
  <c r="DN13" i="3"/>
  <c r="CE13" i="3"/>
  <c r="BZ13" i="3"/>
  <c r="BA13" i="3"/>
  <c r="AQ13" i="3"/>
  <c r="AL13" i="3"/>
  <c r="AG13" i="3"/>
  <c r="AB13" i="3"/>
  <c r="P13" i="3"/>
  <c r="EA12" i="3"/>
  <c r="DS12" i="3"/>
  <c r="DN12" i="3"/>
  <c r="CE12" i="3"/>
  <c r="BZ12" i="3"/>
  <c r="BA12" i="3"/>
  <c r="AQ12" i="3"/>
  <c r="AL12" i="3"/>
  <c r="AG12" i="3"/>
  <c r="AB12" i="3"/>
  <c r="P12" i="3"/>
  <c r="DX11" i="3"/>
  <c r="DY11" i="3"/>
  <c r="EB11" i="3" s="1"/>
  <c r="DP11" i="3"/>
  <c r="DQ11" i="3"/>
  <c r="DT11" i="3" s="1"/>
  <c r="DK11" i="3"/>
  <c r="DL11" i="3"/>
  <c r="CU11" i="3"/>
  <c r="CL11" i="3"/>
  <c r="CB11" i="3"/>
  <c r="CC11" i="3"/>
  <c r="CF11" i="3" s="1"/>
  <c r="BH11" i="3"/>
  <c r="BI11" i="3"/>
  <c r="BL11" i="3" s="1"/>
  <c r="AX11" i="3"/>
  <c r="AY11" i="3"/>
  <c r="BB11" i="3" s="1"/>
  <c r="AN11" i="3"/>
  <c r="AO11" i="3"/>
  <c r="AR11" i="3" s="1"/>
  <c r="AM11" i="3"/>
  <c r="AD11" i="3"/>
  <c r="AE11" i="3"/>
  <c r="AH11" i="3" s="1"/>
  <c r="Y11" i="3"/>
  <c r="Z11" i="3"/>
  <c r="EA10" i="3"/>
  <c r="DS10" i="3"/>
  <c r="DN10" i="3"/>
  <c r="CO10" i="3"/>
  <c r="BZ10" i="3"/>
  <c r="BK10" i="3"/>
  <c r="BA10" i="3"/>
  <c r="AQ10" i="3"/>
  <c r="AL10" i="3"/>
  <c r="AG10" i="3"/>
  <c r="AB10" i="3"/>
  <c r="P10" i="3"/>
  <c r="EA9" i="3"/>
  <c r="DS9" i="3"/>
  <c r="DN9" i="3"/>
  <c r="CO9" i="3"/>
  <c r="BZ9" i="3"/>
  <c r="BK9" i="3"/>
  <c r="BA9" i="3"/>
  <c r="AQ9" i="3"/>
  <c r="AL9" i="3"/>
  <c r="AG9" i="3"/>
  <c r="AB9" i="3"/>
  <c r="P9" i="3"/>
  <c r="EA8" i="3"/>
  <c r="DS8" i="3"/>
  <c r="DN8" i="3"/>
  <c r="BZ8" i="3"/>
  <c r="BK8" i="3"/>
  <c r="BA8" i="3"/>
  <c r="AL8" i="3"/>
  <c r="AG8" i="3"/>
  <c r="AB8" i="3"/>
  <c r="P8" i="3"/>
  <c r="EA7" i="3"/>
  <c r="DS7" i="3"/>
  <c r="DN7" i="3"/>
  <c r="BZ7" i="3"/>
  <c r="BK7" i="3"/>
  <c r="BA7" i="3"/>
  <c r="AQ7" i="3"/>
  <c r="AL7" i="3"/>
  <c r="AG7" i="3"/>
  <c r="AB7" i="3"/>
  <c r="P7" i="3"/>
  <c r="DX6" i="3"/>
  <c r="DY6" i="3"/>
  <c r="EB6" i="3" s="1"/>
  <c r="DP6" i="3"/>
  <c r="DQ6" i="3"/>
  <c r="DT6" i="3" s="1"/>
  <c r="DK6" i="3"/>
  <c r="DL6" i="3"/>
  <c r="CQ6" i="3"/>
  <c r="CQ143" i="3" s="1"/>
  <c r="CR6" i="3"/>
  <c r="CR143" i="3" s="1"/>
  <c r="CL6" i="3"/>
  <c r="CB6" i="3"/>
  <c r="CC6" i="3"/>
  <c r="CF6" i="3" s="1"/>
  <c r="BW6" i="3"/>
  <c r="BX6" i="3"/>
  <c r="CA6" i="3" s="1"/>
  <c r="BK6" i="3"/>
  <c r="AX6" i="3"/>
  <c r="AY6" i="3"/>
  <c r="BB6" i="3" s="1"/>
  <c r="AN6" i="3"/>
  <c r="AO6" i="3"/>
  <c r="AR6" i="3" s="1"/>
  <c r="AI6" i="3"/>
  <c r="AJ6" i="3"/>
  <c r="AM6" i="3" s="1"/>
  <c r="AD6" i="3"/>
  <c r="AE6" i="3"/>
  <c r="AH6" i="3" s="1"/>
  <c r="Y6" i="3"/>
  <c r="Z6" i="3"/>
  <c r="EA69" i="3" l="1"/>
  <c r="EB69" i="3"/>
  <c r="C146" i="3"/>
  <c r="AC115" i="3"/>
  <c r="AC101" i="3"/>
  <c r="AC96" i="3"/>
  <c r="AC90" i="3"/>
  <c r="AC84" i="3"/>
  <c r="AC69" i="3"/>
  <c r="AC56" i="3"/>
  <c r="AC48" i="3"/>
  <c r="AC42" i="3"/>
  <c r="AC30" i="3"/>
  <c r="AC24" i="3"/>
  <c r="AC18" i="3"/>
  <c r="AC6" i="3"/>
  <c r="F128" i="3"/>
  <c r="F43" i="3"/>
  <c r="C75" i="3"/>
  <c r="C63" i="3"/>
  <c r="C80" i="3"/>
  <c r="C138" i="3"/>
  <c r="C131" i="3"/>
  <c r="Y143" i="3"/>
  <c r="C145" i="3"/>
  <c r="F145" i="3" s="1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AI143" i="3"/>
  <c r="DT96" i="3"/>
  <c r="DS96" i="3"/>
  <c r="BZ80" i="3"/>
  <c r="CA80" i="3"/>
  <c r="AV138" i="3"/>
  <c r="CO138" i="3"/>
  <c r="CO80" i="3"/>
  <c r="AV69" i="3"/>
  <c r="AV48" i="3"/>
  <c r="C48" i="3"/>
  <c r="X143" i="3"/>
  <c r="AV108" i="3"/>
  <c r="AV131" i="3"/>
  <c r="AV122" i="3"/>
  <c r="AV115" i="3"/>
  <c r="C6" i="3"/>
  <c r="DX143" i="3"/>
  <c r="EB138" i="3"/>
  <c r="DY143" i="3"/>
  <c r="CB143" i="3"/>
  <c r="CU6" i="3"/>
  <c r="CT6" i="3"/>
  <c r="N143" i="3"/>
  <c r="CF138" i="3"/>
  <c r="CC143" i="3"/>
  <c r="CO96" i="3"/>
  <c r="CP96" i="3"/>
  <c r="F7" i="3"/>
  <c r="F15" i="3"/>
  <c r="CE48" i="3"/>
  <c r="CF48" i="3"/>
  <c r="BZ131" i="3"/>
  <c r="CA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F131" i="3"/>
  <c r="BG131" i="3"/>
  <c r="CO131" i="3"/>
  <c r="CP131" i="3"/>
  <c r="CO115" i="3"/>
  <c r="CP115" i="3"/>
  <c r="DS6" i="3"/>
  <c r="CO101" i="3"/>
  <c r="CO56" i="3"/>
  <c r="CE56" i="3"/>
  <c r="CO122" i="3"/>
  <c r="CO108" i="3"/>
  <c r="W143" i="3"/>
  <c r="G122" i="3"/>
  <c r="H30" i="3"/>
  <c r="K30" i="3" s="1"/>
  <c r="H108" i="3"/>
  <c r="CM143" i="3"/>
  <c r="H101" i="3"/>
  <c r="AQ18" i="3"/>
  <c r="H42" i="3"/>
  <c r="K42" i="3" s="1"/>
  <c r="G131" i="3"/>
  <c r="G11" i="3"/>
  <c r="AQ11" i="3"/>
  <c r="H48" i="3"/>
  <c r="H56" i="3"/>
  <c r="H90" i="3"/>
  <c r="H122" i="3"/>
  <c r="G6" i="3"/>
  <c r="EA90" i="3"/>
  <c r="AV71" i="3"/>
  <c r="BA18" i="3"/>
  <c r="CE18" i="3"/>
  <c r="AV100" i="3"/>
  <c r="AG48" i="3"/>
  <c r="AQ48" i="3"/>
  <c r="AG18" i="3"/>
  <c r="AB80" i="3"/>
  <c r="H96" i="3"/>
  <c r="AV99" i="3"/>
  <c r="P131" i="3"/>
  <c r="M143" i="3" s="1"/>
  <c r="AG6" i="3"/>
  <c r="AL6" i="3"/>
  <c r="AQ6" i="3"/>
  <c r="AV118" i="3"/>
  <c r="AV123" i="3"/>
  <c r="CO11" i="3"/>
  <c r="DN11" i="3"/>
  <c r="K28" i="3"/>
  <c r="P30" i="3"/>
  <c r="K87" i="3"/>
  <c r="K128" i="3"/>
  <c r="DS18" i="3"/>
  <c r="AV20" i="3"/>
  <c r="P69" i="3"/>
  <c r="AB75" i="3"/>
  <c r="AG75" i="3"/>
  <c r="AL75" i="3"/>
  <c r="AB84" i="3"/>
  <c r="AG84" i="3"/>
  <c r="AL84" i="3"/>
  <c r="AQ84" i="3"/>
  <c r="AV87" i="3"/>
  <c r="EA96" i="3"/>
  <c r="K100" i="3"/>
  <c r="CE108" i="3"/>
  <c r="DN108" i="3"/>
  <c r="AV112" i="3"/>
  <c r="AV12" i="3"/>
  <c r="AV61" i="3"/>
  <c r="AV26" i="3"/>
  <c r="CO6" i="3"/>
  <c r="DN6" i="3"/>
  <c r="K7" i="3"/>
  <c r="K8" i="3"/>
  <c r="P11" i="3"/>
  <c r="EA11" i="3"/>
  <c r="AV17" i="3"/>
  <c r="K15" i="3"/>
  <c r="AV23" i="3"/>
  <c r="AV37" i="3"/>
  <c r="K38" i="3"/>
  <c r="K43" i="3"/>
  <c r="AV53" i="3"/>
  <c r="K54" i="3"/>
  <c r="AB56" i="3"/>
  <c r="AL56" i="3"/>
  <c r="BK56" i="3"/>
  <c r="DS56" i="3"/>
  <c r="AV58" i="3"/>
  <c r="AV62" i="3"/>
  <c r="K95" i="3"/>
  <c r="AV95" i="3"/>
  <c r="AV103" i="3"/>
  <c r="K119" i="3"/>
  <c r="AV119" i="3"/>
  <c r="AB122" i="3"/>
  <c r="AG122" i="3"/>
  <c r="AL122" i="3"/>
  <c r="AQ122" i="3"/>
  <c r="BA122" i="3"/>
  <c r="BK122" i="3"/>
  <c r="BZ122" i="3"/>
  <c r="CE122" i="3"/>
  <c r="DS122" i="3"/>
  <c r="EA122" i="3"/>
  <c r="K124" i="3"/>
  <c r="AV124" i="3"/>
  <c r="AV127" i="3"/>
  <c r="AV33" i="3"/>
  <c r="K34" i="3"/>
  <c r="AV41" i="3"/>
  <c r="AV46" i="3"/>
  <c r="K47" i="3"/>
  <c r="BA48" i="3"/>
  <c r="BZ48" i="3"/>
  <c r="CO48" i="3"/>
  <c r="DN48" i="3"/>
  <c r="AV49" i="3"/>
  <c r="CO63" i="3"/>
  <c r="DN63" i="3"/>
  <c r="AV64" i="3"/>
  <c r="BA69" i="3"/>
  <c r="BZ69" i="3"/>
  <c r="CO69" i="3"/>
  <c r="AV72" i="3"/>
  <c r="BA75" i="3"/>
  <c r="BK75" i="3"/>
  <c r="BZ75" i="3"/>
  <c r="CE75" i="3"/>
  <c r="CO75" i="3"/>
  <c r="DS75" i="3"/>
  <c r="DS84" i="3"/>
  <c r="AV86" i="3"/>
  <c r="P90" i="3"/>
  <c r="AB90" i="3"/>
  <c r="AG90" i="3"/>
  <c r="AL90" i="3"/>
  <c r="AQ90" i="3"/>
  <c r="BA90" i="3"/>
  <c r="BK90" i="3"/>
  <c r="BZ90" i="3"/>
  <c r="CE90" i="3"/>
  <c r="CO90" i="3"/>
  <c r="DN90" i="3"/>
  <c r="K91" i="3"/>
  <c r="AV91" i="3"/>
  <c r="AV94" i="3"/>
  <c r="AV107" i="3"/>
  <c r="P108" i="3"/>
  <c r="AG108" i="3"/>
  <c r="AL108" i="3"/>
  <c r="EA108" i="3"/>
  <c r="K113" i="3"/>
  <c r="AV113" i="3"/>
  <c r="AB115" i="3"/>
  <c r="AG115" i="3"/>
  <c r="AL115" i="3"/>
  <c r="AQ115" i="3"/>
  <c r="BA115" i="3"/>
  <c r="BK115" i="3"/>
  <c r="BZ115" i="3"/>
  <c r="CE115" i="3"/>
  <c r="DS115" i="3"/>
  <c r="EA115" i="3"/>
  <c r="H6" i="3"/>
  <c r="BZ6" i="3"/>
  <c r="AV7" i="3"/>
  <c r="P84" i="3"/>
  <c r="BA84" i="3"/>
  <c r="BK84" i="3"/>
  <c r="BZ84" i="3"/>
  <c r="CE84" i="3"/>
  <c r="CO84" i="3"/>
  <c r="DN84" i="3"/>
  <c r="EA84" i="3"/>
  <c r="K85" i="3"/>
  <c r="AV88" i="3"/>
  <c r="K89" i="3"/>
  <c r="DS90" i="3"/>
  <c r="AV92" i="3"/>
  <c r="K93" i="3"/>
  <c r="AV93" i="3"/>
  <c r="P96" i="3"/>
  <c r="AB96" i="3"/>
  <c r="AG96" i="3"/>
  <c r="AL96" i="3"/>
  <c r="AQ96" i="3"/>
  <c r="BA96" i="3"/>
  <c r="BK96" i="3"/>
  <c r="BZ96" i="3"/>
  <c r="CE96" i="3"/>
  <c r="AV97" i="3"/>
  <c r="K98" i="3"/>
  <c r="AV98" i="3"/>
  <c r="P101" i="3"/>
  <c r="AB101" i="3"/>
  <c r="AG101" i="3"/>
  <c r="AL101" i="3"/>
  <c r="AQ101" i="3"/>
  <c r="BA101" i="3"/>
  <c r="BK101" i="3"/>
  <c r="BP101" i="3"/>
  <c r="BZ101" i="3"/>
  <c r="DN101" i="3"/>
  <c r="P6" i="3"/>
  <c r="BA6" i="3"/>
  <c r="AV9" i="3"/>
  <c r="K10" i="3"/>
  <c r="H11" i="3"/>
  <c r="AG11" i="3"/>
  <c r="BA11" i="3"/>
  <c r="BZ11" i="3"/>
  <c r="AV14" i="3"/>
  <c r="K16" i="3"/>
  <c r="P18" i="3"/>
  <c r="EA18" i="3"/>
  <c r="K19" i="3"/>
  <c r="AV21" i="3"/>
  <c r="K22" i="3"/>
  <c r="AB24" i="3"/>
  <c r="AL24" i="3"/>
  <c r="BK24" i="3"/>
  <c r="CE24" i="3"/>
  <c r="DS24" i="3"/>
  <c r="EA24" i="3"/>
  <c r="K25" i="3"/>
  <c r="AV29" i="3"/>
  <c r="K27" i="3"/>
  <c r="AG30" i="3"/>
  <c r="AQ30" i="3"/>
  <c r="BA30" i="3"/>
  <c r="BZ30" i="3"/>
  <c r="CO30" i="3"/>
  <c r="DN30" i="3"/>
  <c r="AV31" i="3"/>
  <c r="K32" i="3"/>
  <c r="AV35" i="3"/>
  <c r="K36" i="3"/>
  <c r="AV39" i="3"/>
  <c r="K40" i="3"/>
  <c r="AB42" i="3"/>
  <c r="AL42" i="3"/>
  <c r="BK42" i="3"/>
  <c r="CE42" i="3"/>
  <c r="DS42" i="3"/>
  <c r="EA42" i="3"/>
  <c r="AV44" i="3"/>
  <c r="K45" i="3"/>
  <c r="P48" i="3"/>
  <c r="K52" i="3"/>
  <c r="AV55" i="3"/>
  <c r="EA56" i="3"/>
  <c r="AV60" i="3"/>
  <c r="AB63" i="3"/>
  <c r="AL63" i="3"/>
  <c r="BZ63" i="3"/>
  <c r="AG69" i="3"/>
  <c r="AQ69" i="3"/>
  <c r="DN69" i="3"/>
  <c r="AV70" i="3"/>
  <c r="AV73" i="3"/>
  <c r="AV74" i="3"/>
  <c r="P75" i="3"/>
  <c r="EA75" i="3"/>
  <c r="AV78" i="3"/>
  <c r="AV77" i="3"/>
  <c r="P80" i="3"/>
  <c r="AG80" i="3"/>
  <c r="AL80" i="3"/>
  <c r="AQ80" i="3"/>
  <c r="BA80" i="3"/>
  <c r="BK80" i="3"/>
  <c r="CE80" i="3"/>
  <c r="DS80" i="3"/>
  <c r="EA80" i="3"/>
  <c r="CE101" i="3"/>
  <c r="EA101" i="3"/>
  <c r="K102" i="3"/>
  <c r="AV102" i="3"/>
  <c r="AV105" i="3"/>
  <c r="K106" i="3"/>
  <c r="AB108" i="3"/>
  <c r="AQ108" i="3"/>
  <c r="BA108" i="3"/>
  <c r="BK108" i="3"/>
  <c r="BZ108" i="3"/>
  <c r="DS108" i="3"/>
  <c r="AV110" i="3"/>
  <c r="K111" i="3"/>
  <c r="AV111" i="3"/>
  <c r="AV114" i="3"/>
  <c r="P115" i="3"/>
  <c r="AV116" i="3"/>
  <c r="K117" i="3"/>
  <c r="AV117" i="3"/>
  <c r="AV120" i="3"/>
  <c r="K121" i="3"/>
  <c r="AV121" i="3"/>
  <c r="P122" i="3"/>
  <c r="AV125" i="3"/>
  <c r="K126" i="3"/>
  <c r="AV126" i="3"/>
  <c r="AV129" i="3"/>
  <c r="AV130" i="3"/>
  <c r="AB131" i="3"/>
  <c r="AG131" i="3"/>
  <c r="AL131" i="3"/>
  <c r="AQ131" i="3"/>
  <c r="BA131" i="3"/>
  <c r="BK131" i="3"/>
  <c r="CE131" i="3"/>
  <c r="DS131" i="3"/>
  <c r="EA131" i="3"/>
  <c r="AV132" i="3"/>
  <c r="AV139" i="3"/>
  <c r="AB6" i="3"/>
  <c r="CE6" i="3"/>
  <c r="EA6" i="3"/>
  <c r="AV8" i="3"/>
  <c r="K9" i="3"/>
  <c r="AV10" i="3"/>
  <c r="AB11" i="3"/>
  <c r="AL11" i="3"/>
  <c r="BK11" i="3"/>
  <c r="CE11" i="3"/>
  <c r="DS11" i="3"/>
  <c r="K12" i="3"/>
  <c r="K13" i="3"/>
  <c r="AV13" i="3"/>
  <c r="K14" i="3"/>
  <c r="AV16" i="3"/>
  <c r="K17" i="3"/>
  <c r="AV15" i="3"/>
  <c r="H18" i="3"/>
  <c r="AB18" i="3"/>
  <c r="AL18" i="3"/>
  <c r="BZ18" i="3"/>
  <c r="CO18" i="3"/>
  <c r="DN18" i="3"/>
  <c r="AV19" i="3"/>
  <c r="K20" i="3"/>
  <c r="K21" i="3"/>
  <c r="AV22" i="3"/>
  <c r="K23" i="3"/>
  <c r="P24" i="3"/>
  <c r="AG24" i="3"/>
  <c r="AQ24" i="3"/>
  <c r="BA24" i="3"/>
  <c r="BZ24" i="3"/>
  <c r="CO24" i="3"/>
  <c r="DN24" i="3"/>
  <c r="AV25" i="3"/>
  <c r="K26" i="3"/>
  <c r="AV28" i="3"/>
  <c r="K29" i="3"/>
  <c r="AV27" i="3"/>
  <c r="AB30" i="3"/>
  <c r="AL30" i="3"/>
  <c r="BK30" i="3"/>
  <c r="CE30" i="3"/>
  <c r="DS30" i="3"/>
  <c r="EA30" i="3"/>
  <c r="K31" i="3"/>
  <c r="AV32" i="3"/>
  <c r="K33" i="3"/>
  <c r="AV34" i="3"/>
  <c r="K35" i="3"/>
  <c r="AV36" i="3"/>
  <c r="K37" i="3"/>
  <c r="AV38" i="3"/>
  <c r="K39" i="3"/>
  <c r="AV40" i="3"/>
  <c r="K41" i="3"/>
  <c r="P42" i="3"/>
  <c r="AG42" i="3"/>
  <c r="AQ42" i="3"/>
  <c r="BA42" i="3"/>
  <c r="BZ42" i="3"/>
  <c r="CO42" i="3"/>
  <c r="DN42" i="3"/>
  <c r="AV43" i="3"/>
  <c r="K44" i="3"/>
  <c r="AV45" i="3"/>
  <c r="K46" i="3"/>
  <c r="AV47" i="3"/>
  <c r="AB48" i="3"/>
  <c r="AL48" i="3"/>
  <c r="BK48" i="3"/>
  <c r="DS48" i="3"/>
  <c r="EA48" i="3"/>
  <c r="K49" i="3"/>
  <c r="AV50" i="3"/>
  <c r="K51" i="3"/>
  <c r="AV52" i="3"/>
  <c r="K53" i="3"/>
  <c r="AV54" i="3"/>
  <c r="K55" i="3"/>
  <c r="P56" i="3"/>
  <c r="AG56" i="3"/>
  <c r="AQ56" i="3"/>
  <c r="BA56" i="3"/>
  <c r="BZ56" i="3"/>
  <c r="DN56" i="3"/>
  <c r="AV57" i="3"/>
  <c r="AV59" i="3"/>
  <c r="P63" i="3"/>
  <c r="AG63" i="3"/>
  <c r="AQ63" i="3"/>
  <c r="BA63" i="3"/>
  <c r="BK63" i="3"/>
  <c r="CE63" i="3"/>
  <c r="DS63" i="3"/>
  <c r="EA63" i="3"/>
  <c r="K64" i="3"/>
  <c r="H69" i="3"/>
  <c r="AB69" i="3"/>
  <c r="AL69" i="3"/>
  <c r="BK69" i="3"/>
  <c r="CE69" i="3"/>
  <c r="DS69" i="3"/>
  <c r="K70" i="3"/>
  <c r="K71" i="3"/>
  <c r="K72" i="3"/>
  <c r="K73" i="3"/>
  <c r="K74" i="3"/>
  <c r="K76" i="3"/>
  <c r="AV76" i="3"/>
  <c r="K81" i="3"/>
  <c r="AV81" i="3"/>
  <c r="AV85" i="3"/>
  <c r="K86" i="3"/>
  <c r="K88" i="3"/>
  <c r="K92" i="3"/>
  <c r="K94" i="3"/>
  <c r="K97" i="3"/>
  <c r="K99" i="3"/>
  <c r="K103" i="3"/>
  <c r="K105" i="3"/>
  <c r="AV106" i="3"/>
  <c r="K107" i="3"/>
  <c r="K109" i="3"/>
  <c r="H84" i="3"/>
  <c r="AV109" i="3"/>
  <c r="K110" i="3"/>
  <c r="K112" i="3"/>
  <c r="K114" i="3"/>
  <c r="BM143" i="3"/>
  <c r="BP115" i="3"/>
  <c r="K116" i="3"/>
  <c r="K118" i="3"/>
  <c r="K120" i="3"/>
  <c r="K123" i="3"/>
  <c r="K125" i="3"/>
  <c r="K127" i="3"/>
  <c r="AV128" i="3"/>
  <c r="K129" i="3"/>
  <c r="H115" i="3"/>
  <c r="BN143" i="3"/>
  <c r="K130" i="3"/>
  <c r="BD143" i="3"/>
  <c r="K132" i="3"/>
  <c r="AB138" i="3"/>
  <c r="AE143" i="3"/>
  <c r="AL138" i="3"/>
  <c r="AO143" i="3"/>
  <c r="AY143" i="3"/>
  <c r="BH143" i="3"/>
  <c r="BK138" i="3"/>
  <c r="BX143" i="3"/>
  <c r="CE138" i="3"/>
  <c r="DL143" i="3"/>
  <c r="DP143" i="3"/>
  <c r="EA138" i="3"/>
  <c r="K139" i="3"/>
  <c r="BC143" i="3"/>
  <c r="P138" i="3"/>
  <c r="Z143" i="3"/>
  <c r="AD143" i="3"/>
  <c r="AG138" i="3"/>
  <c r="AJ143" i="3"/>
  <c r="AN143" i="3"/>
  <c r="AQ138" i="3"/>
  <c r="AX143" i="3"/>
  <c r="BA138" i="3"/>
  <c r="BI143" i="3"/>
  <c r="BW143" i="3"/>
  <c r="BZ138" i="3"/>
  <c r="CL143" i="3"/>
  <c r="DN138" i="3"/>
  <c r="DQ143" i="3"/>
  <c r="DT143" i="3" s="1"/>
  <c r="F146" i="3" l="1"/>
  <c r="K108" i="3"/>
  <c r="C143" i="3"/>
  <c r="DO143" i="3"/>
  <c r="CF143" i="3"/>
  <c r="AV11" i="3"/>
  <c r="H143" i="3"/>
  <c r="CT143" i="3"/>
  <c r="BL143" i="3"/>
  <c r="EB143" i="3"/>
  <c r="CU143" i="3"/>
  <c r="CA143" i="3"/>
  <c r="CP143" i="3"/>
  <c r="BB143" i="3"/>
  <c r="BQ143" i="3"/>
  <c r="AM143" i="3"/>
  <c r="AH143" i="3"/>
  <c r="AR143" i="3"/>
  <c r="L108" i="3"/>
  <c r="I143" i="3"/>
  <c r="Q143" i="3"/>
  <c r="BF143" i="3"/>
  <c r="BG143" i="3"/>
  <c r="K138" i="3"/>
  <c r="F131" i="3"/>
  <c r="F122" i="3"/>
  <c r="K56" i="3"/>
  <c r="K24" i="3"/>
  <c r="AV42" i="3"/>
  <c r="AV30" i="3"/>
  <c r="AV18" i="3"/>
  <c r="G84" i="3"/>
  <c r="K11" i="3"/>
  <c r="K6" i="3"/>
  <c r="G69" i="3"/>
  <c r="K122" i="3"/>
  <c r="G138" i="3"/>
  <c r="G42" i="3"/>
  <c r="G30" i="3"/>
  <c r="F11" i="3"/>
  <c r="K48" i="3"/>
  <c r="F6" i="3"/>
  <c r="AV56" i="3"/>
  <c r="EA143" i="3"/>
  <c r="BK143" i="3"/>
  <c r="AL143" i="3"/>
  <c r="CO143" i="3"/>
  <c r="BA143" i="3"/>
  <c r="AG143" i="3"/>
  <c r="P143" i="3"/>
  <c r="K131" i="3"/>
  <c r="AV101" i="3"/>
  <c r="AV96" i="3"/>
  <c r="K90" i="3"/>
  <c r="K80" i="3"/>
  <c r="AV75" i="3"/>
  <c r="K69" i="3"/>
  <c r="K18" i="3"/>
  <c r="DS143" i="3"/>
  <c r="CE143" i="3"/>
  <c r="AB143" i="3"/>
  <c r="BZ143" i="3"/>
  <c r="AQ143" i="3"/>
  <c r="BP143" i="3"/>
  <c r="K101" i="3"/>
  <c r="K96" i="3"/>
  <c r="AV90" i="3"/>
  <c r="K115" i="3"/>
  <c r="K84" i="3"/>
  <c r="AV80" i="3"/>
  <c r="K75" i="3"/>
  <c r="AV63" i="3"/>
  <c r="K63" i="3"/>
  <c r="AV24" i="3"/>
  <c r="G24" i="3"/>
  <c r="AV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V143" i="3"/>
  <c r="G143" i="3"/>
  <c r="K143" i="3"/>
  <c r="F143" i="3" l="1"/>
  <c r="AA11" i="3"/>
  <c r="AC11" i="3" l="1"/>
  <c r="AA143" i="3"/>
  <c r="DK143" i="3"/>
  <c r="DN143" i="3" s="1"/>
  <c r="AC143" i="3" l="1"/>
  <c r="A106" i="3" l="1"/>
  <c r="A107" i="3" s="1"/>
</calcChain>
</file>

<file path=xl/comments1.xml><?xml version="1.0" encoding="utf-8"?>
<comments xmlns="http://schemas.openxmlformats.org/spreadsheetml/2006/main">
  <authors>
    <author>Баканова Ирина Владимировна</author>
    <author>Максим Баканов</author>
  </authors>
  <commentList>
    <comment ref="H25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I25" authorId="1" shapeId="0">
      <text>
        <r>
          <rPr>
            <b/>
            <sz val="9"/>
            <color indexed="81"/>
            <rFont val="Tahoma"/>
            <family val="2"/>
            <charset val="204"/>
          </rPr>
          <t>Ирина Баканова:</t>
        </r>
        <r>
          <rPr>
            <sz val="9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-330,0 руб. КБК 1090405000000000110 "Земельный налог по обязательствам, возникшим до 1 января 2006 года"</t>
        </r>
      </text>
    </comment>
    <comment ref="J32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+165,00 руб. КБК 1090405000000110 "Земельный налог (по обязательствам, возникшим до 1 января 2006 года)"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S5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+903,00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AT5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+902,92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H78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I78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U10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+ 291,83 руб. (КБК 11105314130000120  "Плата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поселений" )</t>
        </r>
      </text>
    </comment>
    <comment ref="AS12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-5,00 руб. КБК 1170100000000180 "Невыясненные поступления"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<sst xmlns="http://schemas.openxmlformats.org/spreadsheetml/2006/main" count="303" uniqueCount="181">
  <si>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</si>
  <si>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</si>
  <si>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</si>
  <si>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</si>
  <si>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</si>
  <si>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</si>
  <si>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</si>
  <si>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</si>
  <si>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</si>
  <si>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</si>
  <si>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</si>
  <si>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</si>
  <si>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</si>
  <si>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</si>
  <si>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</si>
  <si>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</si>
  <si>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</si>
  <si>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</si>
  <si>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</si>
  <si>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</si>
  <si>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</si>
  <si>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</si>
  <si>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</si>
  <si>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</si>
  <si>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</si>
  <si>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</si>
  <si>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</si>
  <si>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</si>
  <si>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</si>
  <si>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</si>
  <si>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</si>
  <si>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</si>
  <si>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</si>
  <si>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</si>
  <si>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</si>
  <si>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</si>
  <si>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</si>
  <si>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</si>
  <si>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</si>
  <si>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</si>
  <si>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</si>
  <si>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</si>
  <si>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</si>
  <si>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</si>
  <si>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</si>
  <si>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</si>
  <si>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</si>
  <si>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</si>
  <si>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</si>
  <si>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</si>
  <si>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</si>
  <si>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</si>
  <si>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</si>
  <si>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</si>
  <si>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</si>
  <si>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</si>
  <si>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</si>
  <si>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</si>
  <si>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</si>
  <si>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</si>
  <si>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</si>
  <si>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</si>
  <si>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</si>
  <si>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</si>
  <si>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</si>
  <si>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</si>
  <si>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</si>
  <si>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</si>
  <si>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</si>
  <si>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</si>
  <si>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</si>
  <si>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</si>
  <si>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</si>
  <si>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</si>
  <si>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</si>
  <si>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</si>
  <si>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</si>
  <si>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</si>
  <si>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</si>
  <si>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</si>
  <si>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</si>
  <si>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</si>
  <si>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</si>
  <si>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</si>
  <si>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</si>
  <si>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</si>
  <si>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</si>
  <si>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</si>
  <si>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</si>
  <si>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</si>
  <si>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</si>
  <si>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</si>
  <si>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</si>
  <si>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</si>
  <si>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</si>
  <si>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</si>
  <si>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</si>
  <si>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</si>
  <si>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</si>
  <si>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</si>
  <si>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</si>
  <si>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</si>
  <si>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</si>
  <si>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</si>
  <si>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</si>
  <si>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</si>
  <si>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</si>
  <si>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</si>
  <si>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</si>
  <si>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</si>
  <si>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</si>
  <si>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</si>
  <si>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</si>
  <si>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</si>
  <si>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</si>
  <si>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</si>
  <si>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</si>
  <si>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</si>
  <si>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</si>
  <si>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</si>
  <si>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</si>
  <si>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</si>
  <si>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</si>
  <si>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</si>
  <si>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</si>
  <si>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</si>
  <si>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</si>
  <si>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</si>
  <si>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</si>
  <si>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</si>
  <si>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</si>
  <si>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</si>
  <si>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</si>
  <si>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</si>
  <si>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</si>
  <si>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</si>
  <si>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</si>
  <si>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</si>
  <si>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</si>
  <si>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</si>
  <si>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</si>
  <si>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</si>
  <si>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</si>
  <si>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</si>
  <si>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</si>
  <si>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</si>
  <si>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</si>
  <si>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</si>
  <si>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</si>
  <si>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</si>
  <si>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</si>
  <si>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</si>
  <si>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</si>
  <si>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</si>
  <si>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</si>
  <si>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</si>
  <si>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</si>
  <si>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</si>
  <si>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</si>
  <si>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</si>
  <si>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</si>
  <si>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Платежи от государственных и муниципальных унитарных предприятий (КБК 11107000000000120)</t>
  </si>
  <si>
    <t>Доходы от продажи квартир (КБК 00011401000000000410)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</si>
  <si>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</si>
  <si>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</si>
  <si>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</si>
  <si>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</si>
  <si>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>Утверждено на 2017 год</t>
  </si>
  <si>
    <t xml:space="preserve"> НДФЛ в сопоставимых условиях*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</si>
  <si>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</si>
  <si>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</si>
  <si>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Утверждено на 2018 год</t>
  </si>
  <si>
    <t>* С 1 января 2018 года НДФЛ, взимаемый на территории сельских поселений Ивановского муниципального района, зачисляется в бюджет поселений по нормативу 5 % (в 2017 году - 15%), в бюджет района - по нормативу 65% (в 2017 году - 55%)</t>
  </si>
  <si>
    <t>Талицко-Мугреевское сельское поселение</t>
  </si>
  <si>
    <t>Исполнено на 01.07.2016</t>
  </si>
  <si>
    <t>Исполнение налоговых и неналоговых доходов бюджетов поселений за 2018 год (рублей)</t>
  </si>
  <si>
    <t>Исполнено за 2018 год</t>
  </si>
  <si>
    <t>Исполнено за 2017 год</t>
  </si>
  <si>
    <t>Процент исполнения доходов за 2018 год</t>
  </si>
  <si>
    <t>Темп роста (снижения) (2018 к 2017)</t>
  </si>
  <si>
    <t>НДФЛ за 2018 год в сопоставимых к 2017 году условиях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</si>
</sst>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#,##0.0"/>
  </numFmts>
  <fonts count="28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4" fontId="16" fillId="0" borderId="6">
      <alignment horizontal="right"/>
    </xf>
    <xf numFmtId="0" fontId="17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43" fontId="2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4" fontId="4" fillId="15" borderId="2" xfId="1" applyNumberFormat="1" applyFont="1" applyFill="1" applyBorder="1" applyAlignment="1">
      <alignment horizontal="right" shrinkToFit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4" fontId="5" fillId="16" borderId="2" xfId="1" applyNumberFormat="1" applyFont="1" applyFill="1" applyBorder="1" applyAlignment="1">
      <alignment wrapText="1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5" fontId="5" fillId="16" borderId="2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5" fontId="4" fillId="15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horizontal="right"/>
    </xf>
    <xf numFmtId="165" fontId="5" fillId="16" borderId="2" xfId="1" applyNumberFormat="1" applyFont="1" applyFill="1" applyBorder="1" applyAlignment="1">
      <alignment horizontal="right" shrinkToFit="1"/>
    </xf>
    <xf numFmtId="166" fontId="5" fillId="16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/>
    <xf numFmtId="4" fontId="5" fillId="16" borderId="3" xfId="1" applyNumberFormat="1" applyFont="1" applyFill="1" applyBorder="1" applyAlignment="1">
      <alignment wrapText="1" readingOrder="1"/>
    </xf>
    <xf numFmtId="166" fontId="4" fillId="15" borderId="2" xfId="1" applyNumberFormat="1" applyFont="1" applyFill="1" applyBorder="1" applyAlignment="1">
      <alignment horizontal="right"/>
    </xf>
    <xf numFmtId="4" fontId="4" fillId="15" borderId="5" xfId="1" applyNumberFormat="1" applyFont="1" applyFill="1" applyBorder="1" applyAlignment="1">
      <alignment horizontal="right"/>
    </xf>
    <xf numFmtId="4" fontId="5" fillId="16" borderId="5" xfId="1" applyNumberFormat="1" applyFont="1" applyFill="1" applyBorder="1" applyAlignment="1">
      <alignment horizontal="right" shrinkToFit="1"/>
    </xf>
    <xf numFmtId="4" fontId="4" fillId="15" borderId="5" xfId="1" applyNumberFormat="1" applyFont="1" applyFill="1" applyBorder="1" applyAlignment="1">
      <alignment horizontal="right" shrinkToFit="1"/>
    </xf>
    <xf numFmtId="0" fontId="3" fillId="15" borderId="0" xfId="1" applyFill="1"/>
    <xf numFmtId="0" fontId="11" fillId="0" borderId="0" xfId="1" applyFont="1"/>
    <xf numFmtId="4" fontId="3" fillId="15" borderId="0" xfId="1" applyNumberFormat="1" applyFill="1" applyBorder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0" fontId="4" fillId="15" borderId="2" xfId="1" applyFont="1" applyFill="1" applyBorder="1"/>
    <xf numFmtId="4" fontId="15" fillId="0" borderId="2" xfId="0" applyNumberFormat="1" applyFont="1" applyBorder="1"/>
    <xf numFmtId="4" fontId="4" fillId="15" borderId="0" xfId="1" applyNumberFormat="1" applyFont="1" applyFill="1" applyBorder="1"/>
    <xf numFmtId="165" fontId="5" fillId="15" borderId="2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/>
    <xf numFmtId="4" fontId="5" fillId="15" borderId="0" xfId="1" applyNumberFormat="1" applyFont="1" applyFill="1" applyBorder="1" applyAlignment="1">
      <alignment horizontal="right"/>
    </xf>
    <xf numFmtId="0" fontId="8" fillId="15" borderId="1" xfId="1" applyFont="1" applyFill="1" applyBorder="1" applyAlignment="1">
      <alignment vertical="center"/>
    </xf>
    <xf numFmtId="4" fontId="15" fillId="15" borderId="2" xfId="0" applyNumberFormat="1" applyFont="1" applyFill="1" applyBorder="1"/>
    <xf numFmtId="4" fontId="15" fillId="15" borderId="2" xfId="0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horizontal="right" shrinkToFit="1"/>
    </xf>
    <xf numFmtId="4" fontId="4" fillId="15" borderId="3" xfId="1" applyNumberFormat="1" applyFont="1" applyFill="1" applyBorder="1" applyAlignment="1">
      <alignment horizontal="right"/>
    </xf>
    <xf numFmtId="0" fontId="5" fillId="16" borderId="5" xfId="1" applyFont="1" applyFill="1" applyBorder="1" applyAlignment="1">
      <alignment horizontal="justify" vertical="center" wrapText="1"/>
    </xf>
    <xf numFmtId="0" fontId="10" fillId="16" borderId="5" xfId="1" applyFont="1" applyFill="1" applyBorder="1"/>
    <xf numFmtId="0" fontId="11" fillId="0" borderId="2" xfId="1" applyFont="1" applyBorder="1"/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horizontal="right" wrapText="1"/>
    </xf>
    <xf numFmtId="9" fontId="5" fillId="16" borderId="2" xfId="1" applyNumberFormat="1" applyFont="1" applyFill="1" applyBorder="1" applyAlignment="1">
      <alignment horizontal="right"/>
    </xf>
    <xf numFmtId="10" fontId="5" fillId="16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/>
    </xf>
    <xf numFmtId="165" fontId="4" fillId="15" borderId="0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wrapText="1" readingOrder="1"/>
    </xf>
    <xf numFmtId="9" fontId="4" fillId="15" borderId="0" xfId="1" applyNumberFormat="1" applyFont="1" applyFill="1" applyAlignment="1">
      <alignment horizontal="left" vertical="center"/>
    </xf>
    <xf numFmtId="164" fontId="4" fillId="15" borderId="0" xfId="1" applyNumberFormat="1" applyFont="1" applyFill="1"/>
    <xf numFmtId="4" fontId="4" fillId="16" borderId="2" xfId="1" applyNumberFormat="1" applyFont="1" applyFill="1" applyBorder="1" applyAlignment="1">
      <alignment horizontal="right"/>
    </xf>
    <xf numFmtId="2" fontId="5" fillId="16" borderId="2" xfId="1" applyNumberFormat="1" applyFont="1" applyFill="1" applyBorder="1" applyAlignment="1">
      <alignment horizontal="right" shrinkToFit="1"/>
    </xf>
    <xf numFmtId="2" fontId="4" fillId="15" borderId="2" xfId="1" applyNumberFormat="1" applyFont="1" applyFill="1" applyBorder="1" applyAlignment="1">
      <alignment horizontal="right" shrinkToFit="1"/>
    </xf>
    <xf numFmtId="2" fontId="15" fillId="0" borderId="2" xfId="0" applyNumberFormat="1" applyFont="1" applyBorder="1"/>
    <xf numFmtId="2" fontId="4" fillId="15" borderId="2" xfId="1" applyNumberFormat="1" applyFont="1" applyFill="1" applyBorder="1" applyAlignment="1">
      <alignment horizontal="right"/>
    </xf>
    <xf numFmtId="2" fontId="4" fillId="15" borderId="3" xfId="1" applyNumberFormat="1" applyFont="1" applyFill="1" applyBorder="1" applyAlignment="1">
      <alignment wrapText="1" readingOrder="1"/>
    </xf>
    <xf numFmtId="2" fontId="4" fillId="15" borderId="0" xfId="1" applyNumberFormat="1" applyFont="1" applyFill="1" applyAlignment="1"/>
    <xf numFmtId="4" fontId="11" fillId="15" borderId="2" xfId="1" applyNumberFormat="1" applyFont="1" applyFill="1" applyBorder="1" applyAlignment="1">
      <alignment horizontal="right" shrinkToFit="1"/>
    </xf>
    <xf numFmtId="4" fontId="4" fillId="15" borderId="2" xfId="1" applyNumberFormat="1" applyFont="1" applyFill="1" applyBorder="1"/>
    <xf numFmtId="43" fontId="5" fillId="16" borderId="2" xfId="8" applyFont="1" applyFill="1" applyBorder="1" applyAlignment="1">
      <alignment horizontal="right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14" fillId="18" borderId="3" xfId="2" applyFont="1" applyBorder="1" applyAlignment="1">
      <alignment horizontal="center" vertical="center" wrapText="1"/>
    </xf>
    <xf numFmtId="0" fontId="14" fillId="18" borderId="4" xfId="2" applyFont="1" applyBorder="1" applyAlignment="1">
      <alignment horizontal="center" vertical="center" wrapText="1"/>
    </xf>
    <xf numFmtId="0" fontId="14" fillId="18" borderId="5" xfId="2" applyFont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14" fillId="19" borderId="3" xfId="3" applyFont="1" applyBorder="1" applyAlignment="1">
      <alignment horizontal="center" vertical="center" wrapText="1"/>
    </xf>
    <xf numFmtId="0" fontId="14" fillId="19" borderId="4" xfId="3" applyFont="1" applyBorder="1" applyAlignment="1">
      <alignment horizontal="center" vertical="center" wrapText="1"/>
    </xf>
    <xf numFmtId="0" fontId="14" fillId="19" borderId="5" xfId="3" applyFont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justify"/>
    </xf>
    <xf numFmtId="0" fontId="25" fillId="0" borderId="0" xfId="1" applyFont="1"/>
    <xf numFmtId="0" fontId="25" fillId="15" borderId="0" xfId="1" applyFont="1" applyFill="1"/>
    <xf numFmtId="4" fontId="26" fillId="0" borderId="2" xfId="0" applyNumberFormat="1" applyFont="1" applyBorder="1"/>
    <xf numFmtId="0" fontId="27" fillId="0" borderId="2" xfId="1" applyFont="1" applyBorder="1" applyAlignment="1">
      <alignment vertical="center"/>
    </xf>
    <xf numFmtId="4" fontId="25" fillId="15" borderId="2" xfId="1" applyNumberFormat="1" applyFont="1" applyFill="1" applyBorder="1"/>
    <xf numFmtId="4" fontId="25" fillId="15" borderId="0" xfId="1" applyNumberFormat="1" applyFont="1" applyFill="1" applyBorder="1"/>
    <xf numFmtId="4" fontId="25" fillId="0" borderId="0" xfId="1" applyNumberFormat="1" applyFont="1"/>
    <xf numFmtId="164" fontId="25" fillId="15" borderId="0" xfId="1" applyNumberFormat="1" applyFont="1" applyFill="1"/>
    <xf numFmtId="4" fontId="25" fillId="15" borderId="0" xfId="1" applyNumberFormat="1" applyFont="1" applyFill="1"/>
    <xf numFmtId="166" fontId="25" fillId="15" borderId="0" xfId="1" applyNumberFormat="1" applyFont="1" applyFill="1"/>
    <xf numFmtId="0" fontId="25" fillId="0" borderId="0" xfId="1" applyFont="1" applyAlignment="1">
      <alignment vertical="top" wrapText="1"/>
    </xf>
    <xf numFmtId="4" fontId="25" fillId="0" borderId="0" xfId="1" applyNumberFormat="1" applyFont="1" applyAlignment="1">
      <alignment vertical="top" wrapText="1"/>
    </xf>
  </cellXfs>
  <cellStyles count="9">
    <cellStyle name="20% — акцент4" xfId="2" builtinId="42"/>
    <cellStyle name="20% — акцент4 2" xfId="6"/>
    <cellStyle name="20% — акцент5" xfId="3" builtinId="46"/>
    <cellStyle name="20% — акцент5 2" xfId="7"/>
    <cellStyle name="xl60" xfId="4"/>
    <cellStyle name="Обычный" xfId="0" builtinId="0"/>
    <cellStyle name="Обычный 2" xfId="1"/>
    <cellStyle name="Обычный 3" xfId="5"/>
    <cellStyle name="Финансовый" xfId="8" builtin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B157"/>
  <sheetViews>
    <sheetView tabSelected="1" zoomScale="80" zoomScaleNormal="8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G101" sqref="G101"/>
    </sheetView>
  </sheetViews>
  <sheetFormatPr defaultColWidth="9.140625" defaultRowHeight="12.75" outlineLevelRow="1" outlineLevelCol="1" x14ac:dyDescent="0.2"/>
  <cols>
    <col min="1" max="1" width="6.140625" style="134" customWidth="1"/>
    <col min="2" max="2" width="45.28515625" style="134" customWidth="1"/>
    <col min="3" max="5" width="19.7109375" style="134" customWidth="1"/>
    <col min="6" max="7" width="14.7109375" style="134" customWidth="1"/>
    <col min="8" max="10" width="19.7109375" style="134" customWidth="1"/>
    <col min="11" max="12" width="14.7109375" style="134" customWidth="1"/>
    <col min="13" max="15" width="19.7109375" style="134" customWidth="1"/>
    <col min="16" max="17" width="14.7109375" style="134" customWidth="1"/>
    <col min="18" max="18" width="19.7109375" style="134" customWidth="1"/>
    <col min="19" max="19" width="14.7109375" style="135" customWidth="1"/>
    <col min="20" max="22" width="19.7109375" style="134" customWidth="1"/>
    <col min="23" max="24" width="14.7109375" style="134" customWidth="1"/>
    <col min="25" max="27" width="19.7109375" style="134" customWidth="1"/>
    <col min="28" max="29" width="14.7109375" style="134" customWidth="1"/>
    <col min="30" max="32" width="17.7109375" style="134" customWidth="1"/>
    <col min="33" max="34" width="14.7109375" style="134" customWidth="1"/>
    <col min="35" max="37" width="17.7109375" style="134" customWidth="1"/>
    <col min="38" max="39" width="14.7109375" style="134" customWidth="1"/>
    <col min="40" max="42" width="17.7109375" style="134" customWidth="1"/>
    <col min="43" max="44" width="14.7109375" style="134" customWidth="1"/>
    <col min="45" max="47" width="17.7109375" style="134" customWidth="1"/>
    <col min="48" max="49" width="14.7109375" style="134" customWidth="1"/>
    <col min="50" max="52" width="17.7109375" style="134" customWidth="1"/>
    <col min="53" max="54" width="14.7109375" style="134" customWidth="1"/>
    <col min="55" max="57" width="17.7109375" style="134" customWidth="1"/>
    <col min="58" max="59" width="14.7109375" style="134" customWidth="1"/>
    <col min="60" max="62" width="17.7109375" style="134" customWidth="1"/>
    <col min="63" max="64" width="14.7109375" style="134" customWidth="1"/>
    <col min="65" max="67" width="17.7109375" style="134" customWidth="1"/>
    <col min="68" max="69" width="14.7109375" style="134" customWidth="1"/>
    <col min="70" max="72" width="19.7109375" style="134" hidden="1" customWidth="1" outlineLevel="1"/>
    <col min="73" max="74" width="14.7109375" style="134" hidden="1" customWidth="1" outlineLevel="1"/>
    <col min="75" max="75" width="17.7109375" style="134" customWidth="1" collapsed="1"/>
    <col min="76" max="77" width="17.7109375" style="134" customWidth="1"/>
    <col min="78" max="79" width="14.7109375" style="134" customWidth="1"/>
    <col min="80" max="82" width="17.7109375" style="134" customWidth="1"/>
    <col min="83" max="84" width="14.7109375" style="134" customWidth="1"/>
    <col min="85" max="87" width="19.7109375" style="134" hidden="1" customWidth="1" outlineLevel="1"/>
    <col min="88" max="89" width="14.7109375" style="134" hidden="1" customWidth="1" outlineLevel="1"/>
    <col min="90" max="90" width="17.7109375" style="134" customWidth="1" collapsed="1"/>
    <col min="91" max="92" width="17.7109375" style="134" customWidth="1"/>
    <col min="93" max="94" width="14.7109375" style="134" customWidth="1"/>
    <col min="95" max="97" width="17.7109375" style="134" customWidth="1"/>
    <col min="98" max="99" width="14.7109375" style="134" customWidth="1"/>
    <col min="100" max="102" width="17.7109375" style="134" customWidth="1"/>
    <col min="103" max="104" width="14.7109375" style="134" customWidth="1"/>
    <col min="105" max="107" width="17.7109375" style="134" customWidth="1"/>
    <col min="108" max="109" width="14.7109375" style="134" customWidth="1"/>
    <col min="110" max="112" width="17.7109375" style="134" customWidth="1"/>
    <col min="113" max="114" width="14.7109375" style="134" customWidth="1"/>
    <col min="115" max="117" width="19.7109375" style="134" customWidth="1"/>
    <col min="118" max="119" width="14.7109375" style="134" customWidth="1"/>
    <col min="120" max="122" width="21.7109375" style="134" customWidth="1"/>
    <col min="123" max="124" width="14.7109375" style="134" customWidth="1"/>
    <col min="125" max="126" width="20.42578125" style="134" customWidth="1"/>
    <col min="127" max="127" width="14.7109375" style="134" customWidth="1"/>
    <col min="128" max="130" width="21.5703125" style="134" customWidth="1"/>
    <col min="131" max="132" width="14.7109375" style="134" customWidth="1"/>
    <col min="133" max="133" width="13.42578125" style="1" customWidth="1"/>
    <col min="134" max="16384" width="9.140625" style="1"/>
  </cols>
  <sheetData>
    <row r="1" spans="1:132" x14ac:dyDescent="0.2">
      <c r="A1" s="133" t="s">
        <v>114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32" ht="26.25" customHeight="1" x14ac:dyDescent="0.2">
      <c r="A2" s="2"/>
      <c r="B2" s="2"/>
      <c r="C2" s="2"/>
      <c r="D2" s="2"/>
      <c r="E2" s="2"/>
      <c r="F2" s="2"/>
      <c r="G2" s="13" t="s">
        <v>175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s="11" customFormat="1" ht="83.25" customHeight="1" x14ac:dyDescent="0.2">
      <c r="A3" s="10"/>
      <c r="B3" s="10"/>
      <c r="C3" s="111" t="s">
        <v>115</v>
      </c>
      <c r="D3" s="112"/>
      <c r="E3" s="112"/>
      <c r="F3" s="112"/>
      <c r="G3" s="112"/>
      <c r="H3" s="87" t="s">
        <v>116</v>
      </c>
      <c r="I3" s="88"/>
      <c r="J3" s="88"/>
      <c r="K3" s="88"/>
      <c r="L3" s="89"/>
      <c r="M3" s="78" t="s">
        <v>117</v>
      </c>
      <c r="N3" s="79"/>
      <c r="O3" s="79"/>
      <c r="P3" s="79"/>
      <c r="Q3" s="80"/>
      <c r="R3" s="79" t="s">
        <v>168</v>
      </c>
      <c r="S3" s="80"/>
      <c r="T3" s="113" t="s">
        <v>159</v>
      </c>
      <c r="U3" s="114"/>
      <c r="V3" s="114"/>
      <c r="W3" s="114"/>
      <c r="X3" s="115"/>
      <c r="Y3" s="119" t="s">
        <v>118</v>
      </c>
      <c r="Z3" s="120"/>
      <c r="AA3" s="120"/>
      <c r="AB3" s="120"/>
      <c r="AC3" s="121"/>
      <c r="AD3" s="122" t="s">
        <v>119</v>
      </c>
      <c r="AE3" s="123"/>
      <c r="AF3" s="123"/>
      <c r="AG3" s="123"/>
      <c r="AH3" s="124"/>
      <c r="AI3" s="74" t="s">
        <v>120</v>
      </c>
      <c r="AJ3" s="75"/>
      <c r="AK3" s="75"/>
      <c r="AL3" s="75"/>
      <c r="AM3" s="76"/>
      <c r="AN3" s="84" t="s">
        <v>121</v>
      </c>
      <c r="AO3" s="85"/>
      <c r="AP3" s="85"/>
      <c r="AQ3" s="85"/>
      <c r="AR3" s="86"/>
      <c r="AS3" s="87" t="s">
        <v>122</v>
      </c>
      <c r="AT3" s="88"/>
      <c r="AU3" s="88"/>
      <c r="AV3" s="88"/>
      <c r="AW3" s="89"/>
      <c r="AX3" s="125" t="s">
        <v>123</v>
      </c>
      <c r="AY3" s="126"/>
      <c r="AZ3" s="126"/>
      <c r="BA3" s="126"/>
      <c r="BB3" s="127"/>
      <c r="BC3" s="128" t="s">
        <v>160</v>
      </c>
      <c r="BD3" s="129"/>
      <c r="BE3" s="129"/>
      <c r="BF3" s="129"/>
      <c r="BG3" s="129"/>
      <c r="BH3" s="130" t="s">
        <v>124</v>
      </c>
      <c r="BI3" s="131"/>
      <c r="BJ3" s="131"/>
      <c r="BK3" s="131"/>
      <c r="BL3" s="132"/>
      <c r="BM3" s="90" t="s">
        <v>125</v>
      </c>
      <c r="BN3" s="91"/>
      <c r="BO3" s="91"/>
      <c r="BP3" s="91"/>
      <c r="BQ3" s="92"/>
      <c r="BR3" s="93" t="s">
        <v>161</v>
      </c>
      <c r="BS3" s="94"/>
      <c r="BT3" s="94"/>
      <c r="BU3" s="94"/>
      <c r="BV3" s="95"/>
      <c r="BW3" s="99" t="s">
        <v>126</v>
      </c>
      <c r="BX3" s="100"/>
      <c r="BY3" s="100"/>
      <c r="BZ3" s="100"/>
      <c r="CA3" s="101"/>
      <c r="CB3" s="102" t="s">
        <v>127</v>
      </c>
      <c r="CC3" s="103"/>
      <c r="CD3" s="103"/>
      <c r="CE3" s="103"/>
      <c r="CF3" s="104"/>
      <c r="CG3" s="105" t="s">
        <v>162</v>
      </c>
      <c r="CH3" s="106"/>
      <c r="CI3" s="106"/>
      <c r="CJ3" s="106"/>
      <c r="CK3" s="107"/>
      <c r="CL3" s="108" t="s">
        <v>128</v>
      </c>
      <c r="CM3" s="109"/>
      <c r="CN3" s="109"/>
      <c r="CO3" s="109"/>
      <c r="CP3" s="110"/>
      <c r="CQ3" s="96" t="s">
        <v>129</v>
      </c>
      <c r="CR3" s="97"/>
      <c r="CS3" s="97"/>
      <c r="CT3" s="97"/>
      <c r="CU3" s="98"/>
      <c r="CV3" s="81" t="s">
        <v>163</v>
      </c>
      <c r="CW3" s="82"/>
      <c r="CX3" s="82"/>
      <c r="CY3" s="82"/>
      <c r="CZ3" s="83"/>
      <c r="DA3" s="81" t="s">
        <v>164</v>
      </c>
      <c r="DB3" s="82"/>
      <c r="DC3" s="82"/>
      <c r="DD3" s="82"/>
      <c r="DE3" s="83"/>
      <c r="DF3" s="116" t="s">
        <v>170</v>
      </c>
      <c r="DG3" s="117"/>
      <c r="DH3" s="117"/>
      <c r="DI3" s="117"/>
      <c r="DJ3" s="118"/>
      <c r="DK3" s="84" t="s">
        <v>130</v>
      </c>
      <c r="DL3" s="85"/>
      <c r="DM3" s="85"/>
      <c r="DN3" s="85"/>
      <c r="DO3" s="86"/>
      <c r="DP3" s="74" t="s">
        <v>131</v>
      </c>
      <c r="DQ3" s="75"/>
      <c r="DR3" s="75"/>
      <c r="DS3" s="75"/>
      <c r="DT3" s="76"/>
      <c r="DU3" s="78" t="s">
        <v>132</v>
      </c>
      <c r="DV3" s="79"/>
      <c r="DW3" s="80"/>
      <c r="DX3" s="77" t="s">
        <v>133</v>
      </c>
      <c r="DY3" s="77"/>
      <c r="DZ3" s="77"/>
      <c r="EA3" s="77"/>
      <c r="EB3" s="77"/>
    </row>
    <row r="4" spans="1:132" s="20" customFormat="1" ht="62.25" customHeight="1" x14ac:dyDescent="0.2">
      <c r="A4" s="10"/>
      <c r="B4" s="19" t="s">
        <v>134</v>
      </c>
      <c r="C4" s="55" t="s">
        <v>171</v>
      </c>
      <c r="D4" s="55" t="s">
        <v>176</v>
      </c>
      <c r="E4" s="55" t="s">
        <v>177</v>
      </c>
      <c r="F4" s="55" t="s">
        <v>178</v>
      </c>
      <c r="G4" s="55" t="s">
        <v>179</v>
      </c>
      <c r="H4" s="55" t="s">
        <v>171</v>
      </c>
      <c r="I4" s="55" t="s">
        <v>176</v>
      </c>
      <c r="J4" s="55" t="s">
        <v>177</v>
      </c>
      <c r="K4" s="55" t="s">
        <v>178</v>
      </c>
      <c r="L4" s="55" t="s">
        <v>179</v>
      </c>
      <c r="M4" s="55" t="s">
        <v>171</v>
      </c>
      <c r="N4" s="55" t="s">
        <v>176</v>
      </c>
      <c r="O4" s="55" t="s">
        <v>177</v>
      </c>
      <c r="P4" s="55" t="s">
        <v>178</v>
      </c>
      <c r="Q4" s="55" t="s">
        <v>179</v>
      </c>
      <c r="R4" s="55" t="s">
        <v>180</v>
      </c>
      <c r="S4" s="55" t="s">
        <v>179</v>
      </c>
      <c r="T4" s="55" t="s">
        <v>171</v>
      </c>
      <c r="U4" s="55" t="s">
        <v>176</v>
      </c>
      <c r="V4" s="55" t="s">
        <v>177</v>
      </c>
      <c r="W4" s="55" t="s">
        <v>178</v>
      </c>
      <c r="X4" s="55" t="s">
        <v>179</v>
      </c>
      <c r="Y4" s="55" t="s">
        <v>171</v>
      </c>
      <c r="Z4" s="55" t="s">
        <v>176</v>
      </c>
      <c r="AA4" s="55" t="s">
        <v>177</v>
      </c>
      <c r="AB4" s="55" t="s">
        <v>178</v>
      </c>
      <c r="AC4" s="55" t="s">
        <v>179</v>
      </c>
      <c r="AD4" s="55" t="s">
        <v>171</v>
      </c>
      <c r="AE4" s="55" t="s">
        <v>176</v>
      </c>
      <c r="AF4" s="55" t="s">
        <v>177</v>
      </c>
      <c r="AG4" s="55" t="s">
        <v>178</v>
      </c>
      <c r="AH4" s="55" t="s">
        <v>179</v>
      </c>
      <c r="AI4" s="55" t="s">
        <v>171</v>
      </c>
      <c r="AJ4" s="55" t="s">
        <v>176</v>
      </c>
      <c r="AK4" s="55" t="s">
        <v>177</v>
      </c>
      <c r="AL4" s="55" t="s">
        <v>178</v>
      </c>
      <c r="AM4" s="55" t="s">
        <v>179</v>
      </c>
      <c r="AN4" s="55" t="s">
        <v>171</v>
      </c>
      <c r="AO4" s="55" t="s">
        <v>176</v>
      </c>
      <c r="AP4" s="55" t="s">
        <v>177</v>
      </c>
      <c r="AQ4" s="55" t="s">
        <v>178</v>
      </c>
      <c r="AR4" s="55" t="s">
        <v>179</v>
      </c>
      <c r="AS4" s="55" t="s">
        <v>171</v>
      </c>
      <c r="AT4" s="55" t="s">
        <v>176</v>
      </c>
      <c r="AU4" s="55" t="s">
        <v>177</v>
      </c>
      <c r="AV4" s="55" t="s">
        <v>178</v>
      </c>
      <c r="AW4" s="55" t="s">
        <v>179</v>
      </c>
      <c r="AX4" s="55" t="s">
        <v>171</v>
      </c>
      <c r="AY4" s="55" t="s">
        <v>176</v>
      </c>
      <c r="AZ4" s="55" t="s">
        <v>177</v>
      </c>
      <c r="BA4" s="55" t="s">
        <v>178</v>
      </c>
      <c r="BB4" s="55" t="s">
        <v>179</v>
      </c>
      <c r="BC4" s="55" t="s">
        <v>171</v>
      </c>
      <c r="BD4" s="55" t="s">
        <v>176</v>
      </c>
      <c r="BE4" s="55" t="s">
        <v>177</v>
      </c>
      <c r="BF4" s="55" t="s">
        <v>178</v>
      </c>
      <c r="BG4" s="55" t="s">
        <v>179</v>
      </c>
      <c r="BH4" s="55" t="s">
        <v>171</v>
      </c>
      <c r="BI4" s="55" t="s">
        <v>176</v>
      </c>
      <c r="BJ4" s="55" t="s">
        <v>177</v>
      </c>
      <c r="BK4" s="55" t="s">
        <v>178</v>
      </c>
      <c r="BL4" s="55" t="s">
        <v>179</v>
      </c>
      <c r="BM4" s="55" t="s">
        <v>171</v>
      </c>
      <c r="BN4" s="55" t="s">
        <v>176</v>
      </c>
      <c r="BO4" s="55" t="s">
        <v>177</v>
      </c>
      <c r="BP4" s="55" t="s">
        <v>178</v>
      </c>
      <c r="BQ4" s="55" t="s">
        <v>179</v>
      </c>
      <c r="BR4" s="55" t="s">
        <v>167</v>
      </c>
      <c r="BS4" s="55" t="s">
        <v>177</v>
      </c>
      <c r="BT4" s="55" t="s">
        <v>174</v>
      </c>
      <c r="BU4" s="55" t="s">
        <v>178</v>
      </c>
      <c r="BV4" s="55" t="s">
        <v>179</v>
      </c>
      <c r="BW4" s="55" t="s">
        <v>171</v>
      </c>
      <c r="BX4" s="55" t="s">
        <v>176</v>
      </c>
      <c r="BY4" s="55" t="s">
        <v>177</v>
      </c>
      <c r="BZ4" s="55" t="s">
        <v>178</v>
      </c>
      <c r="CA4" s="55" t="s">
        <v>179</v>
      </c>
      <c r="CB4" s="55" t="s">
        <v>171</v>
      </c>
      <c r="CC4" s="55" t="s">
        <v>176</v>
      </c>
      <c r="CD4" s="55" t="s">
        <v>177</v>
      </c>
      <c r="CE4" s="55" t="s">
        <v>178</v>
      </c>
      <c r="CF4" s="55" t="s">
        <v>179</v>
      </c>
      <c r="CG4" s="55" t="s">
        <v>171</v>
      </c>
      <c r="CH4" s="55" t="s">
        <v>176</v>
      </c>
      <c r="CI4" s="55" t="s">
        <v>177</v>
      </c>
      <c r="CJ4" s="55" t="s">
        <v>178</v>
      </c>
      <c r="CK4" s="55" t="s">
        <v>179</v>
      </c>
      <c r="CL4" s="55" t="s">
        <v>171</v>
      </c>
      <c r="CM4" s="55" t="s">
        <v>176</v>
      </c>
      <c r="CN4" s="55" t="s">
        <v>177</v>
      </c>
      <c r="CO4" s="55" t="s">
        <v>178</v>
      </c>
      <c r="CP4" s="55" t="s">
        <v>179</v>
      </c>
      <c r="CQ4" s="55" t="s">
        <v>171</v>
      </c>
      <c r="CR4" s="55" t="s">
        <v>176</v>
      </c>
      <c r="CS4" s="55" t="s">
        <v>177</v>
      </c>
      <c r="CT4" s="55" t="s">
        <v>178</v>
      </c>
      <c r="CU4" s="55" t="s">
        <v>179</v>
      </c>
      <c r="CV4" s="55" t="s">
        <v>171</v>
      </c>
      <c r="CW4" s="55" t="s">
        <v>176</v>
      </c>
      <c r="CX4" s="55" t="s">
        <v>177</v>
      </c>
      <c r="CY4" s="55" t="s">
        <v>178</v>
      </c>
      <c r="CZ4" s="55" t="s">
        <v>179</v>
      </c>
      <c r="DA4" s="55" t="s">
        <v>171</v>
      </c>
      <c r="DB4" s="55" t="s">
        <v>176</v>
      </c>
      <c r="DC4" s="55" t="s">
        <v>177</v>
      </c>
      <c r="DD4" s="55" t="s">
        <v>178</v>
      </c>
      <c r="DE4" s="55" t="s">
        <v>179</v>
      </c>
      <c r="DF4" s="55" t="s">
        <v>171</v>
      </c>
      <c r="DG4" s="55" t="s">
        <v>176</v>
      </c>
      <c r="DH4" s="55" t="s">
        <v>177</v>
      </c>
      <c r="DI4" s="55" t="s">
        <v>178</v>
      </c>
      <c r="DJ4" s="55" t="s">
        <v>179</v>
      </c>
      <c r="DK4" s="55" t="s">
        <v>171</v>
      </c>
      <c r="DL4" s="55" t="s">
        <v>176</v>
      </c>
      <c r="DM4" s="55" t="s">
        <v>177</v>
      </c>
      <c r="DN4" s="55" t="s">
        <v>178</v>
      </c>
      <c r="DO4" s="55" t="s">
        <v>179</v>
      </c>
      <c r="DP4" s="55" t="s">
        <v>171</v>
      </c>
      <c r="DQ4" s="55" t="s">
        <v>176</v>
      </c>
      <c r="DR4" s="55" t="s">
        <v>177</v>
      </c>
      <c r="DS4" s="55" t="s">
        <v>178</v>
      </c>
      <c r="DT4" s="55" t="s">
        <v>179</v>
      </c>
      <c r="DU4" s="55" t="s">
        <v>176</v>
      </c>
      <c r="DV4" s="55" t="s">
        <v>177</v>
      </c>
      <c r="DW4" s="55" t="s">
        <v>179</v>
      </c>
      <c r="DX4" s="55" t="s">
        <v>171</v>
      </c>
      <c r="DY4" s="55" t="s">
        <v>176</v>
      </c>
      <c r="DZ4" s="55" t="s">
        <v>177</v>
      </c>
      <c r="EA4" s="55" t="s">
        <v>178</v>
      </c>
      <c r="EB4" s="55" t="s">
        <v>179</v>
      </c>
    </row>
    <row r="5" spans="1:132" s="5" customFormat="1" ht="18" customHeight="1" x14ac:dyDescent="0.25">
      <c r="A5" s="4" t="s">
        <v>135</v>
      </c>
      <c r="B5" s="4" t="s">
        <v>136</v>
      </c>
      <c r="C5" s="4">
        <v>1</v>
      </c>
      <c r="D5" s="4">
        <f>C5+1</f>
        <v>2</v>
      </c>
      <c r="E5" s="4">
        <f>D5+1</f>
        <v>3</v>
      </c>
      <c r="F5" s="4">
        <f t="shared" ref="F5:AC5" si="0">E5+1</f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8</v>
      </c>
      <c r="K5" s="4">
        <f t="shared" si="0"/>
        <v>9</v>
      </c>
      <c r="L5" s="4">
        <f t="shared" si="0"/>
        <v>10</v>
      </c>
      <c r="M5" s="4">
        <f t="shared" si="0"/>
        <v>11</v>
      </c>
      <c r="N5" s="4">
        <f t="shared" si="0"/>
        <v>12</v>
      </c>
      <c r="O5" s="4">
        <f t="shared" si="0"/>
        <v>13</v>
      </c>
      <c r="P5" s="4">
        <f t="shared" si="0"/>
        <v>14</v>
      </c>
      <c r="Q5" s="4">
        <f t="shared" si="0"/>
        <v>15</v>
      </c>
      <c r="R5" s="4">
        <f t="shared" si="0"/>
        <v>16</v>
      </c>
      <c r="S5" s="4">
        <f t="shared" si="0"/>
        <v>17</v>
      </c>
      <c r="T5" s="4">
        <f t="shared" si="0"/>
        <v>18</v>
      </c>
      <c r="U5" s="4">
        <f t="shared" si="0"/>
        <v>19</v>
      </c>
      <c r="V5" s="4">
        <f t="shared" si="0"/>
        <v>20</v>
      </c>
      <c r="W5" s="4">
        <f t="shared" si="0"/>
        <v>21</v>
      </c>
      <c r="X5" s="4">
        <f t="shared" si="0"/>
        <v>22</v>
      </c>
      <c r="Y5" s="4">
        <f t="shared" si="0"/>
        <v>23</v>
      </c>
      <c r="Z5" s="4">
        <f t="shared" si="0"/>
        <v>24</v>
      </c>
      <c r="AA5" s="4">
        <f t="shared" si="0"/>
        <v>25</v>
      </c>
      <c r="AB5" s="4">
        <f t="shared" si="0"/>
        <v>26</v>
      </c>
      <c r="AC5" s="4">
        <f t="shared" si="0"/>
        <v>27</v>
      </c>
      <c r="AD5" s="4">
        <f t="shared" ref="AD5" si="1">AC5+1</f>
        <v>28</v>
      </c>
      <c r="AE5" s="4">
        <f t="shared" ref="AE5" si="2">AD5+1</f>
        <v>29</v>
      </c>
      <c r="AF5" s="4">
        <f t="shared" ref="AF5" si="3">AE5+1</f>
        <v>30</v>
      </c>
      <c r="AG5" s="4">
        <f t="shared" ref="AG5" si="4">AF5+1</f>
        <v>31</v>
      </c>
      <c r="AH5" s="4">
        <f t="shared" ref="AH5" si="5">AG5+1</f>
        <v>32</v>
      </c>
      <c r="AI5" s="4">
        <f t="shared" ref="AI5" si="6">AH5+1</f>
        <v>33</v>
      </c>
      <c r="AJ5" s="4">
        <f t="shared" ref="AJ5" si="7">AI5+1</f>
        <v>34</v>
      </c>
      <c r="AK5" s="4">
        <f t="shared" ref="AK5" si="8">AJ5+1</f>
        <v>35</v>
      </c>
      <c r="AL5" s="4">
        <f t="shared" ref="AL5" si="9">AK5+1</f>
        <v>36</v>
      </c>
      <c r="AM5" s="4">
        <f t="shared" ref="AM5" si="10">AL5+1</f>
        <v>37</v>
      </c>
      <c r="AN5" s="4">
        <f t="shared" ref="AN5" si="11">AM5+1</f>
        <v>38</v>
      </c>
      <c r="AO5" s="4">
        <f t="shared" ref="AO5" si="12">AN5+1</f>
        <v>39</v>
      </c>
      <c r="AP5" s="4">
        <f t="shared" ref="AP5" si="13">AO5+1</f>
        <v>40</v>
      </c>
      <c r="AQ5" s="4">
        <f t="shared" ref="AQ5" si="14">AP5+1</f>
        <v>41</v>
      </c>
      <c r="AR5" s="4">
        <f t="shared" ref="AR5" si="15">AQ5+1</f>
        <v>42</v>
      </c>
      <c r="AS5" s="4">
        <f t="shared" ref="AS5" si="16">AR5+1</f>
        <v>43</v>
      </c>
      <c r="AT5" s="4">
        <f t="shared" ref="AT5" si="17">AS5+1</f>
        <v>44</v>
      </c>
      <c r="AU5" s="4">
        <f t="shared" ref="AU5" si="18">AT5+1</f>
        <v>45</v>
      </c>
      <c r="AV5" s="4">
        <f t="shared" ref="AV5" si="19">AU5+1</f>
        <v>46</v>
      </c>
      <c r="AW5" s="4">
        <f t="shared" ref="AW5" si="20">AV5+1</f>
        <v>47</v>
      </c>
      <c r="AX5" s="4">
        <f t="shared" ref="AX5" si="21">AW5+1</f>
        <v>48</v>
      </c>
      <c r="AY5" s="4">
        <f t="shared" ref="AY5" si="22">AX5+1</f>
        <v>49</v>
      </c>
      <c r="AZ5" s="4">
        <f t="shared" ref="AZ5" si="23">AY5+1</f>
        <v>50</v>
      </c>
      <c r="BA5" s="4">
        <f t="shared" ref="BA5" si="24">AZ5+1</f>
        <v>51</v>
      </c>
      <c r="BB5" s="4">
        <f t="shared" ref="BB5" si="25">BA5+1</f>
        <v>52</v>
      </c>
      <c r="BC5" s="4">
        <f t="shared" ref="BC5" si="26">BB5+1</f>
        <v>53</v>
      </c>
      <c r="BD5" s="4">
        <f t="shared" ref="BD5" si="27">BC5+1</f>
        <v>54</v>
      </c>
      <c r="BE5" s="4">
        <f t="shared" ref="BE5" si="28">BD5+1</f>
        <v>55</v>
      </c>
      <c r="BF5" s="4">
        <f t="shared" ref="BF5" si="29">BE5+1</f>
        <v>56</v>
      </c>
      <c r="BG5" s="4">
        <f t="shared" ref="BG5" si="30">BF5+1</f>
        <v>57</v>
      </c>
      <c r="BH5" s="4">
        <f t="shared" ref="BH5" si="31">BG5+1</f>
        <v>58</v>
      </c>
      <c r="BI5" s="4">
        <f t="shared" ref="BI5" si="32">BH5+1</f>
        <v>59</v>
      </c>
      <c r="BJ5" s="4">
        <f t="shared" ref="BJ5" si="33">BI5+1</f>
        <v>60</v>
      </c>
      <c r="BK5" s="4">
        <f t="shared" ref="BK5" si="34">BJ5+1</f>
        <v>61</v>
      </c>
      <c r="BL5" s="4">
        <f t="shared" ref="BL5" si="35">BK5+1</f>
        <v>62</v>
      </c>
      <c r="BM5" s="4">
        <f t="shared" ref="BM5" si="36">BL5+1</f>
        <v>63</v>
      </c>
      <c r="BN5" s="4">
        <f t="shared" ref="BN5" si="37">BM5+1</f>
        <v>64</v>
      </c>
      <c r="BO5" s="4">
        <f t="shared" ref="BO5" si="38">BN5+1</f>
        <v>65</v>
      </c>
      <c r="BP5" s="4">
        <f t="shared" ref="BP5" si="39">BO5+1</f>
        <v>66</v>
      </c>
      <c r="BQ5" s="4">
        <f t="shared" ref="BQ5" si="40">BP5+1</f>
        <v>67</v>
      </c>
      <c r="BR5" s="4">
        <f t="shared" ref="BR5" si="41">BQ5+1</f>
        <v>68</v>
      </c>
      <c r="BS5" s="4">
        <f t="shared" ref="BS5" si="42">BR5+1</f>
        <v>69</v>
      </c>
      <c r="BT5" s="4">
        <f t="shared" ref="BT5" si="43">BS5+1</f>
        <v>70</v>
      </c>
      <c r="BU5" s="4">
        <f t="shared" ref="BU5" si="44">BT5+1</f>
        <v>71</v>
      </c>
      <c r="BV5" s="4">
        <f t="shared" ref="BV5" si="45">BU5+1</f>
        <v>72</v>
      </c>
      <c r="BW5" s="4">
        <f t="shared" ref="BW5" si="46">BV5+1</f>
        <v>73</v>
      </c>
      <c r="BX5" s="4">
        <f t="shared" ref="BX5" si="47">BW5+1</f>
        <v>74</v>
      </c>
      <c r="BY5" s="4">
        <f t="shared" ref="BY5" si="48">BX5+1</f>
        <v>75</v>
      </c>
      <c r="BZ5" s="4">
        <f t="shared" ref="BZ5" si="49">BY5+1</f>
        <v>76</v>
      </c>
      <c r="CA5" s="4">
        <f t="shared" ref="CA5" si="50">BZ5+1</f>
        <v>77</v>
      </c>
      <c r="CB5" s="4">
        <f t="shared" ref="CB5" si="51">CA5+1</f>
        <v>78</v>
      </c>
      <c r="CC5" s="4">
        <f t="shared" ref="CC5" si="52">CB5+1</f>
        <v>79</v>
      </c>
      <c r="CD5" s="4">
        <f t="shared" ref="CD5" si="53">CC5+1</f>
        <v>80</v>
      </c>
      <c r="CE5" s="4">
        <f t="shared" ref="CE5" si="54">CD5+1</f>
        <v>81</v>
      </c>
      <c r="CF5" s="4">
        <f t="shared" ref="CF5" si="55">CE5+1</f>
        <v>82</v>
      </c>
      <c r="CG5" s="4">
        <f t="shared" ref="CG5" si="56">CF5+1</f>
        <v>83</v>
      </c>
      <c r="CH5" s="4">
        <f t="shared" ref="CH5" si="57">CG5+1</f>
        <v>84</v>
      </c>
      <c r="CI5" s="4">
        <f t="shared" ref="CI5" si="58">CH5+1</f>
        <v>85</v>
      </c>
      <c r="CJ5" s="4">
        <f t="shared" ref="CJ5" si="59">CI5+1</f>
        <v>86</v>
      </c>
      <c r="CK5" s="4">
        <f t="shared" ref="CK5" si="60">CJ5+1</f>
        <v>87</v>
      </c>
      <c r="CL5" s="4">
        <f t="shared" ref="CL5" si="61">CK5+1</f>
        <v>88</v>
      </c>
      <c r="CM5" s="4">
        <f t="shared" ref="CM5" si="62">CL5+1</f>
        <v>89</v>
      </c>
      <c r="CN5" s="4">
        <f t="shared" ref="CN5" si="63">CM5+1</f>
        <v>90</v>
      </c>
      <c r="CO5" s="4">
        <f t="shared" ref="CO5" si="64">CN5+1</f>
        <v>91</v>
      </c>
      <c r="CP5" s="4">
        <f t="shared" ref="CP5" si="65">CO5+1</f>
        <v>92</v>
      </c>
      <c r="CQ5" s="4">
        <f t="shared" ref="CQ5" si="66">CP5+1</f>
        <v>93</v>
      </c>
      <c r="CR5" s="4">
        <f t="shared" ref="CR5" si="67">CQ5+1</f>
        <v>94</v>
      </c>
      <c r="CS5" s="4">
        <f t="shared" ref="CS5" si="68">CR5+1</f>
        <v>95</v>
      </c>
      <c r="CT5" s="4">
        <f t="shared" ref="CT5" si="69">CS5+1</f>
        <v>96</v>
      </c>
      <c r="CU5" s="4">
        <f t="shared" ref="CU5" si="70">CT5+1</f>
        <v>97</v>
      </c>
      <c r="CV5" s="4">
        <f t="shared" ref="CV5" si="71">CU5+1</f>
        <v>98</v>
      </c>
      <c r="CW5" s="4">
        <f t="shared" ref="CW5" si="72">CV5+1</f>
        <v>99</v>
      </c>
      <c r="CX5" s="4">
        <f t="shared" ref="CX5" si="73">CW5+1</f>
        <v>100</v>
      </c>
      <c r="CY5" s="4">
        <f t="shared" ref="CY5" si="74">CX5+1</f>
        <v>101</v>
      </c>
      <c r="CZ5" s="4">
        <f t="shared" ref="CZ5" si="75">CY5+1</f>
        <v>102</v>
      </c>
      <c r="DA5" s="4">
        <f t="shared" ref="DA5" si="76">CZ5+1</f>
        <v>103</v>
      </c>
      <c r="DB5" s="4">
        <f t="shared" ref="DB5" si="77">DA5+1</f>
        <v>104</v>
      </c>
      <c r="DC5" s="4">
        <f t="shared" ref="DC5" si="78">DB5+1</f>
        <v>105</v>
      </c>
      <c r="DD5" s="4">
        <f t="shared" ref="DD5" si="79">DC5+1</f>
        <v>106</v>
      </c>
      <c r="DE5" s="4">
        <f t="shared" ref="DE5" si="80">DD5+1</f>
        <v>107</v>
      </c>
      <c r="DF5" s="4">
        <f t="shared" ref="DF5" si="81">DE5+1</f>
        <v>108</v>
      </c>
      <c r="DG5" s="4">
        <f t="shared" ref="DG5" si="82">DF5+1</f>
        <v>109</v>
      </c>
      <c r="DH5" s="4">
        <f t="shared" ref="DH5" si="83">DG5+1</f>
        <v>110</v>
      </c>
      <c r="DI5" s="4">
        <f t="shared" ref="DI5" si="84">DH5+1</f>
        <v>111</v>
      </c>
      <c r="DJ5" s="4">
        <f t="shared" ref="DJ5" si="85">DI5+1</f>
        <v>112</v>
      </c>
      <c r="DK5" s="4">
        <f t="shared" ref="DK5" si="86">DJ5+1</f>
        <v>113</v>
      </c>
      <c r="DL5" s="4">
        <f t="shared" ref="DL5" si="87">DK5+1</f>
        <v>114</v>
      </c>
      <c r="DM5" s="4">
        <f t="shared" ref="DM5" si="88">DL5+1</f>
        <v>115</v>
      </c>
      <c r="DN5" s="4">
        <f t="shared" ref="DN5" si="89">DM5+1</f>
        <v>116</v>
      </c>
      <c r="DO5" s="4">
        <f t="shared" ref="DO5" si="90">DN5+1</f>
        <v>117</v>
      </c>
      <c r="DP5" s="4">
        <f t="shared" ref="DP5" si="91">DO5+1</f>
        <v>118</v>
      </c>
      <c r="DQ5" s="4">
        <f t="shared" ref="DQ5" si="92">DP5+1</f>
        <v>119</v>
      </c>
      <c r="DR5" s="4">
        <f t="shared" ref="DR5" si="93">DQ5+1</f>
        <v>120</v>
      </c>
      <c r="DS5" s="4">
        <f t="shared" ref="DS5" si="94">DR5+1</f>
        <v>121</v>
      </c>
      <c r="DT5" s="4">
        <f t="shared" ref="DT5" si="95">DS5+1</f>
        <v>122</v>
      </c>
      <c r="DU5" s="4">
        <f t="shared" ref="DU5" si="96">DT5+1</f>
        <v>123</v>
      </c>
      <c r="DV5" s="4">
        <f t="shared" ref="DV5" si="97">DU5+1</f>
        <v>124</v>
      </c>
      <c r="DW5" s="4">
        <f t="shared" ref="DW5" si="98">DV5+1</f>
        <v>125</v>
      </c>
      <c r="DX5" s="4">
        <f t="shared" ref="DX5" si="99">DW5+1</f>
        <v>126</v>
      </c>
      <c r="DY5" s="4">
        <f t="shared" ref="DY5" si="100">DX5+1</f>
        <v>127</v>
      </c>
      <c r="DZ5" s="4">
        <f t="shared" ref="DZ5" si="101">DY5+1</f>
        <v>128</v>
      </c>
      <c r="EA5" s="4">
        <f t="shared" ref="EA5" si="102">DZ5+1</f>
        <v>129</v>
      </c>
      <c r="EB5" s="4">
        <f t="shared" ref="EB5" si="103">EA5+1</f>
        <v>130</v>
      </c>
    </row>
    <row r="6" spans="1:132" s="18" customFormat="1" ht="32.1" customHeight="1" collapsed="1" x14ac:dyDescent="0.25">
      <c r="A6" s="17"/>
      <c r="B6" s="6" t="s">
        <v>137</v>
      </c>
      <c r="C6" s="22">
        <f>SUM(C7:C10)</f>
        <v>9159701.5800000001</v>
      </c>
      <c r="D6" s="22">
        <f t="shared" ref="D6" si="104">SUM(D7:D10)</f>
        <v>9972820.2599999998</v>
      </c>
      <c r="E6" s="22">
        <f>SUM(E7:E10)</f>
        <v>9003484.0999999996</v>
      </c>
      <c r="F6" s="23">
        <f t="shared" ref="F6:F37" si="105">IF(D6&lt;=0," ",IF(D6/C6*100&gt;200,"СВ.200",D6/C6))</f>
        <v>1.0887713068922928</v>
      </c>
      <c r="G6" s="23">
        <f>IF(E6=0," ",IF(D6/E6*100&gt;200,"св.200",D6/E6))</f>
        <v>1.1076623392937408</v>
      </c>
      <c r="H6" s="22">
        <f>SUM(H7:H10)</f>
        <v>7961279.3799999999</v>
      </c>
      <c r="I6" s="22">
        <f>SUM(I7:I10)</f>
        <v>8697634.6899999995</v>
      </c>
      <c r="J6" s="22">
        <f>SUM(J7:J10)</f>
        <v>8072086.8900000006</v>
      </c>
      <c r="K6" s="23">
        <f t="shared" ref="K6:K37" si="106">IF(I6&lt;=0," ",IF(I6/H6*100&gt;200,"СВ.200",I6/H6))</f>
        <v>1.0924920825979103</v>
      </c>
      <c r="L6" s="23">
        <f>IF(J6=0," ",IF(I6/J6*100&gt;200,"св.200",I6/J6))</f>
        <v>1.077495176715076</v>
      </c>
      <c r="M6" s="22">
        <f>SUM(M7:M10)</f>
        <v>6237722</v>
      </c>
      <c r="N6" s="22">
        <f>SUM(N7:N10)</f>
        <v>6954144.46</v>
      </c>
      <c r="O6" s="22">
        <f>SUM(O7:O10)</f>
        <v>6159351.7199999997</v>
      </c>
      <c r="P6" s="23">
        <f t="shared" ref="P6:P37" si="107">IF(N6&lt;=0," ",IF(M6&lt;=0," ",IF(N6/M6*100&gt;200,"СВ.200",N6/M6)))</f>
        <v>1.1148532204545185</v>
      </c>
      <c r="Q6" s="23">
        <f>IF(O6=0," ",IF(N6/O6*100&gt;200,"св.200",N6/O6))</f>
        <v>1.1290383754866982</v>
      </c>
      <c r="R6" s="24">
        <f>SUM(R7:R10)</f>
        <v>6954144.46</v>
      </c>
      <c r="S6" s="23">
        <f>R6/O6</f>
        <v>1.1290383754866982</v>
      </c>
      <c r="T6" s="22">
        <f>SUM(T7:T10)</f>
        <v>532392.95999999996</v>
      </c>
      <c r="U6" s="22">
        <f>SUM(U7:U10)</f>
        <v>539009.56999999995</v>
      </c>
      <c r="V6" s="22">
        <f>SUM(V7:V10)</f>
        <v>493902.66</v>
      </c>
      <c r="W6" s="23">
        <f t="shared" ref="W6:W37" si="108">IF(U6&lt;=0," ",IF(T6&lt;=0," ",IF(U6/T6*100&gt;200,"СВ.200",U6/T6)))</f>
        <v>1.012428056899926</v>
      </c>
      <c r="X6" s="23">
        <f>IF(V6=0," ",IF(U6/V6*100&gt;200,"св.200",U6/V6))</f>
        <v>1.0913275300035841</v>
      </c>
      <c r="Y6" s="22">
        <f t="shared" ref="Y6:AA6" si="109">SUM(Y7:Y10)</f>
        <v>20720</v>
      </c>
      <c r="Z6" s="22">
        <f>SUM(Z7:Z10)</f>
        <v>19351.809999999998</v>
      </c>
      <c r="AA6" s="22">
        <f t="shared" si="109"/>
        <v>21818.760000000002</v>
      </c>
      <c r="AB6" s="23">
        <f t="shared" ref="AB6:AB37" si="110">IF(Z6&lt;=0," ",IF(Y6&lt;=0," ",IF(Z6/Y6*100&gt;200,"СВ.200",Z6/Y6)))</f>
        <v>0.93396766409266396</v>
      </c>
      <c r="AC6" s="23">
        <f>IF(AA6=0," ",IF(Z6/AA6*100&gt;200,"св.200",Z6/AA6))</f>
        <v>0.88693445457028708</v>
      </c>
      <c r="AD6" s="22">
        <f>SUM(AD7:AD10)</f>
        <v>219989</v>
      </c>
      <c r="AE6" s="22">
        <f>SUM(AE7:AE10)</f>
        <v>231419.88999999998</v>
      </c>
      <c r="AF6" s="22">
        <f>SUM(AF7:AF10)</f>
        <v>232734.5</v>
      </c>
      <c r="AG6" s="23">
        <f t="shared" ref="AG6:AG37" si="111">IF(AE6&lt;=0," ",IF(AD6&lt;=0," ",IF(AE6/AD6*100&gt;200,"СВ.200",AE6/AD6)))</f>
        <v>1.0519611889685392</v>
      </c>
      <c r="AH6" s="23">
        <f>IF(AF6=0," ",IF(AE6/AF6*100&gt;200,"св.200",AE6/AF6))</f>
        <v>0.99435146056987678</v>
      </c>
      <c r="AI6" s="22">
        <f t="shared" ref="AI6:AK6" si="112">SUM(AI7:AI10)</f>
        <v>938855.41999999993</v>
      </c>
      <c r="AJ6" s="22">
        <f>SUM(AJ7:AJ10)</f>
        <v>942008.96000000008</v>
      </c>
      <c r="AK6" s="22">
        <f t="shared" si="112"/>
        <v>1151179.25</v>
      </c>
      <c r="AL6" s="23">
        <f t="shared" ref="AL6:AL37" si="113">IF(AJ6&lt;=0," ",IF(AI6&lt;=0," ",IF(AJ6/AI6*100&gt;200,"СВ.200",AJ6/AI6)))</f>
        <v>1.0033589197365449</v>
      </c>
      <c r="AM6" s="23">
        <f>IF(AK6=0," ",IF(AJ6/AK6*100&gt;200,"св.200",AJ6/AK6))</f>
        <v>0.81829911371317721</v>
      </c>
      <c r="AN6" s="65">
        <f>SUM(AN7:AN10)</f>
        <v>11600</v>
      </c>
      <c r="AO6" s="22">
        <f>SUM(AO7:AO10)</f>
        <v>11700</v>
      </c>
      <c r="AP6" s="22">
        <f>SUM(AP7:AP10)</f>
        <v>13100</v>
      </c>
      <c r="AQ6" s="23">
        <f>IF(AO6&lt;=0," ",IF(AN6&lt;=0," ",IF(AO6/AN6*100&gt;200,"СВ.200",AO6/AN6)))</f>
        <v>1.0086206896551724</v>
      </c>
      <c r="AR6" s="23">
        <f>IF(AP6=0," ",IF(AO6/AP6*100&gt;200,"св.200",AO6/AP6))</f>
        <v>0.89312977099236646</v>
      </c>
      <c r="AS6" s="12">
        <f>SUM(AS7:AS10)</f>
        <v>1198422.2000000002</v>
      </c>
      <c r="AT6" s="12">
        <f t="shared" ref="AT6:AU6" si="114">SUM(AT7:AT10)</f>
        <v>1275185.57</v>
      </c>
      <c r="AU6" s="12">
        <f t="shared" si="114"/>
        <v>931397.21</v>
      </c>
      <c r="AV6" s="23">
        <f t="shared" ref="AV6:AV37" si="115">IF(AT6&lt;=0," ",IF(AS6&lt;=0," ",IF(AT6/AS6*100&gt;200,"СВ.200",AT6/AS6)))</f>
        <v>1.0640536949332213</v>
      </c>
      <c r="AW6" s="23">
        <f>IF(AU6=0," ",IF(AT6/AU6*100&gt;200,"св.200",AT6/AU6))</f>
        <v>1.3691103605517565</v>
      </c>
      <c r="AX6" s="22">
        <f>SUM(AX7:AX10)</f>
        <v>520000</v>
      </c>
      <c r="AY6" s="22">
        <f>SUM(AY7:AY10)</f>
        <v>523210.65</v>
      </c>
      <c r="AZ6" s="22">
        <f>SUM(AZ7:AZ10)</f>
        <v>332643.78999999998</v>
      </c>
      <c r="BA6" s="23">
        <f t="shared" ref="BA6:BA37" si="116">IF(AY6&lt;=0," ",IF(AX6&lt;=0," ",IF(AY6/AX6*100&gt;200,"СВ.200",AY6/AX6)))</f>
        <v>1.006174326923077</v>
      </c>
      <c r="BB6" s="23">
        <f>IF(AZ6=0," ",IF(AY6/AZ6*100&gt;200,"св.200",AY6/AZ6))</f>
        <v>1.5728856684803887</v>
      </c>
      <c r="BC6" s="24">
        <f>SUM(BC7:BC10)</f>
        <v>11642.2</v>
      </c>
      <c r="BD6" s="24">
        <f t="shared" ref="BD6:BE6" si="117">SUM(BD7:BD10)</f>
        <v>11647.82</v>
      </c>
      <c r="BE6" s="29">
        <f t="shared" si="117"/>
        <v>67689.75</v>
      </c>
      <c r="BF6" s="23">
        <f>IF(BD6&lt;=0," ",IF(BC6&lt;=0," ",IF(BD6/BC6*100&gt;200,"СВ.200",BD6/BC6)))</f>
        <v>1.0004827266324234</v>
      </c>
      <c r="BG6" s="23">
        <f>IF(BE6=0," ",IF(BD6/BE6*100&gt;200,"св.200",BD6/BE6))</f>
        <v>0.17207656993858006</v>
      </c>
      <c r="BH6" s="24">
        <f>SUM(BH7:BH10)</f>
        <v>0</v>
      </c>
      <c r="BI6" s="24">
        <f t="shared" ref="BI6:BJ6" si="118">SUM(BI7:BI10)</f>
        <v>0</v>
      </c>
      <c r="BJ6" s="29">
        <f t="shared" si="118"/>
        <v>0</v>
      </c>
      <c r="BK6" s="23" t="str">
        <f t="shared" ref="BK6:BK37" si="119">IF(BI6&lt;=0," ",IF(BH6&lt;=0," ",IF(BI6/BH6*100&gt;200,"СВ.200",BI6/BH6)))</f>
        <v xml:space="preserve"> </v>
      </c>
      <c r="BL6" s="23" t="str">
        <f>IF(BJ6=0," ",IF(BI6/BJ6*100&gt;200,"св.200",BI6/BJ6))</f>
        <v xml:space="preserve"> </v>
      </c>
      <c r="BM6" s="22">
        <f>SUM(BM7:BM10)</f>
        <v>0</v>
      </c>
      <c r="BN6" s="22">
        <f>SUM(BN7:BN10)</f>
        <v>0</v>
      </c>
      <c r="BO6" s="22">
        <f>SUM(BO7:BO10)</f>
        <v>0</v>
      </c>
      <c r="BP6" s="23" t="str">
        <f>IF(BN6&lt;=0," ",IF(BM6&lt;=0," ",IF(BN6/BM6*100&gt;200,"СВ.200",BN6/BM6)))</f>
        <v xml:space="preserve"> </v>
      </c>
      <c r="BQ6" s="23" t="str">
        <f>IF(BO6=0," ",IF(BN6/BO6*100&gt;200,"св.200",BN6/BO6))</f>
        <v xml:space="preserve"> </v>
      </c>
      <c r="BR6" s="22">
        <f>SUM(BR7:BR10)</f>
        <v>0</v>
      </c>
      <c r="BS6" s="22">
        <f>SUM(BS7:BS10)</f>
        <v>0</v>
      </c>
      <c r="BT6" s="22">
        <f>SUM(BT7:BT10)</f>
        <v>0</v>
      </c>
      <c r="BU6" s="23" t="str">
        <f t="shared" ref="BU6:BU37" si="120">IF(BS6&lt;=0," ",IF(BR6&lt;=0," ",IF(BS6/BR6*100&gt;200,"СВ.200",BS6/BR6)))</f>
        <v xml:space="preserve"> </v>
      </c>
      <c r="BV6" s="23" t="str">
        <f>IF(BT6=0," ",IF(BS6/BT6*100&gt;200,"св.200",BS6/BT6))</f>
        <v xml:space="preserve"> </v>
      </c>
      <c r="BW6" s="22">
        <f>SUM(BW7:BW10)</f>
        <v>60000</v>
      </c>
      <c r="BX6" s="22">
        <f>SUM(BX7:BX10)</f>
        <v>50823.33</v>
      </c>
      <c r="BY6" s="22">
        <f>SUM(BY7:BY10)</f>
        <v>53730.37</v>
      </c>
      <c r="BZ6" s="23">
        <f t="shared" ref="BZ6:BZ37" si="121">IF(BX6&lt;=0," ",IF(BW6&lt;=0," ",IF(BX6/BW6*100&gt;200,"СВ.200",BX6/BW6)))</f>
        <v>0.84705550000000007</v>
      </c>
      <c r="CA6" s="23">
        <f t="shared" ref="CA6:CA12" si="122">IF(BY6=0," ",IF(BX6/BY6*100&gt;200,"св.200",BX6/BY6))</f>
        <v>0.94589577551764481</v>
      </c>
      <c r="CB6" s="22">
        <f>SUM(CB7:CB10)</f>
        <v>463600</v>
      </c>
      <c r="CC6" s="22">
        <f>SUM(CC7:CC10)</f>
        <v>496111.14</v>
      </c>
      <c r="CD6" s="22">
        <f>SUM(CD7:CD10)</f>
        <v>403876.67000000004</v>
      </c>
      <c r="CE6" s="23">
        <f t="shared" ref="CE6:CE37" si="123">IF(CC6&lt;=0," ",IF(CB6&lt;=0," ",IF(CC6/CB6*100&gt;200,"СВ.200",CC6/CB6)))</f>
        <v>1.0701275668679897</v>
      </c>
      <c r="CF6" s="23">
        <f>IF(CD6=0," ",IF(CC6/CD6*100&gt;200,"св.200",CC6/CD6))</f>
        <v>1.228372859467223</v>
      </c>
      <c r="CG6" s="22">
        <f>SUM(CG7:CG10)</f>
        <v>0</v>
      </c>
      <c r="CH6" s="22">
        <f>SUM(CH7:CH10)</f>
        <v>0</v>
      </c>
      <c r="CI6" s="22">
        <f>SUM(CI7:CI10)</f>
        <v>0</v>
      </c>
      <c r="CJ6" s="23" t="str">
        <f t="shared" ref="CJ6:CJ37" si="124">IF(CH6&lt;=0," ",IF(CG6&lt;=0," ",IF(CH6/CG6*100&gt;200,"СВ.200",CH6/CG6)))</f>
        <v xml:space="preserve"> </v>
      </c>
      <c r="CK6" s="23" t="str">
        <f>IF(CI6=0," ",IF(CH6/CI6*100&gt;200,"св.200",CH6/CI6))</f>
        <v xml:space="preserve"> </v>
      </c>
      <c r="CL6" s="22">
        <f>SUM(CL7:CL10)</f>
        <v>82180</v>
      </c>
      <c r="CM6" s="22">
        <f>SUM(CM7:CM10)</f>
        <v>82179.399999999994</v>
      </c>
      <c r="CN6" s="22">
        <f>SUM(CN7:CN10)</f>
        <v>0</v>
      </c>
      <c r="CO6" s="23">
        <f t="shared" ref="CO6:CO17" si="125">IF(CM6&lt;=0," ",IF(CL6&lt;=0," ",IF(CM6/CL6*100&gt;200,"СВ.200",CM6/CL6)))</f>
        <v>0.99999269895351661</v>
      </c>
      <c r="CP6" s="23" t="str">
        <f>IF(CN6=0," ",IF(CM6/CN6*100&gt;200,"св.200",CM6/CN6))</f>
        <v xml:space="preserve"> </v>
      </c>
      <c r="CQ6" s="22">
        <f>SUM(CQ7:CQ10)</f>
        <v>58000</v>
      </c>
      <c r="CR6" s="22">
        <f>SUM(CR7:CR10)</f>
        <v>80783.850000000006</v>
      </c>
      <c r="CS6" s="22">
        <f>SUM(CS7:CS10)</f>
        <v>73456.62999999999</v>
      </c>
      <c r="CT6" s="23">
        <f>IF(CR6&lt;=0," ",IF(CQ6&lt;=0," ",IF(CR6/CQ6*100&gt;200,"СВ.200",CR6/CQ6)))</f>
        <v>1.3928250000000002</v>
      </c>
      <c r="CU6" s="23">
        <f>IF(CS6=0," ",IF(CR6/CS6*100&gt;200,"св.200",CR6/CS6))</f>
        <v>1.0997489266795935</v>
      </c>
      <c r="CV6" s="24">
        <f>SUM(CV7:CV10)</f>
        <v>20000</v>
      </c>
      <c r="CW6" s="24">
        <f>SUM(CW7:CW10)</f>
        <v>45330.05</v>
      </c>
      <c r="CX6" s="24">
        <f>SUM(CX7:CX10)</f>
        <v>70569.429999999993</v>
      </c>
      <c r="CY6" s="23" t="str">
        <f>IF(CW6&lt;=0," ",IF(CV6&lt;=0," ",IF(CW6/CV6*100&gt;200,"СВ.200",CW6/CV6)))</f>
        <v>СВ.200</v>
      </c>
      <c r="CZ6" s="23">
        <f>IF(CX6=0," ",IF(CW6/CX6*100&gt;200,"св.200",CW6/CX6))</f>
        <v>0.64234683488303657</v>
      </c>
      <c r="DA6" s="24">
        <f>SUM(DA7:DA10)</f>
        <v>38000</v>
      </c>
      <c r="DB6" s="24">
        <f t="shared" ref="DB6:DC6" si="126">SUM(DB7:DB10)</f>
        <v>35453.800000000003</v>
      </c>
      <c r="DC6" s="24">
        <f t="shared" si="126"/>
        <v>2887.2</v>
      </c>
      <c r="DD6" s="23">
        <f>IF(DB6&lt;=0," ",IF(DA6&lt;=0," ",IF(DB6/DA6*100&gt;200,"СВ.200",DB6/DA6)))</f>
        <v>0.93299473684210532</v>
      </c>
      <c r="DE6" s="23" t="str">
        <f>IF(DC6=0," ",IF(DB6/DC6*100&gt;200,"св.200",DB6/DC6))</f>
        <v>св.200</v>
      </c>
      <c r="DF6" s="24">
        <f>SUM(DF7:DF10)</f>
        <v>0</v>
      </c>
      <c r="DG6" s="24">
        <f t="shared" ref="DG6:DH6" si="127">SUM(DG7:DG10)</f>
        <v>0</v>
      </c>
      <c r="DH6" s="24">
        <f t="shared" si="127"/>
        <v>0</v>
      </c>
      <c r="DI6" s="59" t="str">
        <f>IF(DG6&lt;=0," ",IF(DF6&lt;=0," ",IF(DG6/DF6*100&gt;200,"СВ.200",DG6/DF6)))</f>
        <v xml:space="preserve"> </v>
      </c>
      <c r="DJ6" s="59" t="str">
        <f>IF(DH6=0," ",IF(DG6/DH6*100&gt;200,"св.200",DG6/DH6))</f>
        <v xml:space="preserve"> </v>
      </c>
      <c r="DK6" s="22">
        <f>SUM(DK7:DK10)</f>
        <v>0</v>
      </c>
      <c r="DL6" s="22">
        <f>SUM(DL7:DL10)</f>
        <v>0</v>
      </c>
      <c r="DM6" s="22">
        <f>SUM(DM7:DM10)</f>
        <v>0</v>
      </c>
      <c r="DN6" s="23" t="str">
        <f t="shared" ref="DN6:DN37" si="128">IF(DL6&lt;=0," ",IF(DK6&lt;=0," ",IF(DL6/DK6*100&gt;200,"СВ.200",DL6/DK6)))</f>
        <v xml:space="preserve"> </v>
      </c>
      <c r="DO6" s="23" t="str">
        <f>IF(DM6=0," ",IF(DL6/DM6*100&gt;200,"св.200",DL6/DM6))</f>
        <v xml:space="preserve"> </v>
      </c>
      <c r="DP6" s="22">
        <f>SUM(DP7:DP10)</f>
        <v>3000</v>
      </c>
      <c r="DQ6" s="22">
        <f t="shared" ref="DQ6" si="129">SUM(DQ7:DQ10)</f>
        <v>30429.38</v>
      </c>
      <c r="DR6" s="22">
        <f>SUM(DR7:DR10)</f>
        <v>0</v>
      </c>
      <c r="DS6" s="23" t="str">
        <f t="shared" ref="DS6:DS37" si="130">IF(DQ6&lt;=0," ",IF(DP6&lt;=0," ",IF(DQ6/DP6*100&gt;200,"СВ.200",DQ6/DP6)))</f>
        <v>СВ.200</v>
      </c>
      <c r="DT6" s="23" t="str">
        <f>IF(DR6=0," ",IF(DQ6/DR6*100&gt;200,"св.200",DQ6/DR6))</f>
        <v xml:space="preserve"> </v>
      </c>
      <c r="DU6" s="22">
        <f>SUM(DU7:DU10)</f>
        <v>0</v>
      </c>
      <c r="DV6" s="22">
        <f>SUM(DV7:DV10)</f>
        <v>0</v>
      </c>
      <c r="DW6" s="23" t="str">
        <f>IF(DU6=0," ",IF(DU6/DV6*100&gt;200,"св.200",DU6/DV6))</f>
        <v xml:space="preserve"> </v>
      </c>
      <c r="DX6" s="22">
        <f>SUM(DX7:DX10)</f>
        <v>0</v>
      </c>
      <c r="DY6" s="22">
        <f>SUM(DY7:DY10)</f>
        <v>0</v>
      </c>
      <c r="DZ6" s="22">
        <f>SUM(DZ7:DZ10)</f>
        <v>0</v>
      </c>
      <c r="EA6" s="23" t="str">
        <f t="shared" ref="EA6:EA37" si="131">IF(DY6&lt;=0," ",IF(DX6&lt;=0," ",IF(DY6/DX6*100&gt;200,"СВ.200",DY6/DX6)))</f>
        <v xml:space="preserve"> </v>
      </c>
      <c r="EB6" s="23" t="str">
        <f>IF(DZ6=0," ",IF(DY6/DZ6*100&gt;200,"св.200",DY6/DZ6))</f>
        <v xml:space="preserve"> </v>
      </c>
    </row>
    <row r="7" spans="1:132" s="16" customFormat="1" ht="15.75" hidden="1" customHeight="1" outlineLevel="1" x14ac:dyDescent="0.25">
      <c r="A7" s="15">
        <v>1</v>
      </c>
      <c r="B7" s="7" t="s">
        <v>56</v>
      </c>
      <c r="C7" s="25">
        <f t="shared" ref="C7:E10" si="132">H7+AS7</f>
        <v>8100492.96</v>
      </c>
      <c r="D7" s="25">
        <f t="shared" si="132"/>
        <v>8910276.3200000003</v>
      </c>
      <c r="E7" s="25">
        <f t="shared" si="132"/>
        <v>7908115.0199999996</v>
      </c>
      <c r="F7" s="26">
        <f t="shared" si="105"/>
        <v>1.0999671703930474</v>
      </c>
      <c r="G7" s="26">
        <f t="shared" ref="G7:G64" si="133">IF(E7=0," ",IF(D7/E7*100&gt;200,"св.200",D7/E7))</f>
        <v>1.1267256858891768</v>
      </c>
      <c r="H7" s="14">
        <f t="shared" ref="H7:J10" si="134">Y7++AI7+M7+AD7+AN7+T7</f>
        <v>7250492.96</v>
      </c>
      <c r="I7" s="21">
        <f t="shared" si="134"/>
        <v>7980081.4300000006</v>
      </c>
      <c r="J7" s="14">
        <f t="shared" si="134"/>
        <v>7232424.6399999997</v>
      </c>
      <c r="K7" s="26">
        <f t="shared" si="106"/>
        <v>1.1006260503975445</v>
      </c>
      <c r="L7" s="26">
        <f t="shared" ref="L7:L64" si="135">IF(J7=0," ",IF(I7/J7*100&gt;200,"св.200",I7/J7))</f>
        <v>1.1033756765144809</v>
      </c>
      <c r="M7" s="136">
        <v>6109000</v>
      </c>
      <c r="N7" s="136">
        <v>6812368.1699999999</v>
      </c>
      <c r="O7" s="8">
        <v>6042689.71</v>
      </c>
      <c r="P7" s="26">
        <f t="shared" si="107"/>
        <v>1.1151363840235717</v>
      </c>
      <c r="Q7" s="26">
        <f t="shared" ref="Q7:Q64" si="136">IF(O7=0," ",IF(N7/O7*100&gt;200,"св.200",N7/O7))</f>
        <v>1.1273734871287973</v>
      </c>
      <c r="R7" s="27">
        <f>N7</f>
        <v>6812368.1699999999</v>
      </c>
      <c r="S7" s="26">
        <f t="shared" ref="S7:S70" si="137">R7/O7</f>
        <v>1.1273734871287973</v>
      </c>
      <c r="T7" s="136">
        <v>532392.95999999996</v>
      </c>
      <c r="U7" s="136">
        <v>539009.56999999995</v>
      </c>
      <c r="V7" s="27">
        <v>493902.66</v>
      </c>
      <c r="W7" s="26">
        <f t="shared" si="108"/>
        <v>1.012428056899926</v>
      </c>
      <c r="X7" s="26">
        <f t="shared" ref="X7:X64" si="138">IF(V7=0," ",IF(U7/V7*100&gt;200,"св.200",U7/V7))</f>
        <v>1.0913275300035841</v>
      </c>
      <c r="Y7" s="136">
        <v>3100</v>
      </c>
      <c r="Z7" s="136">
        <v>3330.41</v>
      </c>
      <c r="AA7" s="8">
        <v>4508.42</v>
      </c>
      <c r="AB7" s="26">
        <f t="shared" si="110"/>
        <v>1.0743258064516128</v>
      </c>
      <c r="AC7" s="26">
        <f t="shared" ref="AC7:AC64" si="139">IF(AA7=0," ",IF(Z7/AA7*100&gt;200,"св.200",Z7/AA7))</f>
        <v>0.73870890467170314</v>
      </c>
      <c r="AD7" s="136">
        <v>150000</v>
      </c>
      <c r="AE7" s="136">
        <v>150316.75</v>
      </c>
      <c r="AF7" s="8">
        <v>192293.02</v>
      </c>
      <c r="AG7" s="26">
        <f t="shared" si="111"/>
        <v>1.0021116666666667</v>
      </c>
      <c r="AH7" s="26">
        <f t="shared" ref="AH7:AH62" si="140">IF(AF7=0," ",IF(AE7/AF7*100&gt;200,"св.200",AE7/AF7))</f>
        <v>0.78170674109751881</v>
      </c>
      <c r="AI7" s="136">
        <v>456000</v>
      </c>
      <c r="AJ7" s="136">
        <v>475056.53</v>
      </c>
      <c r="AK7" s="8">
        <v>499030.83</v>
      </c>
      <c r="AL7" s="26">
        <f t="shared" si="113"/>
        <v>1.0417906359649123</v>
      </c>
      <c r="AM7" s="26">
        <f t="shared" ref="AM7:AM64" si="141">IF(AK7=0," ",IF(AJ7/AK7*100&gt;200,"св.200",AJ7/AK7))</f>
        <v>0.95195827881014894</v>
      </c>
      <c r="AN7" s="66"/>
      <c r="AO7" s="8"/>
      <c r="AP7" s="8"/>
      <c r="AQ7" s="26" t="str">
        <f>IF(AO7&lt;=0," ",IF(AN7&lt;=0," ",IF(AO7/AN7*100&gt;200,"СВ.200",AO7/AN7)))</f>
        <v xml:space="preserve"> </v>
      </c>
      <c r="AR7" s="26" t="str">
        <f t="shared" ref="AR7:AR64" si="142">IF(AP7=0," ",IF(AO7/AP7*100&gt;200,"св.200",AO7/AP7))</f>
        <v xml:space="preserve"> </v>
      </c>
      <c r="AS7" s="8">
        <f>AX7+BC7+BH7+BM7+BR7+BW7+CB7+CG7+CL7+CQ7+DK7+DP7+DX7+DF7</f>
        <v>850000</v>
      </c>
      <c r="AT7" s="14">
        <f>AY7+BD7+BI7+BN7+BS7+BX7+CC7+CH7+CM7+CR7+DL7+DQ7+DU7+DY7+DG7</f>
        <v>930194.89</v>
      </c>
      <c r="AU7" s="8">
        <f>AZ7+BE7+BJ7+BO7+BT7+BY7+CD7+CI7+CN7+CS7+DM7+DR7+DV7+DZ7+DH7</f>
        <v>675690.37999999989</v>
      </c>
      <c r="AV7" s="26">
        <f t="shared" si="115"/>
        <v>1.0943469294117647</v>
      </c>
      <c r="AW7" s="26">
        <f t="shared" ref="AW7:AW64" si="143">IF(AU7=0," ",IF(AT7/AU7*100&gt;200,"св.200",AT7/AU7))</f>
        <v>1.3766584778075428</v>
      </c>
      <c r="AX7" s="136">
        <v>520000</v>
      </c>
      <c r="AY7" s="136">
        <v>523210.65</v>
      </c>
      <c r="AZ7" s="8">
        <v>332643.78999999998</v>
      </c>
      <c r="BA7" s="26">
        <f t="shared" si="116"/>
        <v>1.006174326923077</v>
      </c>
      <c r="BB7" s="26">
        <f t="shared" ref="BB7:BB64" si="144">IF(AZ7=0," ",IF(AY7/AZ7*100&gt;200,"св.200",AY7/AZ7))</f>
        <v>1.5728856684803887</v>
      </c>
      <c r="BC7" s="27"/>
      <c r="BD7" s="27"/>
      <c r="BE7" s="32"/>
      <c r="BF7" s="26" t="str">
        <f t="shared" ref="BF7:BF64" si="145">IF(BD7&lt;=0," ",IF(BC7&lt;=0," ",IF(BD7/BC7*100&gt;200,"СВ.200",BD7/BC7)))</f>
        <v xml:space="preserve"> </v>
      </c>
      <c r="BG7" s="26" t="str">
        <f t="shared" ref="BG7:BG64" si="146">IF(BE7=0," ",IF(BD7/BE7*100&gt;200,"св.200",BD7/BE7))</f>
        <v xml:space="preserve"> </v>
      </c>
      <c r="BH7" s="27"/>
      <c r="BI7" s="27"/>
      <c r="BJ7" s="27"/>
      <c r="BK7" s="26" t="str">
        <f t="shared" si="119"/>
        <v xml:space="preserve"> </v>
      </c>
      <c r="BL7" s="26" t="str">
        <f t="shared" ref="BL7:BL64" si="147">IF(BJ7=0," ",IF(BI7/BJ7*100&gt;200,"св.200",BI7/BJ7))</f>
        <v xml:space="preserve"> </v>
      </c>
      <c r="BM7" s="27"/>
      <c r="BN7" s="27"/>
      <c r="BO7" s="27"/>
      <c r="BP7" s="26" t="str">
        <f>IF(BN7&lt;=0," ",IF(BM7&lt;=0," ",IF(BN7/BM7*100&gt;200,"СВ.200",BN7/BM7)))</f>
        <v xml:space="preserve"> </v>
      </c>
      <c r="BQ7" s="26" t="str">
        <f t="shared" ref="BQ7:BQ64" si="148">IF(BO7=0," ",IF(BN7/BO7*100&gt;200,"св.200",BN7/BO7))</f>
        <v xml:space="preserve"> </v>
      </c>
      <c r="BR7" s="27"/>
      <c r="BS7" s="27"/>
      <c r="BT7" s="27"/>
      <c r="BU7" s="26" t="str">
        <f t="shared" si="120"/>
        <v xml:space="preserve"> </v>
      </c>
      <c r="BV7" s="26" t="str">
        <f t="shared" ref="BV7:BV64" si="149">IF(BT7=0," ",IF(BS7/BT7*100&gt;200,"св.200",BS7/BT7))</f>
        <v xml:space="preserve"> </v>
      </c>
      <c r="BW7" s="136">
        <v>60000</v>
      </c>
      <c r="BX7" s="136">
        <v>50823.33</v>
      </c>
      <c r="BY7" s="27">
        <v>53730.37</v>
      </c>
      <c r="BZ7" s="26">
        <f t="shared" ref="BZ7:BZ12" si="150">IF(BX7&lt;=0," ",IF(BW7&lt;=0," ",IF(BX7/BW7*100&gt;200,"СВ.200",BX7/BW7)))</f>
        <v>0.84705550000000007</v>
      </c>
      <c r="CA7" s="26">
        <f t="shared" si="122"/>
        <v>0.94589577551764481</v>
      </c>
      <c r="CB7" s="136">
        <v>250000</v>
      </c>
      <c r="CC7" s="136">
        <v>283401.48</v>
      </c>
      <c r="CD7" s="8">
        <v>218746.79</v>
      </c>
      <c r="CE7" s="26">
        <f t="shared" si="123"/>
        <v>1.1336059199999999</v>
      </c>
      <c r="CF7" s="26">
        <f t="shared" ref="CF7:CF64" si="151">IF(CD7=0," ",IF(CC7/CD7*100&gt;200,"св.200",CC7/CD7))</f>
        <v>1.2955686344014463</v>
      </c>
      <c r="CG7" s="27"/>
      <c r="CH7" s="27"/>
      <c r="CI7" s="27"/>
      <c r="CJ7" s="26" t="str">
        <f t="shared" si="124"/>
        <v xml:space="preserve"> </v>
      </c>
      <c r="CK7" s="26" t="str">
        <f t="shared" ref="CK7:CK64" si="152">IF(CI7=0," ",IF(CH7/CI7*100&gt;200,"св.200",CH7/CI7))</f>
        <v xml:space="preserve"> </v>
      </c>
      <c r="CL7" s="8"/>
      <c r="CM7" s="27"/>
      <c r="CN7" s="27"/>
      <c r="CO7" s="26" t="str">
        <f t="shared" si="125"/>
        <v xml:space="preserve"> </v>
      </c>
      <c r="CP7" s="26" t="str">
        <f t="shared" ref="CP7:CP64" si="153">IF(CN7=0," ",IF(CM7/CN7*100&gt;200,"св.200",CM7/CN7))</f>
        <v xml:space="preserve"> </v>
      </c>
      <c r="CQ7" s="136">
        <v>20000</v>
      </c>
      <c r="CR7" s="136">
        <v>45330.05</v>
      </c>
      <c r="CS7" s="8">
        <v>70569.429999999993</v>
      </c>
      <c r="CT7" s="26" t="str">
        <f>IF(CR7&lt;=0," ",IF(CQ7&lt;=0," ",IF(CR7/CQ7*100&gt;200,"СВ.200",CR7/CQ7)))</f>
        <v>СВ.200</v>
      </c>
      <c r="CU7" s="26">
        <f>IF(CS7=0," ",IF(CR7/CS7*100&gt;200,"св.200",CR7/CS7))</f>
        <v>0.64234683488303657</v>
      </c>
      <c r="CV7" s="136">
        <v>20000</v>
      </c>
      <c r="CW7" s="136">
        <v>45330.05</v>
      </c>
      <c r="CX7" s="27">
        <v>70569.429999999993</v>
      </c>
      <c r="CY7" s="26" t="str">
        <f t="shared" ref="CY7:CY64" si="154">IF(CW7&lt;=0," ",IF(CV7&lt;=0," ",IF(CW7/CV7*100&gt;200,"СВ.200",CW7/CV7)))</f>
        <v>СВ.200</v>
      </c>
      <c r="CZ7" s="26">
        <f t="shared" ref="CZ7:CZ64" si="155">IF(CX7=0," ",IF(CW7/CX7*100&gt;200,"св.200",CW7/CX7))</f>
        <v>0.64234683488303657</v>
      </c>
      <c r="DA7" s="27"/>
      <c r="DB7" s="27"/>
      <c r="DC7" s="27"/>
      <c r="DD7" s="26" t="str">
        <f t="shared" ref="DD7:DD63" si="156">IF(DB7&lt;=0," ",IF(DA7&lt;=0," ",IF(DB7/DA7*100&gt;200,"СВ.200",DB7/DA7)))</f>
        <v xml:space="preserve"> </v>
      </c>
      <c r="DE7" s="26" t="str">
        <f t="shared" ref="DE7:DE63" si="157">IF(DC7=0," ",IF(DB7/DC7*100&gt;200,"св.200",DB7/DC7))</f>
        <v xml:space="preserve"> </v>
      </c>
      <c r="DF7" s="27"/>
      <c r="DG7" s="27"/>
      <c r="DH7" s="27"/>
      <c r="DI7" s="26" t="str">
        <f t="shared" ref="DI7:DI70" si="158">IF(DG7&lt;=0," ",IF(DF7&lt;=0," ",IF(DG7/DF7*100&gt;200,"СВ.200",DG7/DF7)))</f>
        <v xml:space="preserve"> </v>
      </c>
      <c r="DJ7" s="26" t="str">
        <f t="shared" ref="DJ7:DJ70" si="159">IF(DH7=0," ",IF(DG7/DH7*100&gt;200,"св.200",DG7/DH7))</f>
        <v xml:space="preserve"> </v>
      </c>
      <c r="DK7" s="27"/>
      <c r="DL7" s="27"/>
      <c r="DM7" s="27"/>
      <c r="DN7" s="26" t="str">
        <f t="shared" si="128"/>
        <v xml:space="preserve"> </v>
      </c>
      <c r="DO7" s="26" t="str">
        <f t="shared" ref="DO7:DO64" si="160">IF(DM7=0," ",IF(DL7/DM7*100&gt;200,"св.200",DL7/DM7))</f>
        <v xml:space="preserve"> </v>
      </c>
      <c r="DP7" s="27"/>
      <c r="DQ7" s="136">
        <v>27429.38</v>
      </c>
      <c r="DR7" s="27"/>
      <c r="DS7" s="26" t="str">
        <f t="shared" si="130"/>
        <v xml:space="preserve"> </v>
      </c>
      <c r="DT7" s="26" t="str">
        <f t="shared" ref="DT7:DT64" si="161">IF(DR7=0," ",IF(DQ7/DR7*100&gt;200,"св.200",DQ7/DR7))</f>
        <v xml:space="preserve"> </v>
      </c>
      <c r="DU7" s="27"/>
      <c r="DV7" s="27"/>
      <c r="DW7" s="26" t="str">
        <f t="shared" ref="DW7:DW68" si="162">IF(DV7=0," ",IF(DU7/DV7*100&gt;200,"св.200",DU7/DV7))</f>
        <v xml:space="preserve"> </v>
      </c>
      <c r="DX7" s="27"/>
      <c r="DY7" s="27"/>
      <c r="DZ7" s="27"/>
      <c r="EA7" s="26" t="str">
        <f t="shared" si="131"/>
        <v xml:space="preserve"> </v>
      </c>
      <c r="EB7" s="26" t="str">
        <f t="shared" ref="EB7:EB64" si="163">IF(DZ7=0," ",IF(DY7/DZ7*100&gt;200,"св.200",DY7/DZ7))</f>
        <v xml:space="preserve"> </v>
      </c>
    </row>
    <row r="8" spans="1:132" s="16" customFormat="1" ht="15.75" hidden="1" outlineLevel="1" x14ac:dyDescent="0.25">
      <c r="A8" s="15">
        <v>2</v>
      </c>
      <c r="B8" s="7" t="s">
        <v>23</v>
      </c>
      <c r="C8" s="25">
        <f t="shared" si="132"/>
        <v>191680</v>
      </c>
      <c r="D8" s="25">
        <f t="shared" si="132"/>
        <v>172445.43</v>
      </c>
      <c r="E8" s="25">
        <f t="shared" si="132"/>
        <v>210432.34</v>
      </c>
      <c r="F8" s="26">
        <f t="shared" si="105"/>
        <v>0.89965270242070117</v>
      </c>
      <c r="G8" s="26">
        <f t="shared" si="133"/>
        <v>0.81948159679258425</v>
      </c>
      <c r="H8" s="14">
        <f t="shared" si="134"/>
        <v>91675.42</v>
      </c>
      <c r="I8" s="21">
        <f t="shared" si="134"/>
        <v>75890.39</v>
      </c>
      <c r="J8" s="14">
        <f t="shared" si="134"/>
        <v>140531.07</v>
      </c>
      <c r="K8" s="26">
        <f t="shared" si="106"/>
        <v>0.82781611472300864</v>
      </c>
      <c r="L8" s="26">
        <f t="shared" si="135"/>
        <v>0.54002570392440619</v>
      </c>
      <c r="M8" s="136">
        <v>15000</v>
      </c>
      <c r="N8" s="136">
        <v>21743.919999999998</v>
      </c>
      <c r="O8" s="8">
        <v>15472.5</v>
      </c>
      <c r="P8" s="26">
        <f t="shared" si="107"/>
        <v>1.4495946666666666</v>
      </c>
      <c r="Q8" s="26">
        <f t="shared" si="136"/>
        <v>1.4053268702536759</v>
      </c>
      <c r="R8" s="27">
        <f t="shared" ref="R8:R10" si="164">N8</f>
        <v>21743.919999999998</v>
      </c>
      <c r="S8" s="26">
        <f t="shared" si="137"/>
        <v>1.4053268702536759</v>
      </c>
      <c r="T8" s="27"/>
      <c r="U8" s="27"/>
      <c r="V8" s="27"/>
      <c r="W8" s="26" t="str">
        <f t="shared" si="108"/>
        <v xml:space="preserve"> </v>
      </c>
      <c r="X8" s="26" t="str">
        <f>IF(U8=0," ",IF(U8/V8*100&gt;200,"св.200",U8/V8))</f>
        <v xml:space="preserve"> </v>
      </c>
      <c r="Y8" s="136">
        <v>17000</v>
      </c>
      <c r="Z8" s="136">
        <v>15392.9</v>
      </c>
      <c r="AA8" s="8">
        <v>16697.439999999999</v>
      </c>
      <c r="AB8" s="26">
        <f t="shared" si="110"/>
        <v>0.90546470588235295</v>
      </c>
      <c r="AC8" s="26">
        <f t="shared" si="139"/>
        <v>0.92187185580544084</v>
      </c>
      <c r="AD8" s="136">
        <v>3000</v>
      </c>
      <c r="AE8" s="136">
        <v>3497.3</v>
      </c>
      <c r="AF8" s="8">
        <v>5707.6</v>
      </c>
      <c r="AG8" s="26">
        <f t="shared" si="111"/>
        <v>1.1657666666666666</v>
      </c>
      <c r="AH8" s="26">
        <f t="shared" si="140"/>
        <v>0.6127444109608241</v>
      </c>
      <c r="AI8" s="136">
        <v>56675.42</v>
      </c>
      <c r="AJ8" s="136">
        <v>35256.269999999997</v>
      </c>
      <c r="AK8" s="8">
        <v>102653.53</v>
      </c>
      <c r="AL8" s="26">
        <f t="shared" si="113"/>
        <v>0.62207337854752554</v>
      </c>
      <c r="AM8" s="26">
        <f t="shared" si="141"/>
        <v>0.34344917315556511</v>
      </c>
      <c r="AN8" s="66"/>
      <c r="AO8" s="8"/>
      <c r="AP8" s="8"/>
      <c r="AQ8" s="26" t="str">
        <f>IF(AO8&lt;=0," ",IF(AN8&lt;=0," ",IF(AO8/AN8*100&gt;200,"СВ.200",AO8/AN8)))</f>
        <v xml:space="preserve"> </v>
      </c>
      <c r="AR8" s="26" t="str">
        <f>IF(AO8=0," ",IF(AO8/AP8*100&gt;200,"св.200",AO8/AP8))</f>
        <v xml:space="preserve"> </v>
      </c>
      <c r="AS8" s="8">
        <f t="shared" ref="AS8:AS10" si="165">AX8+BC8+BH8+BM8+BR8+BW8+CB8+CG8+CL8+CQ8+DK8+DP8+DX8+DF8</f>
        <v>100004.58</v>
      </c>
      <c r="AT8" s="14">
        <f>AY8+BD8+BI8+BN8+BS8+BX8+CC8+CH8+CM8+CR8+DL8+DQ8+DU8+DY8+DG8</f>
        <v>96555.04</v>
      </c>
      <c r="AU8" s="8">
        <f t="shared" ref="AU8:AU10" si="166">AZ8+BE8+BJ8+BO8+BT8+BY8+CD8+CI8+CN8+CS8+DM8+DR8+DV8+DZ8+DH8</f>
        <v>69901.26999999999</v>
      </c>
      <c r="AV8" s="26">
        <f t="shared" si="115"/>
        <v>0.96550617981696429</v>
      </c>
      <c r="AW8" s="26">
        <f t="shared" si="143"/>
        <v>1.3813059476601786</v>
      </c>
      <c r="AX8" s="8"/>
      <c r="AY8" s="8"/>
      <c r="AZ8" s="8"/>
      <c r="BA8" s="26" t="str">
        <f t="shared" si="116"/>
        <v xml:space="preserve"> </v>
      </c>
      <c r="BB8" s="26" t="str">
        <f t="shared" si="144"/>
        <v xml:space="preserve"> </v>
      </c>
      <c r="BC8" s="136">
        <v>324.58</v>
      </c>
      <c r="BD8" s="136">
        <v>324.58</v>
      </c>
      <c r="BE8" s="32">
        <v>62601.27</v>
      </c>
      <c r="BF8" s="26">
        <f t="shared" si="145"/>
        <v>1</v>
      </c>
      <c r="BG8" s="26">
        <f t="shared" si="146"/>
        <v>5.1848788371226338E-3</v>
      </c>
      <c r="BH8" s="27"/>
      <c r="BI8" s="27"/>
      <c r="BJ8" s="27"/>
      <c r="BK8" s="26" t="str">
        <f t="shared" si="119"/>
        <v xml:space="preserve"> </v>
      </c>
      <c r="BL8" s="26" t="str">
        <f t="shared" si="147"/>
        <v xml:space="preserve"> </v>
      </c>
      <c r="BM8" s="27"/>
      <c r="BN8" s="27"/>
      <c r="BO8" s="27"/>
      <c r="BP8" s="26" t="str">
        <f>IF(BN8&lt;=0," ",IF(BM8&lt;=0," ",IF(BN8/BM8*100&gt;200,"СВ.200",BN8/BM8)))</f>
        <v xml:space="preserve"> </v>
      </c>
      <c r="BQ8" s="26" t="str">
        <f t="shared" si="148"/>
        <v xml:space="preserve"> </v>
      </c>
      <c r="BR8" s="27"/>
      <c r="BS8" s="27"/>
      <c r="BT8" s="27"/>
      <c r="BU8" s="26" t="str">
        <f t="shared" si="120"/>
        <v xml:space="preserve"> </v>
      </c>
      <c r="BV8" s="26" t="str">
        <f t="shared" si="149"/>
        <v xml:space="preserve"> </v>
      </c>
      <c r="BW8" s="27"/>
      <c r="BX8" s="27"/>
      <c r="BY8" s="27"/>
      <c r="BZ8" s="26" t="str">
        <f t="shared" si="150"/>
        <v xml:space="preserve"> </v>
      </c>
      <c r="CA8" s="26" t="str">
        <f t="shared" si="122"/>
        <v xml:space="preserve"> </v>
      </c>
      <c r="CB8" s="136">
        <v>7000</v>
      </c>
      <c r="CC8" s="136">
        <v>6100</v>
      </c>
      <c r="CD8" s="8">
        <v>7300</v>
      </c>
      <c r="CE8" s="26">
        <f t="shared" si="123"/>
        <v>0.87142857142857144</v>
      </c>
      <c r="CF8" s="26">
        <f t="shared" si="151"/>
        <v>0.83561643835616439</v>
      </c>
      <c r="CG8" s="27"/>
      <c r="CH8" s="27"/>
      <c r="CI8" s="27"/>
      <c r="CJ8" s="26" t="str">
        <f t="shared" si="124"/>
        <v xml:space="preserve"> </v>
      </c>
      <c r="CK8" s="26" t="str">
        <f t="shared" si="152"/>
        <v xml:space="preserve"> </v>
      </c>
      <c r="CL8" s="136">
        <v>82180</v>
      </c>
      <c r="CM8" s="136">
        <v>82179.399999999994</v>
      </c>
      <c r="CN8" s="27"/>
      <c r="CO8" s="26">
        <f>IF(CM8&lt;=0," ",IF(CL8&lt;=0," ",IF(CM8/CL8*100&gt;200,"СВ.200",CM8/CL8)))</f>
        <v>0.99999269895351661</v>
      </c>
      <c r="CP8" s="26" t="str">
        <f>IF(CN8=0," ",IF(CM8/CN8*100&gt;200,"св.200",CM8/CN8))</f>
        <v xml:space="preserve"> </v>
      </c>
      <c r="CQ8" s="136">
        <v>10500</v>
      </c>
      <c r="CR8" s="136">
        <v>7951.06</v>
      </c>
      <c r="CS8" s="27"/>
      <c r="CT8" s="44">
        <f t="shared" ref="CT8:CT64" si="167">IF(CR8&lt;=0," ",IF(CQ8&lt;=0," ",IF(CR8/CQ8*100&gt;200,"СВ.200",CR8/CQ8)))</f>
        <v>0.75724380952380954</v>
      </c>
      <c r="CU8" s="26" t="str">
        <f t="shared" ref="CU8:CU64" si="168">IF(CS8=0," ",IF(CR8/CS8*100&gt;200,"св.200",CR8/CS8))</f>
        <v xml:space="preserve"> </v>
      </c>
      <c r="CV8" s="27"/>
      <c r="CW8" s="27"/>
      <c r="CX8" s="27"/>
      <c r="CY8" s="26" t="str">
        <f t="shared" si="154"/>
        <v xml:space="preserve"> </v>
      </c>
      <c r="CZ8" s="26" t="str">
        <f t="shared" si="155"/>
        <v xml:space="preserve"> </v>
      </c>
      <c r="DA8" s="136">
        <v>10500</v>
      </c>
      <c r="DB8" s="136">
        <v>7951.06</v>
      </c>
      <c r="DC8" s="27"/>
      <c r="DD8" s="26">
        <f t="shared" si="156"/>
        <v>0.75724380952380954</v>
      </c>
      <c r="DE8" s="26" t="str">
        <f t="shared" si="157"/>
        <v xml:space="preserve"> </v>
      </c>
      <c r="DF8" s="27"/>
      <c r="DG8" s="27"/>
      <c r="DH8" s="27"/>
      <c r="DI8" s="26" t="str">
        <f t="shared" si="158"/>
        <v xml:space="preserve"> </v>
      </c>
      <c r="DJ8" s="26" t="str">
        <f t="shared" si="159"/>
        <v xml:space="preserve"> </v>
      </c>
      <c r="DK8" s="27"/>
      <c r="DL8" s="27"/>
      <c r="DM8" s="27"/>
      <c r="DN8" s="26" t="str">
        <f t="shared" si="128"/>
        <v xml:space="preserve"> </v>
      </c>
      <c r="DO8" s="26" t="str">
        <f t="shared" si="160"/>
        <v xml:space="preserve"> </v>
      </c>
      <c r="DP8" s="27"/>
      <c r="DQ8" s="27"/>
      <c r="DR8" s="27"/>
      <c r="DS8" s="26" t="str">
        <f t="shared" si="130"/>
        <v xml:space="preserve"> </v>
      </c>
      <c r="DT8" s="26" t="str">
        <f t="shared" si="161"/>
        <v xml:space="preserve"> </v>
      </c>
      <c r="DU8" s="27"/>
      <c r="DV8" s="27"/>
      <c r="DW8" s="26" t="str">
        <f>IF(DU8=0," ",IF(DU8/DV8*100&gt;200,"св.200",DU8/DV8))</f>
        <v xml:space="preserve"> </v>
      </c>
      <c r="DX8" s="27"/>
      <c r="DY8" s="27"/>
      <c r="DZ8" s="27"/>
      <c r="EA8" s="26" t="str">
        <f t="shared" si="131"/>
        <v xml:space="preserve"> </v>
      </c>
      <c r="EB8" s="26" t="str">
        <f t="shared" si="163"/>
        <v xml:space="preserve"> </v>
      </c>
    </row>
    <row r="9" spans="1:132" s="16" customFormat="1" ht="15.75" hidden="1" outlineLevel="1" x14ac:dyDescent="0.25">
      <c r="A9" s="15">
        <v>3</v>
      </c>
      <c r="B9" s="7" t="s">
        <v>97</v>
      </c>
      <c r="C9" s="25">
        <f t="shared" si="132"/>
        <v>712001</v>
      </c>
      <c r="D9" s="25">
        <f t="shared" si="132"/>
        <v>734017.47</v>
      </c>
      <c r="E9" s="25">
        <f t="shared" si="132"/>
        <v>678036.57000000007</v>
      </c>
      <c r="F9" s="26">
        <f t="shared" si="105"/>
        <v>1.0309219649972401</v>
      </c>
      <c r="G9" s="26">
        <f t="shared" si="133"/>
        <v>1.0825632458143075</v>
      </c>
      <c r="H9" s="14">
        <f t="shared" si="134"/>
        <v>484461</v>
      </c>
      <c r="I9" s="21">
        <f t="shared" si="134"/>
        <v>506459.45</v>
      </c>
      <c r="J9" s="14">
        <f t="shared" si="134"/>
        <v>511778.94</v>
      </c>
      <c r="K9" s="26">
        <f t="shared" si="106"/>
        <v>1.0454080927050888</v>
      </c>
      <c r="L9" s="26">
        <f t="shared" si="135"/>
        <v>0.98960588335268351</v>
      </c>
      <c r="M9" s="136">
        <v>90422</v>
      </c>
      <c r="N9" s="136">
        <v>96654.37</v>
      </c>
      <c r="O9" s="8">
        <v>81490.990000000005</v>
      </c>
      <c r="P9" s="26">
        <f t="shared" si="107"/>
        <v>1.0689253721439471</v>
      </c>
      <c r="Q9" s="26">
        <f t="shared" si="136"/>
        <v>1.1860743132461637</v>
      </c>
      <c r="R9" s="27">
        <f t="shared" si="164"/>
        <v>96654.37</v>
      </c>
      <c r="S9" s="26">
        <f t="shared" si="137"/>
        <v>1.1860743132461637</v>
      </c>
      <c r="T9" s="27"/>
      <c r="U9" s="27"/>
      <c r="V9" s="27"/>
      <c r="W9" s="26" t="str">
        <f t="shared" si="108"/>
        <v xml:space="preserve"> </v>
      </c>
      <c r="X9" s="26" t="str">
        <f t="shared" ref="X9:X10" si="169">IF(U9=0," ",IF(U9/V9*100&gt;200,"св.200",U9/V9))</f>
        <v xml:space="preserve"> </v>
      </c>
      <c r="Y9" s="136">
        <v>620</v>
      </c>
      <c r="Z9" s="136">
        <v>628.5</v>
      </c>
      <c r="AA9" s="8">
        <v>462.9</v>
      </c>
      <c r="AB9" s="26">
        <f t="shared" si="110"/>
        <v>1.0137096774193548</v>
      </c>
      <c r="AC9" s="26">
        <f t="shared" si="139"/>
        <v>1.3577446532728452</v>
      </c>
      <c r="AD9" s="136">
        <v>59589</v>
      </c>
      <c r="AE9" s="136">
        <v>70108.320000000007</v>
      </c>
      <c r="AF9" s="8">
        <v>29398.38</v>
      </c>
      <c r="AG9" s="26">
        <f t="shared" si="111"/>
        <v>1.1765312389870615</v>
      </c>
      <c r="AH9" s="26" t="str">
        <f t="shared" si="140"/>
        <v>св.200</v>
      </c>
      <c r="AI9" s="136">
        <v>323430</v>
      </c>
      <c r="AJ9" s="136">
        <v>328568.26</v>
      </c>
      <c r="AK9" s="8">
        <v>389326.67</v>
      </c>
      <c r="AL9" s="26">
        <f t="shared" si="113"/>
        <v>1.01588677611848</v>
      </c>
      <c r="AM9" s="26">
        <f t="shared" si="141"/>
        <v>0.84393976914039825</v>
      </c>
      <c r="AN9" s="136">
        <v>10400</v>
      </c>
      <c r="AO9" s="136">
        <v>10500</v>
      </c>
      <c r="AP9" s="8">
        <v>11100</v>
      </c>
      <c r="AQ9" s="26">
        <f>IF(AO9&lt;=0," ",IF(AN9&lt;=0," ",IF(AO9/AN9*100&gt;200,"СВ.200",AO9/AN9)))</f>
        <v>1.0096153846153846</v>
      </c>
      <c r="AR9" s="26">
        <f t="shared" si="142"/>
        <v>0.94594594594594594</v>
      </c>
      <c r="AS9" s="8">
        <f t="shared" si="165"/>
        <v>227540</v>
      </c>
      <c r="AT9" s="14">
        <f t="shared" ref="AT9:AT10" si="170">AY9+BD9+BI9+BN9+BS9+BX9+CC9+CH9+CM9+CR9+DL9+DQ9+DU9+DY9+DG9</f>
        <v>227558.02</v>
      </c>
      <c r="AU9" s="8">
        <f t="shared" si="166"/>
        <v>166257.63</v>
      </c>
      <c r="AV9" s="26">
        <f t="shared" si="115"/>
        <v>1.0000791948668366</v>
      </c>
      <c r="AW9" s="26">
        <f t="shared" si="143"/>
        <v>1.3687072286547088</v>
      </c>
      <c r="AX9" s="8"/>
      <c r="AY9" s="8"/>
      <c r="AZ9" s="8"/>
      <c r="BA9" s="26" t="str">
        <f t="shared" si="116"/>
        <v xml:space="preserve"> </v>
      </c>
      <c r="BB9" s="26" t="str">
        <f t="shared" si="144"/>
        <v xml:space="preserve"> </v>
      </c>
      <c r="BC9" s="136">
        <v>5440</v>
      </c>
      <c r="BD9" s="136">
        <v>5445.62</v>
      </c>
      <c r="BE9" s="32">
        <v>610.54999999999995</v>
      </c>
      <c r="BF9" s="26">
        <f t="shared" si="145"/>
        <v>1.001033088235294</v>
      </c>
      <c r="BG9" s="26" t="str">
        <f t="shared" si="146"/>
        <v>св.200</v>
      </c>
      <c r="BH9" s="27"/>
      <c r="BI9" s="27"/>
      <c r="BJ9" s="27"/>
      <c r="BK9" s="26" t="str">
        <f t="shared" si="119"/>
        <v xml:space="preserve"> </v>
      </c>
      <c r="BL9" s="26" t="str">
        <f t="shared" si="147"/>
        <v xml:space="preserve"> </v>
      </c>
      <c r="BM9" s="27"/>
      <c r="BN9" s="27"/>
      <c r="BO9" s="27"/>
      <c r="BP9" s="26" t="str">
        <f>IF(BN9&lt;=0," ",IF(BM9&lt;=0," ",IF(BN9/BM9*100&gt;200,"СВ.200",BN9/BM9)))</f>
        <v xml:space="preserve"> </v>
      </c>
      <c r="BQ9" s="26" t="str">
        <f t="shared" si="148"/>
        <v xml:space="preserve"> </v>
      </c>
      <c r="BR9" s="27"/>
      <c r="BS9" s="27"/>
      <c r="BT9" s="27"/>
      <c r="BU9" s="26" t="str">
        <f t="shared" si="120"/>
        <v xml:space="preserve"> </v>
      </c>
      <c r="BV9" s="26" t="str">
        <f t="shared" si="149"/>
        <v xml:space="preserve"> </v>
      </c>
      <c r="BW9" s="27"/>
      <c r="BX9" s="27"/>
      <c r="BY9" s="27"/>
      <c r="BZ9" s="26" t="str">
        <f t="shared" si="150"/>
        <v xml:space="preserve"> </v>
      </c>
      <c r="CA9" s="26" t="str">
        <f t="shared" si="122"/>
        <v xml:space="preserve"> </v>
      </c>
      <c r="CB9" s="136">
        <v>191600</v>
      </c>
      <c r="CC9" s="136">
        <v>191609.66</v>
      </c>
      <c r="CD9" s="8">
        <v>162759.88</v>
      </c>
      <c r="CE9" s="26">
        <f t="shared" si="123"/>
        <v>1.0000504175365346</v>
      </c>
      <c r="CF9" s="26">
        <f t="shared" si="151"/>
        <v>1.1772536327748582</v>
      </c>
      <c r="CG9" s="27"/>
      <c r="CH9" s="27"/>
      <c r="CI9" s="27"/>
      <c r="CJ9" s="26" t="str">
        <f t="shared" si="124"/>
        <v xml:space="preserve"> </v>
      </c>
      <c r="CK9" s="26" t="str">
        <f t="shared" si="152"/>
        <v xml:space="preserve"> </v>
      </c>
      <c r="CL9" s="8"/>
      <c r="CM9" s="27"/>
      <c r="CN9" s="27"/>
      <c r="CO9" s="26" t="str">
        <f t="shared" si="125"/>
        <v xml:space="preserve"> </v>
      </c>
      <c r="CP9" s="26" t="str">
        <f t="shared" si="153"/>
        <v xml:space="preserve"> </v>
      </c>
      <c r="CQ9" s="136">
        <v>27500</v>
      </c>
      <c r="CR9" s="136">
        <v>27502.74</v>
      </c>
      <c r="CS9" s="27">
        <v>2887.2</v>
      </c>
      <c r="CT9" s="44">
        <f t="shared" si="167"/>
        <v>1.0000996363636365</v>
      </c>
      <c r="CU9" s="26" t="str">
        <f t="shared" si="168"/>
        <v>св.200</v>
      </c>
      <c r="CV9" s="27"/>
      <c r="CW9" s="27"/>
      <c r="CX9" s="27"/>
      <c r="CY9" s="26" t="str">
        <f t="shared" si="154"/>
        <v xml:space="preserve"> </v>
      </c>
      <c r="CZ9" s="26" t="str">
        <f t="shared" si="155"/>
        <v xml:space="preserve"> </v>
      </c>
      <c r="DA9" s="136">
        <v>27500</v>
      </c>
      <c r="DB9" s="136">
        <v>27502.74</v>
      </c>
      <c r="DC9" s="27">
        <v>2887.2</v>
      </c>
      <c r="DD9" s="26">
        <f t="shared" si="156"/>
        <v>1.0000996363636365</v>
      </c>
      <c r="DE9" s="26" t="str">
        <f t="shared" si="157"/>
        <v>св.200</v>
      </c>
      <c r="DF9" s="27"/>
      <c r="DG9" s="27"/>
      <c r="DH9" s="27"/>
      <c r="DI9" s="26" t="str">
        <f t="shared" si="158"/>
        <v xml:space="preserve"> </v>
      </c>
      <c r="DJ9" s="26" t="str">
        <f t="shared" si="159"/>
        <v xml:space="preserve"> </v>
      </c>
      <c r="DK9" s="27"/>
      <c r="DL9" s="27"/>
      <c r="DM9" s="27"/>
      <c r="DN9" s="26" t="str">
        <f t="shared" si="128"/>
        <v xml:space="preserve"> </v>
      </c>
      <c r="DO9" s="26" t="str">
        <f t="shared" si="160"/>
        <v xml:space="preserve"> </v>
      </c>
      <c r="DP9" s="136">
        <v>3000</v>
      </c>
      <c r="DQ9" s="136">
        <v>3000</v>
      </c>
      <c r="DR9" s="27"/>
      <c r="DS9" s="26">
        <f t="shared" si="130"/>
        <v>1</v>
      </c>
      <c r="DT9" s="26" t="str">
        <f t="shared" si="161"/>
        <v xml:space="preserve"> </v>
      </c>
      <c r="DU9" s="27"/>
      <c r="DV9" s="27"/>
      <c r="DW9" s="26" t="str">
        <f t="shared" si="162"/>
        <v xml:space="preserve"> </v>
      </c>
      <c r="DX9" s="27"/>
      <c r="DY9" s="27"/>
      <c r="DZ9" s="27"/>
      <c r="EA9" s="26" t="str">
        <f t="shared" si="131"/>
        <v xml:space="preserve"> </v>
      </c>
      <c r="EB9" s="26" t="str">
        <f t="shared" si="163"/>
        <v xml:space="preserve"> </v>
      </c>
    </row>
    <row r="10" spans="1:132" s="16" customFormat="1" ht="15.75" hidden="1" outlineLevel="1" x14ac:dyDescent="0.25">
      <c r="A10" s="15">
        <v>4</v>
      </c>
      <c r="B10" s="7" t="s">
        <v>83</v>
      </c>
      <c r="C10" s="25">
        <f t="shared" si="132"/>
        <v>155527.62</v>
      </c>
      <c r="D10" s="25">
        <f t="shared" si="132"/>
        <v>156081.03999999998</v>
      </c>
      <c r="E10" s="25">
        <f t="shared" si="132"/>
        <v>206900.16999999998</v>
      </c>
      <c r="F10" s="26">
        <f t="shared" si="105"/>
        <v>1.0035583390268557</v>
      </c>
      <c r="G10" s="26">
        <f t="shared" si="133"/>
        <v>0.75437850051065691</v>
      </c>
      <c r="H10" s="14">
        <f t="shared" si="134"/>
        <v>134650</v>
      </c>
      <c r="I10" s="21">
        <f t="shared" si="134"/>
        <v>135203.41999999998</v>
      </c>
      <c r="J10" s="14">
        <f t="shared" si="134"/>
        <v>187352.24</v>
      </c>
      <c r="K10" s="26">
        <f t="shared" si="106"/>
        <v>1.0041100631266244</v>
      </c>
      <c r="L10" s="26">
        <f t="shared" si="135"/>
        <v>0.72165360819811919</v>
      </c>
      <c r="M10" s="136">
        <v>23300</v>
      </c>
      <c r="N10" s="136">
        <v>23378</v>
      </c>
      <c r="O10" s="8">
        <v>19698.52</v>
      </c>
      <c r="P10" s="26">
        <f t="shared" si="107"/>
        <v>1.0033476394849785</v>
      </c>
      <c r="Q10" s="26">
        <f t="shared" si="136"/>
        <v>1.1867896674470975</v>
      </c>
      <c r="R10" s="27">
        <f t="shared" si="164"/>
        <v>23378</v>
      </c>
      <c r="S10" s="26">
        <f t="shared" si="137"/>
        <v>1.1867896674470975</v>
      </c>
      <c r="T10" s="27"/>
      <c r="U10" s="27"/>
      <c r="V10" s="27"/>
      <c r="W10" s="26" t="str">
        <f t="shared" si="108"/>
        <v xml:space="preserve"> </v>
      </c>
      <c r="X10" s="26" t="str">
        <f t="shared" si="169"/>
        <v xml:space="preserve"> </v>
      </c>
      <c r="Y10" s="136">
        <v>0</v>
      </c>
      <c r="Z10" s="136">
        <v>0</v>
      </c>
      <c r="AA10" s="8">
        <v>150</v>
      </c>
      <c r="AB10" s="26" t="str">
        <f t="shared" si="110"/>
        <v xml:space="preserve"> </v>
      </c>
      <c r="AC10" s="26">
        <f t="shared" si="139"/>
        <v>0</v>
      </c>
      <c r="AD10" s="136">
        <v>7400</v>
      </c>
      <c r="AE10" s="136">
        <v>7497.52</v>
      </c>
      <c r="AF10" s="8">
        <v>5335.5</v>
      </c>
      <c r="AG10" s="26">
        <f t="shared" si="111"/>
        <v>1.0131783783783785</v>
      </c>
      <c r="AH10" s="26">
        <f t="shared" si="140"/>
        <v>1.405214131758973</v>
      </c>
      <c r="AI10" s="136">
        <v>102750</v>
      </c>
      <c r="AJ10" s="136">
        <v>103127.9</v>
      </c>
      <c r="AK10" s="8">
        <v>160168.22</v>
      </c>
      <c r="AL10" s="26">
        <f t="shared" si="113"/>
        <v>1.0036778588807784</v>
      </c>
      <c r="AM10" s="26">
        <f t="shared" si="141"/>
        <v>0.64387242363060537</v>
      </c>
      <c r="AN10" s="136">
        <v>1200</v>
      </c>
      <c r="AO10" s="136">
        <v>1200</v>
      </c>
      <c r="AP10" s="8">
        <v>2000</v>
      </c>
      <c r="AQ10" s="26">
        <f>IF(AO10&lt;=0," ",IF(AN10&lt;=0," ",IF(AO10/AN10*100&gt;200,"СВ.200",AO10/AN10)))</f>
        <v>1</v>
      </c>
      <c r="AR10" s="26">
        <f>IF(AO10=0," ",IF(AO10/AP10*100&gt;200,"св.200",AO10/AP10))</f>
        <v>0.6</v>
      </c>
      <c r="AS10" s="8">
        <f t="shared" si="165"/>
        <v>20877.62</v>
      </c>
      <c r="AT10" s="14">
        <f t="shared" si="170"/>
        <v>20877.62</v>
      </c>
      <c r="AU10" s="8">
        <f t="shared" si="166"/>
        <v>19547.93</v>
      </c>
      <c r="AV10" s="26">
        <f t="shared" si="115"/>
        <v>1</v>
      </c>
      <c r="AW10" s="26">
        <f>IF(AT10=0," ",IF(AT10/AU10*100&gt;200,"св.200",AT10/AU10))</f>
        <v>1.0680220360928241</v>
      </c>
      <c r="AX10" s="8"/>
      <c r="AY10" s="8"/>
      <c r="AZ10" s="8"/>
      <c r="BA10" s="26" t="str">
        <f t="shared" si="116"/>
        <v xml:space="preserve"> </v>
      </c>
      <c r="BB10" s="26" t="str">
        <f t="shared" si="144"/>
        <v xml:space="preserve"> </v>
      </c>
      <c r="BC10" s="136">
        <v>5877.62</v>
      </c>
      <c r="BD10" s="136">
        <v>5877.62</v>
      </c>
      <c r="BE10" s="32">
        <v>4477.93</v>
      </c>
      <c r="BF10" s="26">
        <f t="shared" si="145"/>
        <v>1</v>
      </c>
      <c r="BG10" s="26">
        <f t="shared" si="146"/>
        <v>1.3125752300728237</v>
      </c>
      <c r="BH10" s="27"/>
      <c r="BI10" s="27"/>
      <c r="BJ10" s="27"/>
      <c r="BK10" s="26" t="str">
        <f t="shared" si="119"/>
        <v xml:space="preserve"> </v>
      </c>
      <c r="BL10" s="26" t="str">
        <f t="shared" si="147"/>
        <v xml:space="preserve"> </v>
      </c>
      <c r="BM10" s="27"/>
      <c r="BN10" s="27"/>
      <c r="BO10" s="27"/>
      <c r="BP10" s="26" t="str">
        <f>IF(BN10&lt;=0," ",IF(BM10&lt;=0," ",IF(BN10/BM10*100&gt;200,"СВ.200",BN10/BM10)))</f>
        <v xml:space="preserve"> </v>
      </c>
      <c r="BQ10" s="26" t="str">
        <f t="shared" si="148"/>
        <v xml:space="preserve"> </v>
      </c>
      <c r="BR10" s="27"/>
      <c r="BS10" s="27"/>
      <c r="BT10" s="27"/>
      <c r="BU10" s="26" t="str">
        <f t="shared" si="120"/>
        <v xml:space="preserve"> </v>
      </c>
      <c r="BV10" s="26" t="str">
        <f t="shared" si="149"/>
        <v xml:space="preserve"> </v>
      </c>
      <c r="BW10" s="27"/>
      <c r="BX10" s="27"/>
      <c r="BY10" s="27"/>
      <c r="BZ10" s="26" t="str">
        <f t="shared" si="150"/>
        <v xml:space="preserve"> </v>
      </c>
      <c r="CA10" s="26" t="str">
        <f>IF(BX10=0," ",IF(BX10/BY10*100&gt;200,"св.200",BX10/BY10))</f>
        <v xml:space="preserve"> </v>
      </c>
      <c r="CB10" s="136">
        <v>15000</v>
      </c>
      <c r="CC10" s="136">
        <v>15000</v>
      </c>
      <c r="CD10" s="8">
        <v>15070</v>
      </c>
      <c r="CE10" s="26">
        <f t="shared" si="123"/>
        <v>1</v>
      </c>
      <c r="CF10" s="26">
        <f>IF(CC10=0," ",IF(CC10/CD10*100&gt;200,"св.200",CC10/CD10))</f>
        <v>0.99535500995355009</v>
      </c>
      <c r="CG10" s="27"/>
      <c r="CH10" s="27"/>
      <c r="CI10" s="27"/>
      <c r="CJ10" s="26" t="str">
        <f t="shared" si="124"/>
        <v xml:space="preserve"> </v>
      </c>
      <c r="CK10" s="26" t="str">
        <f t="shared" si="152"/>
        <v xml:space="preserve"> </v>
      </c>
      <c r="CL10" s="8"/>
      <c r="CM10" s="27"/>
      <c r="CN10" s="27"/>
      <c r="CO10" s="26" t="str">
        <f t="shared" si="125"/>
        <v xml:space="preserve"> </v>
      </c>
      <c r="CP10" s="26" t="str">
        <f t="shared" si="153"/>
        <v xml:space="preserve"> </v>
      </c>
      <c r="CQ10" s="30"/>
      <c r="CR10" s="8"/>
      <c r="CS10" s="27"/>
      <c r="CT10" s="44" t="str">
        <f t="shared" si="167"/>
        <v xml:space="preserve"> </v>
      </c>
      <c r="CU10" s="26" t="str">
        <f t="shared" si="168"/>
        <v xml:space="preserve"> </v>
      </c>
      <c r="CV10" s="27"/>
      <c r="CW10" s="27"/>
      <c r="CX10" s="27"/>
      <c r="CY10" s="26" t="str">
        <f t="shared" si="154"/>
        <v xml:space="preserve"> </v>
      </c>
      <c r="CZ10" s="26" t="str">
        <f t="shared" si="155"/>
        <v xml:space="preserve"> </v>
      </c>
      <c r="DA10" s="27"/>
      <c r="DB10" s="27"/>
      <c r="DC10" s="27"/>
      <c r="DD10" s="26" t="str">
        <f t="shared" si="156"/>
        <v xml:space="preserve"> </v>
      </c>
      <c r="DE10" s="26" t="str">
        <f t="shared" si="157"/>
        <v xml:space="preserve"> </v>
      </c>
      <c r="DF10" s="27"/>
      <c r="DG10" s="27"/>
      <c r="DH10" s="27"/>
      <c r="DI10" s="26" t="str">
        <f t="shared" si="158"/>
        <v xml:space="preserve"> </v>
      </c>
      <c r="DJ10" s="26" t="str">
        <f t="shared" si="159"/>
        <v xml:space="preserve"> </v>
      </c>
      <c r="DK10" s="27"/>
      <c r="DL10" s="27"/>
      <c r="DM10" s="27"/>
      <c r="DN10" s="26" t="str">
        <f t="shared" si="128"/>
        <v xml:space="preserve"> </v>
      </c>
      <c r="DO10" s="26" t="str">
        <f t="shared" si="160"/>
        <v xml:space="preserve"> </v>
      </c>
      <c r="DP10" s="27"/>
      <c r="DQ10" s="27"/>
      <c r="DR10" s="27"/>
      <c r="DS10" s="26" t="str">
        <f t="shared" si="130"/>
        <v xml:space="preserve"> </v>
      </c>
      <c r="DT10" s="26" t="str">
        <f t="shared" si="161"/>
        <v xml:space="preserve"> </v>
      </c>
      <c r="DU10" s="27"/>
      <c r="DV10" s="27"/>
      <c r="DW10" s="26" t="str">
        <f t="shared" si="162"/>
        <v xml:space="preserve"> </v>
      </c>
      <c r="DX10" s="27"/>
      <c r="DY10" s="27"/>
      <c r="DZ10" s="27"/>
      <c r="EA10" s="26" t="str">
        <f t="shared" si="131"/>
        <v xml:space="preserve"> </v>
      </c>
      <c r="EB10" s="26" t="str">
        <f t="shared" si="163"/>
        <v xml:space="preserve"> </v>
      </c>
    </row>
    <row r="11" spans="1:132" s="18" customFormat="1" ht="32.1" customHeight="1" collapsed="1" x14ac:dyDescent="0.25">
      <c r="A11" s="17"/>
      <c r="B11" s="6" t="s">
        <v>138</v>
      </c>
      <c r="C11" s="31">
        <f>SUM(C12:C17)</f>
        <v>32974152.020000003</v>
      </c>
      <c r="D11" s="31">
        <f>SUM(D12:D17)</f>
        <v>35579912.929999992</v>
      </c>
      <c r="E11" s="31">
        <f>SUM(E12:E17)</f>
        <v>33597933.000000007</v>
      </c>
      <c r="F11" s="23">
        <f t="shared" si="105"/>
        <v>1.0790243493879539</v>
      </c>
      <c r="G11" s="23">
        <f t="shared" si="133"/>
        <v>1.058991126924385</v>
      </c>
      <c r="H11" s="22">
        <f>SUM(H12:H17)</f>
        <v>29638758.350000001</v>
      </c>
      <c r="I11" s="22">
        <f>SUM(I12:I17)</f>
        <v>32186719.879999999</v>
      </c>
      <c r="J11" s="22">
        <f>SUM(J12:J17)</f>
        <v>31002749.740000006</v>
      </c>
      <c r="K11" s="23">
        <f t="shared" si="106"/>
        <v>1.0859672156273037</v>
      </c>
      <c r="L11" s="23">
        <f t="shared" si="135"/>
        <v>1.0381891977301752</v>
      </c>
      <c r="M11" s="22">
        <f>SUM(M12:M17)</f>
        <v>19401081.370000001</v>
      </c>
      <c r="N11" s="22">
        <f>SUM(N12:N17)</f>
        <v>21632158.229999997</v>
      </c>
      <c r="O11" s="22">
        <f>SUM(O12:O17)</f>
        <v>20041711.509999998</v>
      </c>
      <c r="P11" s="23">
        <f t="shared" si="107"/>
        <v>1.1149975518091442</v>
      </c>
      <c r="Q11" s="23">
        <f t="shared" si="136"/>
        <v>1.0793568313368063</v>
      </c>
      <c r="R11" s="24">
        <f>SUM(R12:R17)</f>
        <v>21632158.229999997</v>
      </c>
      <c r="S11" s="23">
        <f t="shared" si="137"/>
        <v>1.0793568313368063</v>
      </c>
      <c r="T11" s="22">
        <f>SUM(T12:T17)</f>
        <v>1427967.47</v>
      </c>
      <c r="U11" s="22">
        <f>SUM(U12:U17)</f>
        <v>1474349.75</v>
      </c>
      <c r="V11" s="22">
        <f>SUM(V12:V17)</f>
        <v>1347337.37</v>
      </c>
      <c r="W11" s="23">
        <f t="shared" si="108"/>
        <v>1.0324813281635892</v>
      </c>
      <c r="X11" s="23">
        <f t="shared" si="138"/>
        <v>1.0942691732806311</v>
      </c>
      <c r="Y11" s="22">
        <f>SUM(Y12:Y17)</f>
        <v>6450.36</v>
      </c>
      <c r="Z11" s="22">
        <f>SUM(Z12:Z17)</f>
        <v>31560.84</v>
      </c>
      <c r="AA11" s="22">
        <f>SUM(AA12:AA17)</f>
        <v>12474.43</v>
      </c>
      <c r="AB11" s="23" t="str">
        <f t="shared" si="110"/>
        <v>СВ.200</v>
      </c>
      <c r="AC11" s="23" t="str">
        <f>IF(AA11=0," ",IF(Z11/AA11*100&gt;200,"св.200",Z11/AA11))</f>
        <v>св.200</v>
      </c>
      <c r="AD11" s="22">
        <f>SUM(AD12:AD17)</f>
        <v>977750</v>
      </c>
      <c r="AE11" s="22">
        <f>SUM(AE12:AE17)</f>
        <v>1111113.83</v>
      </c>
      <c r="AF11" s="22">
        <f>SUM(AF12:AF17)</f>
        <v>1238375.8900000001</v>
      </c>
      <c r="AG11" s="23">
        <f t="shared" si="111"/>
        <v>1.1363987010994632</v>
      </c>
      <c r="AH11" s="23">
        <f t="shared" si="140"/>
        <v>0.89723470795284943</v>
      </c>
      <c r="AI11" s="22">
        <f>SUM(AI12:AI17)</f>
        <v>7825509.1500000004</v>
      </c>
      <c r="AJ11" s="22">
        <f>SUM(AJ12:AJ17)</f>
        <v>7937537.2300000004</v>
      </c>
      <c r="AK11" s="22">
        <f>SUM(AK12:AK17)</f>
        <v>8362850.540000001</v>
      </c>
      <c r="AL11" s="23">
        <f t="shared" si="113"/>
        <v>1.0143157560553104</v>
      </c>
      <c r="AM11" s="23">
        <f t="shared" si="141"/>
        <v>0.94914254320752212</v>
      </c>
      <c r="AN11" s="65">
        <f>SUM(AN12:AN17)</f>
        <v>0</v>
      </c>
      <c r="AO11" s="22">
        <f>SUM(AO12:AO17)</f>
        <v>0</v>
      </c>
      <c r="AP11" s="22">
        <f>SUM(AP12:AP17)</f>
        <v>0</v>
      </c>
      <c r="AQ11" s="28">
        <f>SUM(AQ12:AQ17)</f>
        <v>0</v>
      </c>
      <c r="AR11" s="23" t="str">
        <f t="shared" si="142"/>
        <v xml:space="preserve"> </v>
      </c>
      <c r="AS11" s="22">
        <f>SUM(AS12:AS17)</f>
        <v>3335393.67</v>
      </c>
      <c r="AT11" s="22">
        <f t="shared" ref="AT11:AU11" si="171">SUM(AT12:AT17)</f>
        <v>3393193.0500000003</v>
      </c>
      <c r="AU11" s="22">
        <f t="shared" si="171"/>
        <v>2595183.2600000002</v>
      </c>
      <c r="AV11" s="23">
        <f t="shared" si="115"/>
        <v>1.0173291028641906</v>
      </c>
      <c r="AW11" s="23">
        <f t="shared" si="143"/>
        <v>1.3074965079730054</v>
      </c>
      <c r="AX11" s="22">
        <f>SUM(AX12:AX17)</f>
        <v>560000</v>
      </c>
      <c r="AY11" s="22">
        <f>SUM(AY12:AY17)</f>
        <v>637369.49</v>
      </c>
      <c r="AZ11" s="22">
        <f>SUM(AZ12:AZ17)</f>
        <v>447500.93</v>
      </c>
      <c r="BA11" s="23">
        <f t="shared" si="116"/>
        <v>1.1381598035714287</v>
      </c>
      <c r="BB11" s="23">
        <f t="shared" si="144"/>
        <v>1.4242864031589835</v>
      </c>
      <c r="BC11" s="24">
        <f>SUM(BC12:BC17)</f>
        <v>1357</v>
      </c>
      <c r="BD11" s="24">
        <f>SUM(BD12:BD17)</f>
        <v>1354.8600000000001</v>
      </c>
      <c r="BE11" s="29">
        <f t="shared" ref="BE11" si="172">SUM(BE12:BE17)</f>
        <v>0</v>
      </c>
      <c r="BF11" s="23">
        <f t="shared" si="145"/>
        <v>0.99842299189388362</v>
      </c>
      <c r="BG11" s="23" t="str">
        <f t="shared" si="146"/>
        <v xml:space="preserve"> </v>
      </c>
      <c r="BH11" s="29">
        <f>SUM(BH12:BH17)</f>
        <v>252036.28999999998</v>
      </c>
      <c r="BI11" s="29">
        <f>SUM(BI12:BI17)</f>
        <v>245421.37000000002</v>
      </c>
      <c r="BJ11" s="29">
        <f>SUM(BJ12:BJ17)</f>
        <v>285901.04000000004</v>
      </c>
      <c r="BK11" s="23">
        <f t="shared" si="119"/>
        <v>0.97375409707863914</v>
      </c>
      <c r="BL11" s="23">
        <f t="shared" si="147"/>
        <v>0.85841370146817231</v>
      </c>
      <c r="BM11" s="24">
        <f>SUM(BM12:BM17)</f>
        <v>494683.70999999996</v>
      </c>
      <c r="BN11" s="24">
        <f>SUM(BN12:BN17)</f>
        <v>453536.31000000006</v>
      </c>
      <c r="BO11" s="24">
        <f t="shared" ref="BO11" si="173">SUM(BO12:BO17)</f>
        <v>742300.54999999993</v>
      </c>
      <c r="BP11" s="23">
        <f t="shared" ref="BP11:BP16" si="174">IF(BN11&lt;=0," ",IF(BM11&lt;=0," ",IF(BN11/BM11*100&gt;200,"СВ.200",BN11/BM11)))</f>
        <v>0.91682079039958697</v>
      </c>
      <c r="BQ11" s="23">
        <f t="shared" si="148"/>
        <v>0.61098743628844154</v>
      </c>
      <c r="BR11" s="24">
        <f>SUM(BR12:BR17)</f>
        <v>0</v>
      </c>
      <c r="BS11" s="24">
        <f t="shared" ref="BS11:BT11" si="175">SUM(BS12:BS17)</f>
        <v>0</v>
      </c>
      <c r="BT11" s="24">
        <f t="shared" si="175"/>
        <v>0</v>
      </c>
      <c r="BU11" s="23" t="str">
        <f t="shared" si="120"/>
        <v xml:space="preserve"> </v>
      </c>
      <c r="BV11" s="23" t="str">
        <f t="shared" si="149"/>
        <v xml:space="preserve"> </v>
      </c>
      <c r="BW11" s="22">
        <f>SUM(BW12:BW17)</f>
        <v>0</v>
      </c>
      <c r="BX11" s="22">
        <f>SUM(BX12:BX17)</f>
        <v>0</v>
      </c>
      <c r="BY11" s="22">
        <f>SUM(BY12:BY17)</f>
        <v>0</v>
      </c>
      <c r="BZ11" s="23" t="str">
        <f t="shared" si="150"/>
        <v xml:space="preserve"> </v>
      </c>
      <c r="CA11" s="23" t="str">
        <f t="shared" si="122"/>
        <v xml:space="preserve"> </v>
      </c>
      <c r="CB11" s="22">
        <f>SUM(CB12:CB17)</f>
        <v>30500</v>
      </c>
      <c r="CC11" s="22">
        <f>SUM(CC12:CC17)</f>
        <v>50454.600000000006</v>
      </c>
      <c r="CD11" s="22">
        <f>SUM(CD12:CD17)</f>
        <v>53552.3</v>
      </c>
      <c r="CE11" s="23">
        <f t="shared" si="123"/>
        <v>1.6542491803278689</v>
      </c>
      <c r="CF11" s="23">
        <f t="shared" si="151"/>
        <v>0.94215561236398815</v>
      </c>
      <c r="CG11" s="22">
        <f>SUM(CG12:CG17)</f>
        <v>0</v>
      </c>
      <c r="CH11" s="22">
        <f>SUM(CH12:CH17)</f>
        <v>0</v>
      </c>
      <c r="CI11" s="22">
        <f>SUM(CI12:CI17)</f>
        <v>0</v>
      </c>
      <c r="CJ11" s="23" t="str">
        <f t="shared" si="124"/>
        <v xml:space="preserve"> </v>
      </c>
      <c r="CK11" s="23" t="str">
        <f t="shared" si="152"/>
        <v xml:space="preserve"> </v>
      </c>
      <c r="CL11" s="22">
        <f>SUM(CL12:CL17)</f>
        <v>1765000</v>
      </c>
      <c r="CM11" s="22">
        <f>SUM(CM12:CM17)</f>
        <v>1765000</v>
      </c>
      <c r="CN11" s="22">
        <f>SUM(CN12:CN17)</f>
        <v>553923.56000000006</v>
      </c>
      <c r="CO11" s="23">
        <f t="shared" si="125"/>
        <v>1</v>
      </c>
      <c r="CP11" s="23" t="str">
        <f t="shared" si="153"/>
        <v>св.200</v>
      </c>
      <c r="CQ11" s="45">
        <f>SUM(CQ12:CQ17)</f>
        <v>231816.67</v>
      </c>
      <c r="CR11" s="45">
        <f>SUM(CR12:CR17)</f>
        <v>240056.42</v>
      </c>
      <c r="CS11" s="22">
        <f>SUM(CS12:CS17)</f>
        <v>468879.88</v>
      </c>
      <c r="CT11" s="23">
        <f t="shared" si="167"/>
        <v>1.035544251412118</v>
      </c>
      <c r="CU11" s="23">
        <f t="shared" si="168"/>
        <v>0.51197850502776965</v>
      </c>
      <c r="CV11" s="24">
        <f>SUM(CV12:CV17)</f>
        <v>181514.73</v>
      </c>
      <c r="CW11" s="24">
        <f>SUM(CW12:CW17)</f>
        <v>189754.48</v>
      </c>
      <c r="CX11" s="24">
        <f>SUM(CX12:CX17)</f>
        <v>309066.49</v>
      </c>
      <c r="CY11" s="23">
        <f t="shared" si="154"/>
        <v>1.0453943875519083</v>
      </c>
      <c r="CZ11" s="23">
        <f t="shared" si="155"/>
        <v>0.61396005759149108</v>
      </c>
      <c r="DA11" s="24">
        <f>SUM(DA12:DA17)</f>
        <v>50301.94</v>
      </c>
      <c r="DB11" s="24">
        <f t="shared" ref="DB11:DC11" si="176">SUM(DB12:DB17)</f>
        <v>50301.94</v>
      </c>
      <c r="DC11" s="24">
        <f t="shared" si="176"/>
        <v>159813.39000000001</v>
      </c>
      <c r="DD11" s="23">
        <f t="shared" si="156"/>
        <v>1</v>
      </c>
      <c r="DE11" s="23">
        <f t="shared" si="157"/>
        <v>0.31475422678913201</v>
      </c>
      <c r="DF11" s="24">
        <f>SUM(DF12:DF17)</f>
        <v>0</v>
      </c>
      <c r="DG11" s="24">
        <f t="shared" ref="DG11:DH11" si="177">SUM(DG12:DG17)</f>
        <v>0</v>
      </c>
      <c r="DH11" s="24">
        <f t="shared" si="177"/>
        <v>0</v>
      </c>
      <c r="DI11" s="59" t="str">
        <f t="shared" si="158"/>
        <v xml:space="preserve"> </v>
      </c>
      <c r="DJ11" s="59" t="str">
        <f t="shared" si="159"/>
        <v xml:space="preserve"> </v>
      </c>
      <c r="DK11" s="22">
        <f>SUM(DK12:DK17)</f>
        <v>0</v>
      </c>
      <c r="DL11" s="22">
        <f>SUM(DL12:DL17)</f>
        <v>0</v>
      </c>
      <c r="DM11" s="22">
        <f>SUM(DM12:DM17)</f>
        <v>0</v>
      </c>
      <c r="DN11" s="23" t="str">
        <f t="shared" si="128"/>
        <v xml:space="preserve"> </v>
      </c>
      <c r="DO11" s="23" t="str">
        <f t="shared" si="160"/>
        <v xml:space="preserve"> </v>
      </c>
      <c r="DP11" s="22">
        <f>SUM(DP12:DP17)</f>
        <v>0</v>
      </c>
      <c r="DQ11" s="34">
        <f>SUM(DQ12:DQ17)</f>
        <v>0</v>
      </c>
      <c r="DR11" s="22">
        <f>SUM(DR12:DR17)</f>
        <v>43125</v>
      </c>
      <c r="DS11" s="23" t="str">
        <f t="shared" si="130"/>
        <v xml:space="preserve"> </v>
      </c>
      <c r="DT11" s="23">
        <f t="shared" si="161"/>
        <v>0</v>
      </c>
      <c r="DU11" s="22">
        <f>SUM(DU12:DU17)</f>
        <v>0</v>
      </c>
      <c r="DV11" s="22">
        <f>SUM(DV12:DV17)</f>
        <v>0</v>
      </c>
      <c r="DW11" s="23" t="str">
        <f t="shared" si="162"/>
        <v xml:space="preserve"> </v>
      </c>
      <c r="DX11" s="22">
        <f>SUM(DX12:DX17)</f>
        <v>0</v>
      </c>
      <c r="DY11" s="22">
        <f>SUM(DY12:DY17)</f>
        <v>0</v>
      </c>
      <c r="DZ11" s="22">
        <f>SUM(DZ12:DZ17)</f>
        <v>0</v>
      </c>
      <c r="EA11" s="23" t="str">
        <f t="shared" si="131"/>
        <v xml:space="preserve"> </v>
      </c>
      <c r="EB11" s="23" t="str">
        <f t="shared" si="163"/>
        <v xml:space="preserve"> </v>
      </c>
    </row>
    <row r="12" spans="1:132" s="16" customFormat="1" ht="15.75" hidden="1" outlineLevel="1" x14ac:dyDescent="0.25">
      <c r="A12" s="15">
        <v>5</v>
      </c>
      <c r="B12" s="7" t="s">
        <v>53</v>
      </c>
      <c r="C12" s="25">
        <f t="shared" ref="C12:E17" si="178">H12+AS12</f>
        <v>10400500</v>
      </c>
      <c r="D12" s="25">
        <f t="shared" si="178"/>
        <v>11158735.879999999</v>
      </c>
      <c r="E12" s="25">
        <f t="shared" si="178"/>
        <v>10821011.160000002</v>
      </c>
      <c r="F12" s="26">
        <f t="shared" si="105"/>
        <v>1.0729037911638863</v>
      </c>
      <c r="G12" s="26">
        <f t="shared" si="133"/>
        <v>1.0312100888730622</v>
      </c>
      <c r="H12" s="14">
        <f t="shared" ref="H12:J17" si="179">Y12++AI12+M12+AD12+AN12+T12</f>
        <v>10100500</v>
      </c>
      <c r="I12" s="21">
        <f t="shared" si="179"/>
        <v>10828852.239999998</v>
      </c>
      <c r="J12" s="14">
        <f t="shared" si="179"/>
        <v>10236849.610000001</v>
      </c>
      <c r="K12" s="26">
        <f t="shared" si="106"/>
        <v>1.0721105133409237</v>
      </c>
      <c r="L12" s="26">
        <f t="shared" si="135"/>
        <v>1.0578305487092134</v>
      </c>
      <c r="M12" s="136">
        <v>8000000</v>
      </c>
      <c r="N12" s="136">
        <v>8600228.1799999997</v>
      </c>
      <c r="O12" s="8">
        <v>8028724.0700000003</v>
      </c>
      <c r="P12" s="26">
        <f t="shared" si="107"/>
        <v>1.0750285225</v>
      </c>
      <c r="Q12" s="26">
        <f t="shared" si="136"/>
        <v>1.0711824326028929</v>
      </c>
      <c r="R12" s="27">
        <f>N12</f>
        <v>8600228.1799999997</v>
      </c>
      <c r="S12" s="26">
        <f t="shared" si="137"/>
        <v>1.0711824326028929</v>
      </c>
      <c r="T12" s="136">
        <v>530500</v>
      </c>
      <c r="U12" s="136">
        <v>537027.96</v>
      </c>
      <c r="V12" s="27">
        <v>492086.81</v>
      </c>
      <c r="W12" s="26">
        <f t="shared" si="108"/>
        <v>1.0123052968897266</v>
      </c>
      <c r="X12" s="26">
        <f t="shared" si="138"/>
        <v>1.0913276866738209</v>
      </c>
      <c r="Y12" s="8"/>
      <c r="Z12" s="136"/>
      <c r="AA12" s="8">
        <v>-60</v>
      </c>
      <c r="AB12" s="26" t="str">
        <f t="shared" si="110"/>
        <v xml:space="preserve"> </v>
      </c>
      <c r="AC12" s="26">
        <f t="shared" si="139"/>
        <v>0</v>
      </c>
      <c r="AD12" s="136">
        <v>250000</v>
      </c>
      <c r="AE12" s="136">
        <v>294824.76</v>
      </c>
      <c r="AF12" s="8">
        <v>346230.71</v>
      </c>
      <c r="AG12" s="26">
        <f t="shared" si="111"/>
        <v>1.1792990400000001</v>
      </c>
      <c r="AH12" s="26">
        <f t="shared" si="140"/>
        <v>0.85152689084108102</v>
      </c>
      <c r="AI12" s="136">
        <v>1320000</v>
      </c>
      <c r="AJ12" s="136">
        <v>1396771.34</v>
      </c>
      <c r="AK12" s="8">
        <v>1369868.02</v>
      </c>
      <c r="AL12" s="26">
        <f t="shared" si="113"/>
        <v>1.0581601060606061</v>
      </c>
      <c r="AM12" s="26">
        <f t="shared" si="141"/>
        <v>1.0196393518260249</v>
      </c>
      <c r="AN12" s="68"/>
      <c r="AO12" s="27"/>
      <c r="AP12" s="27"/>
      <c r="AQ12" s="26" t="str">
        <f>IF(AO12&lt;=0," ",IF(AN12&lt;=0," ",IF(AO12/AN12*100&gt;200,"СВ.200",AO12/AN12)))</f>
        <v xml:space="preserve"> </v>
      </c>
      <c r="AR12" s="26" t="str">
        <f t="shared" si="142"/>
        <v xml:space="preserve"> </v>
      </c>
      <c r="AS12" s="8">
        <f t="shared" ref="AS12:AS17" si="180">AX12+BC12+BH12+BM12+BR12+BW12+CB12+CG12+CL12+CQ12+DK12+DP12+DX12+DF12</f>
        <v>300000</v>
      </c>
      <c r="AT12" s="14">
        <f t="shared" ref="AT12" si="181">AY12+BD12+BI12+BN12+BS12+BX12+CC12+CH12+CM12+CR12+DL12+DQ12+DU12+DY12+DG12</f>
        <v>329883.64</v>
      </c>
      <c r="AU12" s="8">
        <f t="shared" ref="AU12" si="182">AZ12+BE12+BJ12+BO12+BT12+BY12+CD12+CI12+CN12+CS12+DM12+DR12+DV12+DZ12+DH12</f>
        <v>584161.55000000005</v>
      </c>
      <c r="AV12" s="26">
        <f t="shared" si="115"/>
        <v>1.0996121333333333</v>
      </c>
      <c r="AW12" s="26">
        <f t="shared" si="143"/>
        <v>0.56471303186592814</v>
      </c>
      <c r="AX12" s="136">
        <v>50000</v>
      </c>
      <c r="AY12" s="136">
        <v>104761.62</v>
      </c>
      <c r="AZ12" s="8">
        <v>43518.09</v>
      </c>
      <c r="BA12" s="26" t="str">
        <f t="shared" si="116"/>
        <v>СВ.200</v>
      </c>
      <c r="BB12" s="26" t="str">
        <f t="shared" si="144"/>
        <v>св.200</v>
      </c>
      <c r="BC12" s="27"/>
      <c r="BD12" s="27"/>
      <c r="BE12" s="32"/>
      <c r="BF12" s="26" t="str">
        <f>IF(BD12&lt;=0," ",IF(BC12&lt;=0," ",IF(BD12/BC12*100&gt;200,"СВ.200",BD12/BC12)))</f>
        <v xml:space="preserve"> </v>
      </c>
      <c r="BG12" s="26" t="str">
        <f>IF(BE12=0," ",IF(BD12/BE12*100&gt;200,"св.200",BD12/BE12))</f>
        <v xml:space="preserve"> </v>
      </c>
      <c r="BH12" s="136">
        <v>120000</v>
      </c>
      <c r="BI12" s="136">
        <v>143370</v>
      </c>
      <c r="BJ12" s="8">
        <v>152690.48000000001</v>
      </c>
      <c r="BK12" s="26">
        <f t="shared" si="119"/>
        <v>1.19475</v>
      </c>
      <c r="BL12" s="26">
        <f t="shared" si="147"/>
        <v>0.93895834239305553</v>
      </c>
      <c r="BM12" s="136">
        <v>30000</v>
      </c>
      <c r="BN12" s="136"/>
      <c r="BO12" s="27">
        <v>27053.200000000001</v>
      </c>
      <c r="BP12" s="26" t="str">
        <f t="shared" si="174"/>
        <v xml:space="preserve"> </v>
      </c>
      <c r="BQ12" s="26">
        <f t="shared" si="148"/>
        <v>0</v>
      </c>
      <c r="BR12" s="27"/>
      <c r="BS12" s="27"/>
      <c r="BT12" s="27"/>
      <c r="BU12" s="26" t="str">
        <f t="shared" si="120"/>
        <v xml:space="preserve"> </v>
      </c>
      <c r="BV12" s="26" t="str">
        <f t="shared" si="149"/>
        <v xml:space="preserve"> </v>
      </c>
      <c r="BW12" s="27"/>
      <c r="BX12" s="27"/>
      <c r="BY12" s="27"/>
      <c r="BZ12" s="26" t="str">
        <f t="shared" si="150"/>
        <v xml:space="preserve"> </v>
      </c>
      <c r="CA12" s="26" t="str">
        <f t="shared" si="122"/>
        <v xml:space="preserve"> </v>
      </c>
      <c r="CB12" s="27"/>
      <c r="CC12" s="8"/>
      <c r="CD12" s="27">
        <v>6000</v>
      </c>
      <c r="CE12" s="26" t="str">
        <f t="shared" si="123"/>
        <v xml:space="preserve"> </v>
      </c>
      <c r="CF12" s="26">
        <f t="shared" si="151"/>
        <v>0</v>
      </c>
      <c r="CG12" s="27"/>
      <c r="CH12" s="27"/>
      <c r="CI12" s="27"/>
      <c r="CJ12" s="26" t="str">
        <f t="shared" si="124"/>
        <v xml:space="preserve"> </v>
      </c>
      <c r="CK12" s="26" t="str">
        <f t="shared" si="152"/>
        <v xml:space="preserve"> </v>
      </c>
      <c r="CL12" s="8"/>
      <c r="CM12" s="8"/>
      <c r="CN12" s="27">
        <v>193674</v>
      </c>
      <c r="CO12" s="26" t="str">
        <f t="shared" si="125"/>
        <v xml:space="preserve"> </v>
      </c>
      <c r="CP12" s="26">
        <f t="shared" si="153"/>
        <v>0</v>
      </c>
      <c r="CQ12" s="136">
        <v>100000</v>
      </c>
      <c r="CR12" s="136">
        <v>81752.02</v>
      </c>
      <c r="CS12" s="8">
        <v>161225.78</v>
      </c>
      <c r="CT12" s="26">
        <f t="shared" si="167"/>
        <v>0.81752020000000003</v>
      </c>
      <c r="CU12" s="26">
        <f t="shared" si="168"/>
        <v>0.50706543333206389</v>
      </c>
      <c r="CV12" s="136">
        <v>100000</v>
      </c>
      <c r="CW12" s="136">
        <v>81752.02</v>
      </c>
      <c r="CX12" s="27">
        <v>161225.78</v>
      </c>
      <c r="CY12" s="26">
        <f t="shared" si="154"/>
        <v>0.81752020000000003</v>
      </c>
      <c r="CZ12" s="26">
        <f t="shared" si="155"/>
        <v>0.50706543333206389</v>
      </c>
      <c r="DA12" s="27"/>
      <c r="DB12" s="27"/>
      <c r="DC12" s="27"/>
      <c r="DD12" s="26" t="str">
        <f t="shared" si="156"/>
        <v xml:space="preserve"> </v>
      </c>
      <c r="DE12" s="26" t="str">
        <f t="shared" si="157"/>
        <v xml:space="preserve"> </v>
      </c>
      <c r="DF12" s="27"/>
      <c r="DG12" s="27"/>
      <c r="DH12" s="27"/>
      <c r="DI12" s="26" t="str">
        <f t="shared" si="158"/>
        <v xml:space="preserve"> </v>
      </c>
      <c r="DJ12" s="26" t="str">
        <f t="shared" si="159"/>
        <v xml:space="preserve"> </v>
      </c>
      <c r="DK12" s="27"/>
      <c r="DL12" s="27"/>
      <c r="DM12" s="27"/>
      <c r="DN12" s="26" t="str">
        <f t="shared" si="128"/>
        <v xml:space="preserve"> </v>
      </c>
      <c r="DO12" s="26" t="str">
        <f t="shared" si="160"/>
        <v xml:space="preserve"> </v>
      </c>
      <c r="DP12" s="27"/>
      <c r="DQ12" s="33"/>
      <c r="DR12" s="27"/>
      <c r="DS12" s="26" t="str">
        <f t="shared" si="130"/>
        <v xml:space="preserve"> </v>
      </c>
      <c r="DT12" s="26" t="str">
        <f t="shared" si="161"/>
        <v xml:space="preserve"> </v>
      </c>
      <c r="DU12" s="27"/>
      <c r="DV12" s="27"/>
      <c r="DW12" s="26" t="str">
        <f t="shared" si="162"/>
        <v xml:space="preserve"> </v>
      </c>
      <c r="DX12" s="8"/>
      <c r="DY12" s="8"/>
      <c r="DZ12" s="27"/>
      <c r="EA12" s="26" t="str">
        <f t="shared" si="131"/>
        <v xml:space="preserve"> </v>
      </c>
      <c r="EB12" s="26" t="str">
        <f t="shared" si="163"/>
        <v xml:space="preserve"> </v>
      </c>
    </row>
    <row r="13" spans="1:132" s="16" customFormat="1" ht="15.75" hidden="1" customHeight="1" outlineLevel="1" x14ac:dyDescent="0.25">
      <c r="A13" s="15">
        <v>6</v>
      </c>
      <c r="B13" s="7" t="s">
        <v>87</v>
      </c>
      <c r="C13" s="25">
        <f t="shared" si="178"/>
        <v>5473095.6500000004</v>
      </c>
      <c r="D13" s="25">
        <f t="shared" si="178"/>
        <v>5461163.6199999992</v>
      </c>
      <c r="E13" s="25">
        <f t="shared" si="178"/>
        <v>5865201.9500000002</v>
      </c>
      <c r="F13" s="26">
        <f t="shared" si="105"/>
        <v>0.99781987548490936</v>
      </c>
      <c r="G13" s="26">
        <f t="shared" si="133"/>
        <v>0.9311126311686504</v>
      </c>
      <c r="H13" s="14">
        <f t="shared" si="179"/>
        <v>5240580.92</v>
      </c>
      <c r="I13" s="21">
        <f t="shared" si="179"/>
        <v>5229480.1999999993</v>
      </c>
      <c r="J13" s="14">
        <f t="shared" si="179"/>
        <v>5218878.82</v>
      </c>
      <c r="K13" s="26">
        <f t="shared" si="106"/>
        <v>0.99788177681645251</v>
      </c>
      <c r="L13" s="26">
        <f t="shared" si="135"/>
        <v>1.0020313520136495</v>
      </c>
      <c r="M13" s="136">
        <v>3694372.37</v>
      </c>
      <c r="N13" s="136">
        <v>3681567.93</v>
      </c>
      <c r="O13" s="8">
        <v>3528835.68</v>
      </c>
      <c r="P13" s="26">
        <f t="shared" si="107"/>
        <v>0.99653406892494711</v>
      </c>
      <c r="Q13" s="26">
        <f t="shared" si="136"/>
        <v>1.0432812020309203</v>
      </c>
      <c r="R13" s="27">
        <f t="shared" ref="R13:R17" si="183">N13</f>
        <v>3681567.93</v>
      </c>
      <c r="S13" s="26">
        <f t="shared" si="137"/>
        <v>1.0432812020309203</v>
      </c>
      <c r="T13" s="136">
        <v>421837</v>
      </c>
      <c r="U13" s="136">
        <v>455780.09</v>
      </c>
      <c r="V13" s="27">
        <v>415822.43</v>
      </c>
      <c r="W13" s="26">
        <f t="shared" si="108"/>
        <v>1.0804649426200168</v>
      </c>
      <c r="X13" s="26">
        <f t="shared" si="138"/>
        <v>1.0960930847333079</v>
      </c>
      <c r="Y13" s="8"/>
      <c r="Z13" s="136"/>
      <c r="AA13" s="8">
        <v>0</v>
      </c>
      <c r="AB13" s="26" t="str">
        <f t="shared" si="110"/>
        <v xml:space="preserve"> </v>
      </c>
      <c r="AC13" s="26" t="str">
        <f t="shared" si="139"/>
        <v xml:space="preserve"> </v>
      </c>
      <c r="AD13" s="136">
        <v>172000</v>
      </c>
      <c r="AE13" s="136">
        <v>172618.6</v>
      </c>
      <c r="AF13" s="8">
        <v>175025</v>
      </c>
      <c r="AG13" s="26">
        <f t="shared" si="111"/>
        <v>1.0035965116279071</v>
      </c>
      <c r="AH13" s="26">
        <f t="shared" si="140"/>
        <v>0.98625110698471652</v>
      </c>
      <c r="AI13" s="136">
        <v>952371.55</v>
      </c>
      <c r="AJ13" s="136">
        <v>919513.58</v>
      </c>
      <c r="AK13" s="8">
        <v>1099195.71</v>
      </c>
      <c r="AL13" s="26">
        <f t="shared" si="113"/>
        <v>0.9654987908868129</v>
      </c>
      <c r="AM13" s="26">
        <f t="shared" si="141"/>
        <v>0.83653308654197711</v>
      </c>
      <c r="AN13" s="68"/>
      <c r="AO13" s="27"/>
      <c r="AP13" s="27"/>
      <c r="AQ13" s="26" t="str">
        <f>IF(AO13&lt;=0," ",IF(AN13&lt;=0," ",IF(AO13/AN13*100&gt;200,"СВ.200",AO13/AN13)))</f>
        <v xml:space="preserve"> </v>
      </c>
      <c r="AR13" s="26" t="str">
        <f t="shared" si="142"/>
        <v xml:space="preserve"> </v>
      </c>
      <c r="AS13" s="8">
        <f t="shared" si="180"/>
        <v>232514.73</v>
      </c>
      <c r="AT13" s="14">
        <f t="shared" ref="AT13:AT16" si="184">AY13+BD13+BI13+BN13+BS13+BX13+CC13+CH13+CM13+CR13+DL13+DQ13+DU13+DY13+DG13</f>
        <v>231683.42</v>
      </c>
      <c r="AU13" s="8">
        <f t="shared" ref="AU13:AU17" si="185">AZ13+BE13+BJ13+BO13+BT13+BY13+CD13+CI13+CN13+CS13+DM13+DR13+DV13+DZ13+DH13</f>
        <v>646323.13</v>
      </c>
      <c r="AV13" s="26">
        <f t="shared" si="115"/>
        <v>0.99642469963085778</v>
      </c>
      <c r="AW13" s="26">
        <f t="shared" si="143"/>
        <v>0.35846376099831057</v>
      </c>
      <c r="AX13" s="136">
        <v>28000</v>
      </c>
      <c r="AY13" s="136">
        <v>27541.39</v>
      </c>
      <c r="AZ13" s="8">
        <v>37553.269999999997</v>
      </c>
      <c r="BA13" s="26">
        <f t="shared" si="116"/>
        <v>0.98362107142857136</v>
      </c>
      <c r="BB13" s="26">
        <f t="shared" si="144"/>
        <v>0.73339525426147978</v>
      </c>
      <c r="BC13" s="27"/>
      <c r="BD13" s="27"/>
      <c r="BE13" s="32"/>
      <c r="BF13" s="26" t="str">
        <f t="shared" si="145"/>
        <v xml:space="preserve"> </v>
      </c>
      <c r="BG13" s="26" t="str">
        <f t="shared" si="146"/>
        <v xml:space="preserve"> </v>
      </c>
      <c r="BH13" s="136">
        <v>1436.29</v>
      </c>
      <c r="BI13" s="136">
        <v>1436.29</v>
      </c>
      <c r="BJ13" s="8"/>
      <c r="BK13" s="26">
        <f t="shared" si="119"/>
        <v>1</v>
      </c>
      <c r="BL13" s="26" t="e">
        <f>IF(BI13=0," ",IF(BI13/BJ13*100&gt;200,"св.200",BI13/BJ13))</f>
        <v>#DIV/0!</v>
      </c>
      <c r="BM13" s="136">
        <v>151563.71</v>
      </c>
      <c r="BN13" s="136">
        <v>151191.01</v>
      </c>
      <c r="BO13" s="27">
        <v>252250.58</v>
      </c>
      <c r="BP13" s="26">
        <f t="shared" si="174"/>
        <v>0.99754096808530235</v>
      </c>
      <c r="BQ13" s="26">
        <f t="shared" si="148"/>
        <v>0.59936833445536586</v>
      </c>
      <c r="BR13" s="27"/>
      <c r="BS13" s="27"/>
      <c r="BT13" s="27"/>
      <c r="BU13" s="26" t="str">
        <f t="shared" si="120"/>
        <v xml:space="preserve"> </v>
      </c>
      <c r="BV13" s="26" t="str">
        <f t="shared" si="149"/>
        <v xml:space="preserve"> </v>
      </c>
      <c r="BW13" s="27"/>
      <c r="BX13" s="27"/>
      <c r="BY13" s="27"/>
      <c r="BZ13" s="26" t="str">
        <f t="shared" si="121"/>
        <v xml:space="preserve"> </v>
      </c>
      <c r="CA13" s="26" t="str">
        <f t="shared" ref="CA13:CA64" si="186">IF(BY13=0," ",IF(BX13/BY13*100&gt;200,"св.200",BX13/BY13))</f>
        <v xml:space="preserve"> </v>
      </c>
      <c r="CB13" s="27"/>
      <c r="CC13" s="8"/>
      <c r="CD13" s="27">
        <v>0</v>
      </c>
      <c r="CE13" s="26" t="str">
        <f t="shared" si="123"/>
        <v xml:space="preserve"> </v>
      </c>
      <c r="CF13" s="26" t="str">
        <f t="shared" si="151"/>
        <v xml:space="preserve"> </v>
      </c>
      <c r="CG13" s="27"/>
      <c r="CH13" s="27"/>
      <c r="CI13" s="27"/>
      <c r="CJ13" s="26" t="str">
        <f t="shared" si="124"/>
        <v xml:space="preserve"> </v>
      </c>
      <c r="CK13" s="26" t="str">
        <f t="shared" si="152"/>
        <v xml:space="preserve"> </v>
      </c>
      <c r="CL13" s="8"/>
      <c r="CM13" s="8"/>
      <c r="CN13" s="27">
        <v>296610</v>
      </c>
      <c r="CO13" s="26" t="str">
        <f t="shared" si="125"/>
        <v xml:space="preserve"> </v>
      </c>
      <c r="CP13" s="26">
        <f t="shared" si="153"/>
        <v>0</v>
      </c>
      <c r="CQ13" s="136">
        <v>51514.73</v>
      </c>
      <c r="CR13" s="136">
        <v>51514.73</v>
      </c>
      <c r="CS13" s="8">
        <v>44909.279999999999</v>
      </c>
      <c r="CT13" s="26">
        <f t="shared" si="167"/>
        <v>1</v>
      </c>
      <c r="CU13" s="26">
        <f t="shared" si="168"/>
        <v>1.1470842997260255</v>
      </c>
      <c r="CV13" s="136">
        <v>51514.73</v>
      </c>
      <c r="CW13" s="136">
        <v>51514.73</v>
      </c>
      <c r="CX13" s="27">
        <v>44909.279999999999</v>
      </c>
      <c r="CY13" s="26">
        <f t="shared" si="154"/>
        <v>1</v>
      </c>
      <c r="CZ13" s="26">
        <f t="shared" si="155"/>
        <v>1.1470842997260255</v>
      </c>
      <c r="DA13" s="27"/>
      <c r="DB13" s="27"/>
      <c r="DC13" s="27"/>
      <c r="DD13" s="26" t="str">
        <f t="shared" si="156"/>
        <v xml:space="preserve"> </v>
      </c>
      <c r="DE13" s="26" t="str">
        <f t="shared" si="157"/>
        <v xml:space="preserve"> </v>
      </c>
      <c r="DF13" s="27"/>
      <c r="DG13" s="27"/>
      <c r="DH13" s="27"/>
      <c r="DI13" s="26" t="str">
        <f t="shared" si="158"/>
        <v xml:space="preserve"> </v>
      </c>
      <c r="DJ13" s="26" t="str">
        <f t="shared" si="159"/>
        <v xml:space="preserve"> </v>
      </c>
      <c r="DK13" s="27"/>
      <c r="DL13" s="27"/>
      <c r="DM13" s="27"/>
      <c r="DN13" s="26" t="str">
        <f t="shared" si="128"/>
        <v xml:space="preserve"> </v>
      </c>
      <c r="DO13" s="26" t="str">
        <f t="shared" si="160"/>
        <v xml:space="preserve"> </v>
      </c>
      <c r="DP13" s="27"/>
      <c r="DQ13" s="33"/>
      <c r="DR13" s="27">
        <v>15000</v>
      </c>
      <c r="DS13" s="26" t="str">
        <f t="shared" si="130"/>
        <v xml:space="preserve"> </v>
      </c>
      <c r="DT13" s="26">
        <f t="shared" si="161"/>
        <v>0</v>
      </c>
      <c r="DU13" s="27"/>
      <c r="DV13" s="27"/>
      <c r="DW13" s="26" t="str">
        <f t="shared" si="162"/>
        <v xml:space="preserve"> </v>
      </c>
      <c r="DX13" s="8"/>
      <c r="DY13" s="8"/>
      <c r="DZ13" s="27"/>
      <c r="EA13" s="26" t="str">
        <f t="shared" si="131"/>
        <v xml:space="preserve"> </v>
      </c>
      <c r="EB13" s="26" t="str">
        <f t="shared" si="163"/>
        <v xml:space="preserve"> </v>
      </c>
    </row>
    <row r="14" spans="1:132" s="16" customFormat="1" ht="15.75" hidden="1" customHeight="1" outlineLevel="1" x14ac:dyDescent="0.25">
      <c r="A14" s="15">
        <v>7</v>
      </c>
      <c r="B14" s="7" t="s">
        <v>70</v>
      </c>
      <c r="C14" s="25">
        <f t="shared" si="178"/>
        <v>12501480.470000001</v>
      </c>
      <c r="D14" s="25">
        <f t="shared" si="178"/>
        <v>14177662.379999999</v>
      </c>
      <c r="E14" s="25">
        <f t="shared" si="178"/>
        <v>12287708.550000001</v>
      </c>
      <c r="F14" s="26">
        <f t="shared" si="105"/>
        <v>1.1340786728437771</v>
      </c>
      <c r="G14" s="26">
        <f t="shared" si="133"/>
        <v>1.1538084844956709</v>
      </c>
      <c r="H14" s="14">
        <f t="shared" si="179"/>
        <v>9892680.4700000007</v>
      </c>
      <c r="I14" s="21">
        <f t="shared" si="179"/>
        <v>11537957.879999999</v>
      </c>
      <c r="J14" s="14">
        <f t="shared" si="179"/>
        <v>11287319.110000001</v>
      </c>
      <c r="K14" s="26">
        <f t="shared" si="106"/>
        <v>1.1663126000065782</v>
      </c>
      <c r="L14" s="26">
        <f t="shared" si="135"/>
        <v>1.0222053410165346</v>
      </c>
      <c r="M14" s="136">
        <v>7205050</v>
      </c>
      <c r="N14" s="136">
        <v>8785381.5399999991</v>
      </c>
      <c r="O14" s="8">
        <v>7956443.4699999997</v>
      </c>
      <c r="P14" s="26">
        <f t="shared" si="107"/>
        <v>1.219336651376465</v>
      </c>
      <c r="Q14" s="26">
        <f t="shared" si="136"/>
        <v>1.1041844981524138</v>
      </c>
      <c r="R14" s="27">
        <f t="shared" si="183"/>
        <v>8785381.5399999991</v>
      </c>
      <c r="S14" s="26">
        <f t="shared" si="137"/>
        <v>1.1041844981524138</v>
      </c>
      <c r="T14" s="136">
        <v>475630.47</v>
      </c>
      <c r="U14" s="136">
        <v>481541.7</v>
      </c>
      <c r="V14" s="27">
        <v>439428.13</v>
      </c>
      <c r="W14" s="26">
        <f t="shared" si="108"/>
        <v>1.0124281987232653</v>
      </c>
      <c r="X14" s="26">
        <f t="shared" si="138"/>
        <v>1.0958372191602754</v>
      </c>
      <c r="Y14" s="8"/>
      <c r="Z14" s="136">
        <v>113.89</v>
      </c>
      <c r="AA14" s="8">
        <v>112.59</v>
      </c>
      <c r="AB14" s="26" t="str">
        <f t="shared" si="110"/>
        <v xml:space="preserve"> </v>
      </c>
      <c r="AC14" s="26">
        <f t="shared" si="139"/>
        <v>1.0115463185007549</v>
      </c>
      <c r="AD14" s="136">
        <v>262000</v>
      </c>
      <c r="AE14" s="136">
        <v>297847.3</v>
      </c>
      <c r="AF14" s="8">
        <v>420784.18</v>
      </c>
      <c r="AG14" s="26">
        <f t="shared" si="111"/>
        <v>1.1368217557251907</v>
      </c>
      <c r="AH14" s="26">
        <f t="shared" si="140"/>
        <v>0.70783863594871843</v>
      </c>
      <c r="AI14" s="136">
        <v>1950000</v>
      </c>
      <c r="AJ14" s="136">
        <v>1973073.45</v>
      </c>
      <c r="AK14" s="8">
        <v>2470550.7400000002</v>
      </c>
      <c r="AL14" s="26">
        <f t="shared" si="113"/>
        <v>1.0118325384615385</v>
      </c>
      <c r="AM14" s="26">
        <f t="shared" si="141"/>
        <v>0.79863708850602266</v>
      </c>
      <c r="AN14" s="68"/>
      <c r="AO14" s="27"/>
      <c r="AP14" s="27"/>
      <c r="AQ14" s="26" t="str">
        <f t="shared" ref="AQ14:AQ17" si="187">IF(AO14&lt;=0," ",IF(AN14&lt;=0," ",IF(AO14/AN14*100&gt;200,"СВ.200",AO14/AN14)))</f>
        <v xml:space="preserve"> </v>
      </c>
      <c r="AR14" s="26" t="str">
        <f t="shared" si="142"/>
        <v xml:space="preserve"> </v>
      </c>
      <c r="AS14" s="8">
        <f t="shared" si="180"/>
        <v>2608800</v>
      </c>
      <c r="AT14" s="14">
        <f t="shared" si="184"/>
        <v>2639704.5</v>
      </c>
      <c r="AU14" s="8">
        <f t="shared" si="185"/>
        <v>1000389.44</v>
      </c>
      <c r="AV14" s="26">
        <f t="shared" si="115"/>
        <v>1.011846251149954</v>
      </c>
      <c r="AW14" s="26" t="str">
        <f t="shared" si="143"/>
        <v>св.200</v>
      </c>
      <c r="AX14" s="136">
        <v>482000</v>
      </c>
      <c r="AY14" s="136">
        <v>505066.48</v>
      </c>
      <c r="AZ14" s="8">
        <v>366429.57</v>
      </c>
      <c r="BA14" s="26">
        <f t="shared" si="116"/>
        <v>1.0478557676348548</v>
      </c>
      <c r="BB14" s="26">
        <f t="shared" si="144"/>
        <v>1.3783453120336331</v>
      </c>
      <c r="BC14" s="27"/>
      <c r="BD14" s="27"/>
      <c r="BE14" s="32"/>
      <c r="BF14" s="26" t="str">
        <f>IF(BD14&lt;=0," ",IF(BC14&lt;=0," ",IF(BD14/BC14*100&gt;200,"СВ.200",BD14/BC14)))</f>
        <v xml:space="preserve"> </v>
      </c>
      <c r="BG14" s="26" t="str">
        <f>IF(BE14=0," ",IF(BD14/BE14*100&gt;200,"св.200",BD14/BE14))</f>
        <v xml:space="preserve"> </v>
      </c>
      <c r="BH14" s="8"/>
      <c r="BI14" s="8"/>
      <c r="BJ14" s="8"/>
      <c r="BK14" s="26" t="str">
        <f t="shared" si="119"/>
        <v xml:space="preserve"> </v>
      </c>
      <c r="BL14" s="26" t="str">
        <f>IF(BI14=0," ",IF(BI14/BJ14*100&gt;200,"св.200",BI14/BJ14))</f>
        <v xml:space="preserve"> </v>
      </c>
      <c r="BM14" s="136">
        <v>306800</v>
      </c>
      <c r="BN14" s="136">
        <v>296029.27</v>
      </c>
      <c r="BO14" s="27">
        <v>453071.58</v>
      </c>
      <c r="BP14" s="26">
        <f t="shared" si="174"/>
        <v>0.96489331812255552</v>
      </c>
      <c r="BQ14" s="26">
        <f t="shared" si="148"/>
        <v>0.6533830040718952</v>
      </c>
      <c r="BR14" s="27"/>
      <c r="BS14" s="27"/>
      <c r="BT14" s="27"/>
      <c r="BU14" s="26" t="str">
        <f t="shared" si="120"/>
        <v xml:space="preserve"> </v>
      </c>
      <c r="BV14" s="26" t="str">
        <f t="shared" si="149"/>
        <v xml:space="preserve"> </v>
      </c>
      <c r="BW14" s="27"/>
      <c r="BX14" s="27"/>
      <c r="BY14" s="27"/>
      <c r="BZ14" s="26" t="str">
        <f t="shared" si="121"/>
        <v xml:space="preserve"> </v>
      </c>
      <c r="CA14" s="26" t="str">
        <f t="shared" si="186"/>
        <v xml:space="preserve"> </v>
      </c>
      <c r="CB14" s="136">
        <v>25000</v>
      </c>
      <c r="CC14" s="136">
        <v>17121.02</v>
      </c>
      <c r="CD14" s="27">
        <v>18052.3</v>
      </c>
      <c r="CE14" s="26">
        <f t="shared" si="123"/>
        <v>0.68484080000000003</v>
      </c>
      <c r="CF14" s="26">
        <f t="shared" si="151"/>
        <v>0.94841211369188416</v>
      </c>
      <c r="CG14" s="27"/>
      <c r="CH14" s="27"/>
      <c r="CI14" s="27"/>
      <c r="CJ14" s="26" t="str">
        <f t="shared" si="124"/>
        <v xml:space="preserve"> </v>
      </c>
      <c r="CK14" s="26" t="str">
        <f t="shared" si="152"/>
        <v xml:space="preserve"> </v>
      </c>
      <c r="CL14" s="136">
        <v>1765000</v>
      </c>
      <c r="CM14" s="136">
        <v>1765000</v>
      </c>
      <c r="CN14" s="8">
        <v>59904.56</v>
      </c>
      <c r="CO14" s="26">
        <f t="shared" si="125"/>
        <v>1</v>
      </c>
      <c r="CP14" s="26" t="str">
        <f t="shared" si="153"/>
        <v>св.200</v>
      </c>
      <c r="CQ14" s="136">
        <v>30000</v>
      </c>
      <c r="CR14" s="136">
        <v>56487.73</v>
      </c>
      <c r="CS14" s="8">
        <v>102931.43</v>
      </c>
      <c r="CT14" s="26">
        <f t="shared" si="167"/>
        <v>1.8829243333333334</v>
      </c>
      <c r="CU14" s="26">
        <f t="shared" si="168"/>
        <v>0.54878990799991811</v>
      </c>
      <c r="CV14" s="136">
        <v>30000</v>
      </c>
      <c r="CW14" s="136">
        <v>56487.73</v>
      </c>
      <c r="CX14" s="27">
        <v>102931.43</v>
      </c>
      <c r="CY14" s="26">
        <f t="shared" si="154"/>
        <v>1.8829243333333334</v>
      </c>
      <c r="CZ14" s="26">
        <f t="shared" si="155"/>
        <v>0.54878990799991811</v>
      </c>
      <c r="DA14" s="27"/>
      <c r="DB14" s="27"/>
      <c r="DC14" s="27"/>
      <c r="DD14" s="26" t="str">
        <f t="shared" si="156"/>
        <v xml:space="preserve"> </v>
      </c>
      <c r="DE14" s="26" t="str">
        <f t="shared" si="157"/>
        <v xml:space="preserve"> </v>
      </c>
      <c r="DF14" s="27"/>
      <c r="DG14" s="27"/>
      <c r="DH14" s="27"/>
      <c r="DI14" s="26" t="str">
        <f t="shared" si="158"/>
        <v xml:space="preserve"> </v>
      </c>
      <c r="DJ14" s="26" t="str">
        <f t="shared" si="159"/>
        <v xml:space="preserve"> </v>
      </c>
      <c r="DK14" s="27"/>
      <c r="DL14" s="27"/>
      <c r="DM14" s="27"/>
      <c r="DN14" s="26" t="str">
        <f t="shared" si="128"/>
        <v xml:space="preserve"> </v>
      </c>
      <c r="DO14" s="26" t="str">
        <f t="shared" si="160"/>
        <v xml:space="preserve"> </v>
      </c>
      <c r="DP14" s="27"/>
      <c r="DQ14" s="33"/>
      <c r="DR14" s="27"/>
      <c r="DS14" s="26" t="str">
        <f t="shared" si="130"/>
        <v xml:space="preserve"> </v>
      </c>
      <c r="DT14" s="26" t="str">
        <f t="shared" si="161"/>
        <v xml:space="preserve"> </v>
      </c>
      <c r="DU14" s="27"/>
      <c r="DV14" s="27"/>
      <c r="DW14" s="26" t="str">
        <f t="shared" si="162"/>
        <v xml:space="preserve"> </v>
      </c>
      <c r="DX14" s="8"/>
      <c r="DY14" s="8"/>
      <c r="DZ14" s="27"/>
      <c r="EA14" s="26" t="str">
        <f t="shared" si="131"/>
        <v xml:space="preserve"> </v>
      </c>
      <c r="EB14" s="26" t="str">
        <f t="shared" si="163"/>
        <v xml:space="preserve"> </v>
      </c>
    </row>
    <row r="15" spans="1:132" s="16" customFormat="1" ht="14.25" hidden="1" customHeight="1" outlineLevel="1" x14ac:dyDescent="0.25">
      <c r="A15" s="15">
        <v>8</v>
      </c>
      <c r="B15" s="7" t="s">
        <v>169</v>
      </c>
      <c r="C15" s="25">
        <f t="shared" si="178"/>
        <v>1845118.6</v>
      </c>
      <c r="D15" s="25">
        <f t="shared" si="178"/>
        <v>1728533.62</v>
      </c>
      <c r="E15" s="25">
        <f t="shared" si="178"/>
        <v>1721155.16</v>
      </c>
      <c r="F15" s="26">
        <f t="shared" si="105"/>
        <v>0.93681437063178485</v>
      </c>
      <c r="G15" s="26">
        <f t="shared" si="133"/>
        <v>1.0042869232080158</v>
      </c>
      <c r="H15" s="14">
        <f t="shared" si="179"/>
        <v>1778107.6</v>
      </c>
      <c r="I15" s="21">
        <f t="shared" si="179"/>
        <v>1633684.08</v>
      </c>
      <c r="J15" s="14">
        <f t="shared" si="179"/>
        <v>1642650.1199999999</v>
      </c>
      <c r="K15" s="26">
        <f t="shared" si="106"/>
        <v>0.91877683892695805</v>
      </c>
      <c r="L15" s="26">
        <f t="shared" si="135"/>
        <v>0.99454172261589113</v>
      </c>
      <c r="M15" s="136">
        <v>150000</v>
      </c>
      <c r="N15" s="136">
        <v>182205.82</v>
      </c>
      <c r="O15" s="8">
        <v>150734.28</v>
      </c>
      <c r="P15" s="26">
        <f t="shared" si="107"/>
        <v>1.2147054666666668</v>
      </c>
      <c r="Q15" s="26">
        <f t="shared" si="136"/>
        <v>1.2087882066375346</v>
      </c>
      <c r="R15" s="27">
        <f t="shared" si="183"/>
        <v>182205.82</v>
      </c>
      <c r="S15" s="26">
        <f t="shared" si="137"/>
        <v>1.2087882066375346</v>
      </c>
      <c r="T15" s="27"/>
      <c r="U15" s="27"/>
      <c r="V15" s="27"/>
      <c r="W15" s="26" t="str">
        <f t="shared" si="108"/>
        <v xml:space="preserve"> </v>
      </c>
      <c r="X15" s="26" t="str">
        <f t="shared" ref="X15:X17" si="188">IF(U15=0," ",IF(U15/V15*100&gt;200,"св.200",U15/V15))</f>
        <v xml:space="preserve"> </v>
      </c>
      <c r="Y15" s="136">
        <v>5000</v>
      </c>
      <c r="Z15" s="136">
        <v>28807.29</v>
      </c>
      <c r="AA15" s="8">
        <v>10592.53</v>
      </c>
      <c r="AB15" s="26" t="str">
        <f t="shared" si="110"/>
        <v>СВ.200</v>
      </c>
      <c r="AC15" s="26" t="str">
        <f t="shared" si="139"/>
        <v>св.200</v>
      </c>
      <c r="AD15" s="136">
        <v>180000</v>
      </c>
      <c r="AE15" s="136">
        <v>209742.87</v>
      </c>
      <c r="AF15" s="8">
        <v>184989.4</v>
      </c>
      <c r="AG15" s="26">
        <f t="shared" si="111"/>
        <v>1.1652381666666667</v>
      </c>
      <c r="AH15" s="26">
        <f t="shared" si="140"/>
        <v>1.1338102075037813</v>
      </c>
      <c r="AI15" s="136">
        <v>1443107.6</v>
      </c>
      <c r="AJ15" s="136">
        <v>1212928.1000000001</v>
      </c>
      <c r="AK15" s="8">
        <v>1296333.9099999999</v>
      </c>
      <c r="AL15" s="26">
        <f t="shared" si="113"/>
        <v>0.8404973406002435</v>
      </c>
      <c r="AM15" s="26">
        <f t="shared" si="141"/>
        <v>0.93566024204365694</v>
      </c>
      <c r="AN15" s="68"/>
      <c r="AO15" s="27"/>
      <c r="AP15" s="27"/>
      <c r="AQ15" s="26" t="str">
        <f t="shared" si="187"/>
        <v xml:space="preserve"> </v>
      </c>
      <c r="AR15" s="26" t="str">
        <f t="shared" si="142"/>
        <v xml:space="preserve"> </v>
      </c>
      <c r="AS15" s="8">
        <f t="shared" si="180"/>
        <v>67011</v>
      </c>
      <c r="AT15" s="14">
        <f>AY15+BD15+BI15+BN15+BS15+BX15+CC15+CH15+CM15+CR15+DL15+DQ15+DU15+DY15+DG15</f>
        <v>94849.540000000008</v>
      </c>
      <c r="AU15" s="8">
        <f t="shared" si="185"/>
        <v>78505.040000000008</v>
      </c>
      <c r="AV15" s="26">
        <f t="shared" si="115"/>
        <v>1.4154323916968856</v>
      </c>
      <c r="AW15" s="26">
        <f t="shared" si="143"/>
        <v>1.2081968240510419</v>
      </c>
      <c r="AX15" s="8"/>
      <c r="AY15" s="8"/>
      <c r="AZ15" s="8"/>
      <c r="BA15" s="26" t="str">
        <f t="shared" si="116"/>
        <v xml:space="preserve"> </v>
      </c>
      <c r="BB15" s="26" t="str">
        <f t="shared" si="144"/>
        <v xml:space="preserve"> </v>
      </c>
      <c r="BC15" s="136">
        <v>311</v>
      </c>
      <c r="BD15" s="136">
        <v>310.92</v>
      </c>
      <c r="BE15" s="32"/>
      <c r="BF15" s="26">
        <f t="shared" si="145"/>
        <v>0.99974276527331196</v>
      </c>
      <c r="BG15" s="26" t="str">
        <f t="shared" si="146"/>
        <v xml:space="preserve"> </v>
      </c>
      <c r="BH15" s="136">
        <v>59100</v>
      </c>
      <c r="BI15" s="136">
        <v>59105.04</v>
      </c>
      <c r="BJ15" s="8">
        <v>59105.04</v>
      </c>
      <c r="BK15" s="26">
        <f t="shared" si="119"/>
        <v>1.0000852791878172</v>
      </c>
      <c r="BL15" s="26">
        <f t="shared" si="147"/>
        <v>1</v>
      </c>
      <c r="BM15" s="136"/>
      <c r="BN15" s="136"/>
      <c r="BO15" s="27"/>
      <c r="BP15" s="26" t="str">
        <f>IF(BN15&lt;=0," ",IF(BM15&lt;=0," ",IF(BN15/BM15*100&gt;200,"СВ.200",BN15/BM15)))</f>
        <v xml:space="preserve"> </v>
      </c>
      <c r="BQ15" s="26" t="str">
        <f>IF(BO15=0," ",IF(BN15/BO15*100&gt;200,"св.200",BN15/BO15))</f>
        <v xml:space="preserve"> </v>
      </c>
      <c r="BR15" s="27"/>
      <c r="BS15" s="27"/>
      <c r="BT15" s="27"/>
      <c r="BU15" s="26" t="str">
        <f t="shared" si="120"/>
        <v xml:space="preserve"> </v>
      </c>
      <c r="BV15" s="26" t="str">
        <f t="shared" si="149"/>
        <v xml:space="preserve"> </v>
      </c>
      <c r="BW15" s="27"/>
      <c r="BX15" s="27"/>
      <c r="BY15" s="27"/>
      <c r="BZ15" s="26" t="str">
        <f t="shared" si="121"/>
        <v xml:space="preserve"> </v>
      </c>
      <c r="CA15" s="26" t="str">
        <f t="shared" si="186"/>
        <v xml:space="preserve"> </v>
      </c>
      <c r="CB15" s="27"/>
      <c r="CC15" s="136">
        <v>27833.58</v>
      </c>
      <c r="CD15" s="27"/>
      <c r="CE15" s="26" t="str">
        <f t="shared" si="123"/>
        <v xml:space="preserve"> </v>
      </c>
      <c r="CF15" s="26" t="str">
        <f t="shared" si="151"/>
        <v xml:space="preserve"> </v>
      </c>
      <c r="CG15" s="27"/>
      <c r="CH15" s="27"/>
      <c r="CI15" s="27"/>
      <c r="CJ15" s="26" t="str">
        <f t="shared" si="124"/>
        <v xml:space="preserve"> </v>
      </c>
      <c r="CK15" s="26" t="str">
        <f t="shared" si="152"/>
        <v xml:space="preserve"> </v>
      </c>
      <c r="CL15" s="27"/>
      <c r="CM15" s="27"/>
      <c r="CN15" s="27"/>
      <c r="CO15" s="26" t="str">
        <f t="shared" si="125"/>
        <v xml:space="preserve"> </v>
      </c>
      <c r="CP15" s="26" t="str">
        <f t="shared" si="153"/>
        <v xml:space="preserve"> </v>
      </c>
      <c r="CQ15" s="136">
        <v>7600</v>
      </c>
      <c r="CR15" s="136">
        <v>7600</v>
      </c>
      <c r="CS15" s="8">
        <v>19400</v>
      </c>
      <c r="CT15" s="26">
        <f t="shared" si="167"/>
        <v>1</v>
      </c>
      <c r="CU15" s="26">
        <f t="shared" si="168"/>
        <v>0.39175257731958762</v>
      </c>
      <c r="CV15" s="27"/>
      <c r="CW15" s="27"/>
      <c r="CX15" s="27"/>
      <c r="CY15" s="26" t="str">
        <f t="shared" si="154"/>
        <v xml:space="preserve"> </v>
      </c>
      <c r="CZ15" s="26" t="str">
        <f t="shared" si="155"/>
        <v xml:space="preserve"> </v>
      </c>
      <c r="DA15" s="136">
        <v>7600</v>
      </c>
      <c r="DB15" s="136">
        <v>7600</v>
      </c>
      <c r="DC15" s="27">
        <v>19400</v>
      </c>
      <c r="DD15" s="26">
        <f t="shared" si="156"/>
        <v>1</v>
      </c>
      <c r="DE15" s="26">
        <f t="shared" si="157"/>
        <v>0.39175257731958762</v>
      </c>
      <c r="DF15" s="27"/>
      <c r="DG15" s="27"/>
      <c r="DH15" s="27"/>
      <c r="DI15" s="26" t="str">
        <f t="shared" si="158"/>
        <v xml:space="preserve"> </v>
      </c>
      <c r="DJ15" s="26" t="str">
        <f t="shared" si="159"/>
        <v xml:space="preserve"> </v>
      </c>
      <c r="DK15" s="27"/>
      <c r="DL15" s="27"/>
      <c r="DM15" s="27"/>
      <c r="DN15" s="26" t="str">
        <f t="shared" si="128"/>
        <v xml:space="preserve"> </v>
      </c>
      <c r="DO15" s="26" t="str">
        <f t="shared" si="160"/>
        <v xml:space="preserve"> </v>
      </c>
      <c r="DP15" s="27"/>
      <c r="DQ15" s="33"/>
      <c r="DR15" s="27"/>
      <c r="DS15" s="26" t="str">
        <f t="shared" si="130"/>
        <v xml:space="preserve"> </v>
      </c>
      <c r="DT15" s="26" t="str">
        <f t="shared" si="161"/>
        <v xml:space="preserve"> </v>
      </c>
      <c r="DU15" s="27"/>
      <c r="DV15" s="27"/>
      <c r="DW15" s="26" t="str">
        <f t="shared" si="162"/>
        <v xml:space="preserve"> </v>
      </c>
      <c r="DX15" s="8"/>
      <c r="DY15" s="8"/>
      <c r="DZ15" s="27"/>
      <c r="EA15" s="26" t="str">
        <f t="shared" si="131"/>
        <v xml:space="preserve"> </v>
      </c>
      <c r="EB15" s="26" t="str">
        <f t="shared" si="163"/>
        <v xml:space="preserve"> </v>
      </c>
    </row>
    <row r="16" spans="1:132" s="16" customFormat="1" ht="15.75" hidden="1" outlineLevel="1" x14ac:dyDescent="0.25">
      <c r="A16" s="15">
        <v>9</v>
      </c>
      <c r="B16" s="7" t="s">
        <v>34</v>
      </c>
      <c r="C16" s="25">
        <f t="shared" si="178"/>
        <v>817701.3</v>
      </c>
      <c r="D16" s="25">
        <f t="shared" si="178"/>
        <v>1069583.0299999998</v>
      </c>
      <c r="E16" s="25">
        <f t="shared" si="178"/>
        <v>1209334.8</v>
      </c>
      <c r="F16" s="26">
        <f t="shared" si="105"/>
        <v>1.3080363575305551</v>
      </c>
      <c r="G16" s="26">
        <f t="shared" si="133"/>
        <v>0.8844391395997202</v>
      </c>
      <c r="H16" s="14">
        <f t="shared" si="179"/>
        <v>703499.36</v>
      </c>
      <c r="I16" s="21">
        <f t="shared" si="179"/>
        <v>985371.04999999981</v>
      </c>
      <c r="J16" s="14">
        <f t="shared" si="179"/>
        <v>1080494.28</v>
      </c>
      <c r="K16" s="26">
        <f t="shared" si="106"/>
        <v>1.4006708549102302</v>
      </c>
      <c r="L16" s="26">
        <f t="shared" si="135"/>
        <v>0.91196322668177365</v>
      </c>
      <c r="M16" s="136">
        <v>78559</v>
      </c>
      <c r="N16" s="136">
        <v>85388.81</v>
      </c>
      <c r="O16" s="8">
        <v>79509.929999999993</v>
      </c>
      <c r="P16" s="26">
        <f t="shared" si="107"/>
        <v>1.086938606652325</v>
      </c>
      <c r="Q16" s="26">
        <f t="shared" si="136"/>
        <v>1.0739389407084121</v>
      </c>
      <c r="R16" s="27">
        <f t="shared" si="183"/>
        <v>85388.81</v>
      </c>
      <c r="S16" s="26">
        <f t="shared" si="137"/>
        <v>1.0739389407084121</v>
      </c>
      <c r="T16" s="27"/>
      <c r="U16" s="27"/>
      <c r="V16" s="27"/>
      <c r="W16" s="26" t="str">
        <f t="shared" si="108"/>
        <v xml:space="preserve"> </v>
      </c>
      <c r="X16" s="26" t="str">
        <f t="shared" si="188"/>
        <v xml:space="preserve"> </v>
      </c>
      <c r="Y16" s="136">
        <v>1190.3599999999999</v>
      </c>
      <c r="Z16" s="136">
        <v>2380.73</v>
      </c>
      <c r="AA16" s="8">
        <v>0</v>
      </c>
      <c r="AB16" s="26" t="str">
        <f t="shared" si="110"/>
        <v>СВ.200</v>
      </c>
      <c r="AC16" s="26" t="str">
        <f>IF(AA16=0," ",IF(Z16/AA16*100&gt;200,"св.200",Z16/AA16))</f>
        <v xml:space="preserve"> </v>
      </c>
      <c r="AD16" s="136">
        <v>23750</v>
      </c>
      <c r="AE16" s="136">
        <v>38985.19</v>
      </c>
      <c r="AF16" s="8">
        <v>39686.5</v>
      </c>
      <c r="AG16" s="26">
        <f t="shared" si="111"/>
        <v>1.6414816842105264</v>
      </c>
      <c r="AH16" s="26">
        <f t="shared" si="140"/>
        <v>0.9823287515905913</v>
      </c>
      <c r="AI16" s="136">
        <v>600000</v>
      </c>
      <c r="AJ16" s="136">
        <v>858616.31999999995</v>
      </c>
      <c r="AK16" s="8">
        <v>961297.85</v>
      </c>
      <c r="AL16" s="26">
        <f t="shared" si="113"/>
        <v>1.4310271999999999</v>
      </c>
      <c r="AM16" s="26">
        <f t="shared" si="141"/>
        <v>0.89318447971146508</v>
      </c>
      <c r="AN16" s="68"/>
      <c r="AO16" s="27"/>
      <c r="AP16" s="27"/>
      <c r="AQ16" s="26" t="str">
        <f t="shared" si="187"/>
        <v xml:space="preserve"> </v>
      </c>
      <c r="AR16" s="26" t="str">
        <f t="shared" si="142"/>
        <v xml:space="preserve"> </v>
      </c>
      <c r="AS16" s="8">
        <f t="shared" si="180"/>
        <v>114201.94</v>
      </c>
      <c r="AT16" s="14">
        <f t="shared" si="184"/>
        <v>84211.98000000001</v>
      </c>
      <c r="AU16" s="8">
        <f t="shared" si="185"/>
        <v>128840.52</v>
      </c>
      <c r="AV16" s="26">
        <f t="shared" si="115"/>
        <v>0.73739535422953417</v>
      </c>
      <c r="AW16" s="26">
        <f t="shared" si="143"/>
        <v>0.65361409593814124</v>
      </c>
      <c r="AX16" s="8"/>
      <c r="AY16" s="8"/>
      <c r="AZ16" s="8"/>
      <c r="BA16" s="26" t="str">
        <f t="shared" si="116"/>
        <v xml:space="preserve"> </v>
      </c>
      <c r="BB16" s="26" t="str">
        <f t="shared" si="144"/>
        <v xml:space="preserve"> </v>
      </c>
      <c r="BC16" s="136">
        <v>0</v>
      </c>
      <c r="BD16" s="136">
        <v>0</v>
      </c>
      <c r="BE16" s="32"/>
      <c r="BF16" s="26" t="str">
        <f t="shared" si="145"/>
        <v xml:space="preserve"> </v>
      </c>
      <c r="BG16" s="26" t="str">
        <f t="shared" si="146"/>
        <v xml:space="preserve"> </v>
      </c>
      <c r="BH16" s="136">
        <v>71500</v>
      </c>
      <c r="BI16" s="136">
        <v>41510.04</v>
      </c>
      <c r="BJ16" s="8">
        <v>74105.52</v>
      </c>
      <c r="BK16" s="26">
        <f t="shared" si="119"/>
        <v>0.58055999999999996</v>
      </c>
      <c r="BL16" s="26">
        <f t="shared" si="147"/>
        <v>0.56014774607883455</v>
      </c>
      <c r="BM16" s="136"/>
      <c r="BN16" s="136"/>
      <c r="BO16" s="27"/>
      <c r="BP16" s="26" t="str">
        <f t="shared" si="174"/>
        <v xml:space="preserve"> </v>
      </c>
      <c r="BQ16" s="26" t="str">
        <f t="shared" si="148"/>
        <v xml:space="preserve"> </v>
      </c>
      <c r="BR16" s="27"/>
      <c r="BS16" s="27"/>
      <c r="BT16" s="27"/>
      <c r="BU16" s="26" t="str">
        <f t="shared" si="120"/>
        <v xml:space="preserve"> </v>
      </c>
      <c r="BV16" s="26" t="str">
        <f t="shared" si="149"/>
        <v xml:space="preserve"> </v>
      </c>
      <c r="BW16" s="27"/>
      <c r="BX16" s="27"/>
      <c r="BY16" s="27"/>
      <c r="BZ16" s="26" t="str">
        <f t="shared" si="121"/>
        <v xml:space="preserve"> </v>
      </c>
      <c r="CA16" s="26" t="str">
        <f t="shared" si="186"/>
        <v xml:space="preserve"> </v>
      </c>
      <c r="CB16" s="27"/>
      <c r="CC16" s="136">
        <v>0</v>
      </c>
      <c r="CD16" s="27">
        <v>29500</v>
      </c>
      <c r="CE16" s="26" t="str">
        <f t="shared" si="123"/>
        <v xml:space="preserve"> </v>
      </c>
      <c r="CF16" s="26">
        <f t="shared" si="151"/>
        <v>0</v>
      </c>
      <c r="CG16" s="27"/>
      <c r="CH16" s="27"/>
      <c r="CI16" s="27"/>
      <c r="CJ16" s="26" t="str">
        <f t="shared" si="124"/>
        <v xml:space="preserve"> </v>
      </c>
      <c r="CK16" s="26" t="str">
        <f t="shared" si="152"/>
        <v xml:space="preserve"> </v>
      </c>
      <c r="CL16" s="27"/>
      <c r="CM16" s="27"/>
      <c r="CN16" s="27">
        <v>3735</v>
      </c>
      <c r="CO16" s="26" t="str">
        <f t="shared" si="125"/>
        <v xml:space="preserve"> </v>
      </c>
      <c r="CP16" s="26">
        <f t="shared" si="153"/>
        <v>0</v>
      </c>
      <c r="CQ16" s="136">
        <v>42701.94</v>
      </c>
      <c r="CR16" s="136">
        <v>42701.94</v>
      </c>
      <c r="CS16" s="8">
        <v>0</v>
      </c>
      <c r="CT16" s="26">
        <f t="shared" si="167"/>
        <v>1</v>
      </c>
      <c r="CU16" s="26" t="str">
        <f t="shared" si="168"/>
        <v xml:space="preserve"> </v>
      </c>
      <c r="CV16" s="27"/>
      <c r="CW16" s="27"/>
      <c r="CX16" s="27"/>
      <c r="CY16" s="26" t="str">
        <f t="shared" si="154"/>
        <v xml:space="preserve"> </v>
      </c>
      <c r="CZ16" s="26" t="str">
        <f t="shared" si="155"/>
        <v xml:space="preserve"> </v>
      </c>
      <c r="DA16" s="136">
        <v>42701.94</v>
      </c>
      <c r="DB16" s="136">
        <v>42701.94</v>
      </c>
      <c r="DC16" s="27">
        <v>0</v>
      </c>
      <c r="DD16" s="26">
        <f t="shared" si="156"/>
        <v>1</v>
      </c>
      <c r="DE16" s="26" t="str">
        <f t="shared" si="157"/>
        <v xml:space="preserve"> </v>
      </c>
      <c r="DF16" s="27"/>
      <c r="DG16" s="27"/>
      <c r="DH16" s="27"/>
      <c r="DI16" s="26" t="str">
        <f t="shared" si="158"/>
        <v xml:space="preserve"> </v>
      </c>
      <c r="DJ16" s="26" t="str">
        <f t="shared" si="159"/>
        <v xml:space="preserve"> </v>
      </c>
      <c r="DK16" s="27"/>
      <c r="DL16" s="27"/>
      <c r="DM16" s="27"/>
      <c r="DN16" s="26" t="str">
        <f t="shared" si="128"/>
        <v xml:space="preserve"> </v>
      </c>
      <c r="DO16" s="26" t="str">
        <f t="shared" si="160"/>
        <v xml:space="preserve"> </v>
      </c>
      <c r="DP16" s="27"/>
      <c r="DQ16" s="33"/>
      <c r="DR16" s="33">
        <v>21500</v>
      </c>
      <c r="DS16" s="26" t="str">
        <f t="shared" si="130"/>
        <v xml:space="preserve"> </v>
      </c>
      <c r="DT16" s="26">
        <f t="shared" si="161"/>
        <v>0</v>
      </c>
      <c r="DU16" s="27"/>
      <c r="DV16" s="27"/>
      <c r="DW16" s="26" t="str">
        <f t="shared" si="162"/>
        <v xml:space="preserve"> </v>
      </c>
      <c r="DX16" s="8"/>
      <c r="DY16" s="8"/>
      <c r="DZ16" s="27"/>
      <c r="EA16" s="26" t="str">
        <f t="shared" si="131"/>
        <v xml:space="preserve"> </v>
      </c>
      <c r="EB16" s="26" t="str">
        <f t="shared" si="163"/>
        <v xml:space="preserve"> </v>
      </c>
    </row>
    <row r="17" spans="1:132" s="16" customFormat="1" ht="15.75" hidden="1" outlineLevel="1" x14ac:dyDescent="0.25">
      <c r="A17" s="15">
        <v>10</v>
      </c>
      <c r="B17" s="7" t="s">
        <v>79</v>
      </c>
      <c r="C17" s="25">
        <f t="shared" si="178"/>
        <v>1936256</v>
      </c>
      <c r="D17" s="25">
        <f t="shared" si="178"/>
        <v>1984234.4</v>
      </c>
      <c r="E17" s="25">
        <f t="shared" si="178"/>
        <v>1693521.3800000004</v>
      </c>
      <c r="F17" s="26">
        <f t="shared" si="105"/>
        <v>1.0247789548489457</v>
      </c>
      <c r="G17" s="26">
        <f t="shared" si="133"/>
        <v>1.1716618540711896</v>
      </c>
      <c r="H17" s="14">
        <f t="shared" si="179"/>
        <v>1923390</v>
      </c>
      <c r="I17" s="21">
        <f t="shared" si="179"/>
        <v>1971374.43</v>
      </c>
      <c r="J17" s="14">
        <f t="shared" si="179"/>
        <v>1536557.8000000003</v>
      </c>
      <c r="K17" s="26">
        <f t="shared" si="106"/>
        <v>1.0249478420913074</v>
      </c>
      <c r="L17" s="26">
        <f t="shared" si="135"/>
        <v>1.2829809786524136</v>
      </c>
      <c r="M17" s="136">
        <v>273100</v>
      </c>
      <c r="N17" s="136">
        <v>297385.95</v>
      </c>
      <c r="O17" s="8">
        <v>297464.08</v>
      </c>
      <c r="P17" s="26">
        <f t="shared" si="107"/>
        <v>1.0889269498352252</v>
      </c>
      <c r="Q17" s="26">
        <f t="shared" si="136"/>
        <v>0.9997373464386019</v>
      </c>
      <c r="R17" s="27">
        <f t="shared" si="183"/>
        <v>297385.95</v>
      </c>
      <c r="S17" s="26">
        <f t="shared" si="137"/>
        <v>0.9997373464386019</v>
      </c>
      <c r="T17" s="27"/>
      <c r="U17" s="27"/>
      <c r="V17" s="27"/>
      <c r="W17" s="26" t="str">
        <f t="shared" si="108"/>
        <v xml:space="preserve"> </v>
      </c>
      <c r="X17" s="26" t="str">
        <f t="shared" si="188"/>
        <v xml:space="preserve"> </v>
      </c>
      <c r="Y17" s="136">
        <v>260</v>
      </c>
      <c r="Z17" s="136">
        <v>258.93</v>
      </c>
      <c r="AA17" s="8">
        <v>1829.31</v>
      </c>
      <c r="AB17" s="26">
        <f t="shared" si="110"/>
        <v>0.99588461538461537</v>
      </c>
      <c r="AC17" s="26">
        <f>IF(Z17=0," ",IF(Z17/AA17*100&gt;200,"св.200",Z17/AA17))</f>
        <v>0.14154517277006085</v>
      </c>
      <c r="AD17" s="136">
        <v>90000</v>
      </c>
      <c r="AE17" s="136">
        <v>97095.11</v>
      </c>
      <c r="AF17" s="8">
        <v>71660.100000000006</v>
      </c>
      <c r="AG17" s="26">
        <f t="shared" si="111"/>
        <v>1.0788345555555556</v>
      </c>
      <c r="AH17" s="26">
        <f>IF(AE17&lt;=0," ",IF(AE17/AF17*100&gt;200,"св.200",AE17/AF17))</f>
        <v>1.3549396386552628</v>
      </c>
      <c r="AI17" s="136">
        <v>1560030</v>
      </c>
      <c r="AJ17" s="136">
        <v>1576634.44</v>
      </c>
      <c r="AK17" s="8">
        <v>1165604.31</v>
      </c>
      <c r="AL17" s="26">
        <f t="shared" si="113"/>
        <v>1.0106436671089658</v>
      </c>
      <c r="AM17" s="26">
        <f t="shared" si="141"/>
        <v>1.3526326442633005</v>
      </c>
      <c r="AN17" s="68"/>
      <c r="AO17" s="27"/>
      <c r="AP17" s="27"/>
      <c r="AQ17" s="26" t="str">
        <f t="shared" si="187"/>
        <v xml:space="preserve"> </v>
      </c>
      <c r="AR17" s="26" t="str">
        <f t="shared" si="142"/>
        <v xml:space="preserve"> </v>
      </c>
      <c r="AS17" s="8">
        <f t="shared" si="180"/>
        <v>12866</v>
      </c>
      <c r="AT17" s="14">
        <f>AY17+BD17+BI17+BN17+BS17+BX17+CC17+CH17+CM17+CR17+DL17+DQ17+DU17+DY17+DG17</f>
        <v>12859.97</v>
      </c>
      <c r="AU17" s="8">
        <f t="shared" si="185"/>
        <v>156963.58000000002</v>
      </c>
      <c r="AV17" s="26">
        <f t="shared" si="115"/>
        <v>0.99953132286646973</v>
      </c>
      <c r="AW17" s="26">
        <f>IF(AT17=0," ",IF(AT17/AU17*100&gt;200,"св.200",AT17/AU17))</f>
        <v>8.1929642532363234E-2</v>
      </c>
      <c r="AX17" s="8"/>
      <c r="AY17" s="8"/>
      <c r="AZ17" s="8"/>
      <c r="BA17" s="26" t="str">
        <f t="shared" si="116"/>
        <v xml:space="preserve"> </v>
      </c>
      <c r="BB17" s="26" t="str">
        <f t="shared" si="144"/>
        <v xml:space="preserve"> </v>
      </c>
      <c r="BC17" s="136">
        <v>1046</v>
      </c>
      <c r="BD17" s="136">
        <v>1043.94</v>
      </c>
      <c r="BE17" s="32"/>
      <c r="BF17" s="26">
        <f t="shared" si="145"/>
        <v>0.99803059273422567</v>
      </c>
      <c r="BG17" s="26" t="str">
        <f t="shared" si="146"/>
        <v xml:space="preserve"> </v>
      </c>
      <c r="BH17" s="136"/>
      <c r="BI17" s="136"/>
      <c r="BJ17" s="8"/>
      <c r="BK17" s="26" t="str">
        <f t="shared" si="119"/>
        <v xml:space="preserve"> </v>
      </c>
      <c r="BL17" s="26" t="str">
        <f>IF(BI17=0," ",IF(BI17/BJ17*100&gt;200,"св.200",BI17/BJ17))</f>
        <v xml:space="preserve"> </v>
      </c>
      <c r="BM17" s="136">
        <v>6320</v>
      </c>
      <c r="BN17" s="136">
        <v>6316.03</v>
      </c>
      <c r="BO17" s="27">
        <v>9925.19</v>
      </c>
      <c r="BP17" s="26">
        <f>IF(BN17&lt;=0," ",IF(BM17&lt;=0," ",IF(BN17/BM17*100&gt;200,"СВ.200",BN17/BM17)))</f>
        <v>0.99937183544303798</v>
      </c>
      <c r="BQ17" s="26">
        <f>IF(BO17=0," ",IF(BN17/BO17*100&gt;200,"св.200",BN17/BO17))</f>
        <v>0.63636363636363635</v>
      </c>
      <c r="BR17" s="27"/>
      <c r="BS17" s="27"/>
      <c r="BT17" s="27"/>
      <c r="BU17" s="26" t="str">
        <f t="shared" si="120"/>
        <v xml:space="preserve"> </v>
      </c>
      <c r="BV17" s="26" t="str">
        <f t="shared" si="149"/>
        <v xml:space="preserve"> </v>
      </c>
      <c r="BW17" s="27"/>
      <c r="BX17" s="27"/>
      <c r="BY17" s="27"/>
      <c r="BZ17" s="26" t="str">
        <f t="shared" si="121"/>
        <v xml:space="preserve"> </v>
      </c>
      <c r="CA17" s="26" t="str">
        <f t="shared" si="186"/>
        <v xml:space="preserve"> </v>
      </c>
      <c r="CB17" s="136">
        <v>5500</v>
      </c>
      <c r="CC17" s="136">
        <v>5500</v>
      </c>
      <c r="CD17" s="27"/>
      <c r="CE17" s="26">
        <f t="shared" si="123"/>
        <v>1</v>
      </c>
      <c r="CF17" s="26" t="str">
        <f t="shared" si="151"/>
        <v xml:space="preserve"> </v>
      </c>
      <c r="CG17" s="27"/>
      <c r="CH17" s="27"/>
      <c r="CI17" s="27"/>
      <c r="CJ17" s="26" t="str">
        <f t="shared" si="124"/>
        <v xml:space="preserve"> </v>
      </c>
      <c r="CK17" s="26" t="str">
        <f t="shared" si="152"/>
        <v xml:space="preserve"> </v>
      </c>
      <c r="CL17" s="27"/>
      <c r="CM17" s="27"/>
      <c r="CN17" s="27"/>
      <c r="CO17" s="26" t="str">
        <f t="shared" si="125"/>
        <v xml:space="preserve"> </v>
      </c>
      <c r="CP17" s="26" t="str">
        <f t="shared" si="153"/>
        <v xml:space="preserve"> </v>
      </c>
      <c r="CQ17" s="136"/>
      <c r="CR17" s="136"/>
      <c r="CS17" s="8">
        <v>140413.39000000001</v>
      </c>
      <c r="CT17" s="26" t="str">
        <f t="shared" si="167"/>
        <v xml:space="preserve"> </v>
      </c>
      <c r="CU17" s="26">
        <f t="shared" si="168"/>
        <v>0</v>
      </c>
      <c r="CV17" s="27"/>
      <c r="CW17" s="27"/>
      <c r="CX17" s="27"/>
      <c r="CY17" s="26" t="str">
        <f t="shared" si="154"/>
        <v xml:space="preserve"> </v>
      </c>
      <c r="CZ17" s="26" t="str">
        <f t="shared" si="155"/>
        <v xml:space="preserve"> </v>
      </c>
      <c r="DA17" s="27"/>
      <c r="DB17" s="27"/>
      <c r="DC17" s="27">
        <v>140413.39000000001</v>
      </c>
      <c r="DD17" s="26" t="str">
        <f t="shared" si="156"/>
        <v xml:space="preserve"> </v>
      </c>
      <c r="DE17" s="26">
        <f t="shared" si="157"/>
        <v>0</v>
      </c>
      <c r="DF17" s="27"/>
      <c r="DG17" s="27"/>
      <c r="DH17" s="27"/>
      <c r="DI17" s="26" t="str">
        <f t="shared" si="158"/>
        <v xml:space="preserve"> </v>
      </c>
      <c r="DJ17" s="26" t="str">
        <f t="shared" si="159"/>
        <v xml:space="preserve"> </v>
      </c>
      <c r="DK17" s="27"/>
      <c r="DL17" s="27"/>
      <c r="DM17" s="27"/>
      <c r="DN17" s="26" t="str">
        <f t="shared" si="128"/>
        <v xml:space="preserve"> </v>
      </c>
      <c r="DO17" s="26" t="str">
        <f t="shared" si="160"/>
        <v xml:space="preserve"> </v>
      </c>
      <c r="DP17" s="27"/>
      <c r="DQ17" s="33"/>
      <c r="DR17" s="27">
        <v>6625</v>
      </c>
      <c r="DS17" s="26" t="str">
        <f t="shared" si="130"/>
        <v xml:space="preserve"> </v>
      </c>
      <c r="DT17" s="26">
        <f t="shared" si="161"/>
        <v>0</v>
      </c>
      <c r="DU17" s="27"/>
      <c r="DV17" s="27"/>
      <c r="DW17" s="26" t="str">
        <f t="shared" si="162"/>
        <v xml:space="preserve"> </v>
      </c>
      <c r="DX17" s="8"/>
      <c r="DY17" s="8"/>
      <c r="DZ17" s="27"/>
      <c r="EA17" s="26" t="str">
        <f t="shared" si="131"/>
        <v xml:space="preserve"> </v>
      </c>
      <c r="EB17" s="26" t="str">
        <f t="shared" si="163"/>
        <v xml:space="preserve"> </v>
      </c>
    </row>
    <row r="18" spans="1:132" s="18" customFormat="1" ht="32.1" customHeight="1" collapsed="1" x14ac:dyDescent="0.25">
      <c r="A18" s="17"/>
      <c r="B18" s="6" t="s">
        <v>139</v>
      </c>
      <c r="C18" s="31">
        <f>SUM(C19:C23)</f>
        <v>46253543.519999996</v>
      </c>
      <c r="D18" s="31">
        <f>SUM(D19:D23)</f>
        <v>46277912.859999999</v>
      </c>
      <c r="E18" s="31">
        <f>SUM(E19:E23)</f>
        <v>48065721.109999999</v>
      </c>
      <c r="F18" s="23">
        <f t="shared" si="105"/>
        <v>1.000526864282073</v>
      </c>
      <c r="G18" s="23">
        <f t="shared" si="133"/>
        <v>0.9628049219128838</v>
      </c>
      <c r="H18" s="22">
        <f>SUM(H19:H23)</f>
        <v>41858802.75</v>
      </c>
      <c r="I18" s="22">
        <f>SUM(I19:I23)</f>
        <v>41800970.310000002</v>
      </c>
      <c r="J18" s="22">
        <f>SUM(J19:J23)</f>
        <v>40465996.190000005</v>
      </c>
      <c r="K18" s="23">
        <f t="shared" si="106"/>
        <v>0.9986183924001506</v>
      </c>
      <c r="L18" s="23">
        <f t="shared" si="135"/>
        <v>1.0329900223815545</v>
      </c>
      <c r="M18" s="22">
        <f>SUM(M19:M23)</f>
        <v>25847833.939999998</v>
      </c>
      <c r="N18" s="22">
        <f>SUM(N19:N23)</f>
        <v>26809676.159999996</v>
      </c>
      <c r="O18" s="22">
        <f>SUM(O19:O23)</f>
        <v>24874383.650000002</v>
      </c>
      <c r="P18" s="23">
        <f t="shared" si="107"/>
        <v>1.0372117146153408</v>
      </c>
      <c r="Q18" s="23">
        <f t="shared" si="136"/>
        <v>1.0778026317046048</v>
      </c>
      <c r="R18" s="24">
        <f>SUM(R19:R23)</f>
        <v>26809676.159999996</v>
      </c>
      <c r="S18" s="23">
        <f t="shared" si="137"/>
        <v>1.0778026317046048</v>
      </c>
      <c r="T18" s="22">
        <f>SUM(T19:T23)</f>
        <v>2276371.34</v>
      </c>
      <c r="U18" s="22">
        <f>SUM(U19:U23)</f>
        <v>2304662.3200000003</v>
      </c>
      <c r="V18" s="22">
        <f>SUM(V19:V23)</f>
        <v>2108165.2599999998</v>
      </c>
      <c r="W18" s="23">
        <f t="shared" si="108"/>
        <v>1.012428104107127</v>
      </c>
      <c r="X18" s="23">
        <f t="shared" si="138"/>
        <v>1.0932076169398601</v>
      </c>
      <c r="Y18" s="22">
        <f>SUM(Y19:Y23)</f>
        <v>1397045.59</v>
      </c>
      <c r="Z18" s="22">
        <f>SUM(Z19:Z23)</f>
        <v>1394717.31</v>
      </c>
      <c r="AA18" s="22">
        <f>SUM(AA19:AA23)</f>
        <v>1808466.88</v>
      </c>
      <c r="AB18" s="23">
        <f t="shared" si="110"/>
        <v>0.9983334258977189</v>
      </c>
      <c r="AC18" s="23">
        <f t="shared" si="139"/>
        <v>0.77121529037899783</v>
      </c>
      <c r="AD18" s="22">
        <f>SUM(AD19:AD23)</f>
        <v>1228006.8500000001</v>
      </c>
      <c r="AE18" s="22">
        <f>SUM(AE19:AE23)</f>
        <v>1215575.19</v>
      </c>
      <c r="AF18" s="22">
        <f>SUM(AF19:AF23)</f>
        <v>1135423.1600000001</v>
      </c>
      <c r="AG18" s="23">
        <f t="shared" si="111"/>
        <v>0.98987655484169312</v>
      </c>
      <c r="AH18" s="23">
        <f t="shared" si="140"/>
        <v>1.0705922098682572</v>
      </c>
      <c r="AI18" s="22">
        <f>SUM(AI19:AI23)</f>
        <v>11109545.030000001</v>
      </c>
      <c r="AJ18" s="22">
        <f>SUM(AJ19:AJ23)</f>
        <v>10076339.33</v>
      </c>
      <c r="AK18" s="22">
        <f>SUM(AK19:AK23)</f>
        <v>10539557.24</v>
      </c>
      <c r="AL18" s="23">
        <f t="shared" si="113"/>
        <v>0.90699837867257815</v>
      </c>
      <c r="AM18" s="23">
        <f t="shared" si="141"/>
        <v>0.9560495854378035</v>
      </c>
      <c r="AN18" s="65">
        <f>SUM(AN19:AN23)</f>
        <v>0</v>
      </c>
      <c r="AO18" s="22">
        <f>SUM(AO19:AO23)</f>
        <v>0</v>
      </c>
      <c r="AP18" s="22">
        <f>SUM(AP19:AP23)</f>
        <v>0</v>
      </c>
      <c r="AQ18" s="28">
        <f>SUM(AQ19:AQ23)</f>
        <v>0</v>
      </c>
      <c r="AR18" s="23" t="str">
        <f t="shared" si="142"/>
        <v xml:space="preserve"> </v>
      </c>
      <c r="AS18" s="22">
        <f>SUM(AS19:AS23)</f>
        <v>4394740.7699999996</v>
      </c>
      <c r="AT18" s="22">
        <f t="shared" ref="AT18:AU18" si="189">SUM(AT19:AT23)</f>
        <v>4476942.5500000007</v>
      </c>
      <c r="AU18" s="22">
        <f t="shared" si="189"/>
        <v>7599724.9199999999</v>
      </c>
      <c r="AV18" s="23">
        <f t="shared" si="115"/>
        <v>1.0187045799290686</v>
      </c>
      <c r="AW18" s="23">
        <f t="shared" si="143"/>
        <v>0.58909271021351661</v>
      </c>
      <c r="AX18" s="22">
        <f>SUM(AX19:AX23)</f>
        <v>1374573.2999999998</v>
      </c>
      <c r="AY18" s="22">
        <f>SUM(AY19:AY23)</f>
        <v>1402673.8800000001</v>
      </c>
      <c r="AZ18" s="22">
        <f>SUM(AZ19:AZ23)</f>
        <v>773860.1</v>
      </c>
      <c r="BA18" s="23">
        <f t="shared" si="116"/>
        <v>1.0204431295151741</v>
      </c>
      <c r="BB18" s="23">
        <f t="shared" si="144"/>
        <v>1.812567775493271</v>
      </c>
      <c r="BC18" s="24">
        <f>SUM(BC19:BC23)</f>
        <v>0</v>
      </c>
      <c r="BD18" s="24">
        <f t="shared" ref="BD18:BE18" si="190">SUM(BD19:BD23)</f>
        <v>0</v>
      </c>
      <c r="BE18" s="29">
        <f t="shared" si="190"/>
        <v>0</v>
      </c>
      <c r="BF18" s="23" t="str">
        <f t="shared" si="145"/>
        <v xml:space="preserve"> </v>
      </c>
      <c r="BG18" s="23" t="str">
        <f t="shared" si="146"/>
        <v xml:space="preserve"> </v>
      </c>
      <c r="BH18" s="24">
        <f>SUM(BH19:BH23)</f>
        <v>0</v>
      </c>
      <c r="BI18" s="24">
        <f t="shared" ref="BI18:BJ18" si="191">SUM(BI19:BI23)</f>
        <v>0</v>
      </c>
      <c r="BJ18" s="24">
        <f t="shared" si="191"/>
        <v>0</v>
      </c>
      <c r="BK18" s="23" t="str">
        <f t="shared" si="119"/>
        <v xml:space="preserve"> </v>
      </c>
      <c r="BL18" s="23" t="str">
        <f t="shared" si="147"/>
        <v xml:space="preserve"> </v>
      </c>
      <c r="BM18" s="22">
        <f>SUM(BM19:BM23)</f>
        <v>0</v>
      </c>
      <c r="BN18" s="22">
        <f>SUM(BN19:BN23)</f>
        <v>0</v>
      </c>
      <c r="BO18" s="22">
        <f>SUM(BO19:BO23)</f>
        <v>0</v>
      </c>
      <c r="BP18" s="23" t="str">
        <f t="shared" ref="BP18:BP42" si="192">IF(BN18&lt;=0," ",IF(BM18&lt;=0," ",IF(BN18/BM18*100&gt;200,"СВ.200",BN18/BM18)))</f>
        <v xml:space="preserve"> </v>
      </c>
      <c r="BQ18" s="23" t="str">
        <f t="shared" si="148"/>
        <v xml:space="preserve"> </v>
      </c>
      <c r="BR18" s="22">
        <f>SUM(BR19:BR23)</f>
        <v>0</v>
      </c>
      <c r="BS18" s="22">
        <f>SUM(BS19:BS23)</f>
        <v>0</v>
      </c>
      <c r="BT18" s="22">
        <f>SUM(BT19:BT23)</f>
        <v>0</v>
      </c>
      <c r="BU18" s="23" t="str">
        <f t="shared" si="120"/>
        <v xml:space="preserve"> </v>
      </c>
      <c r="BV18" s="23" t="str">
        <f t="shared" si="149"/>
        <v xml:space="preserve"> </v>
      </c>
      <c r="BW18" s="22">
        <f>SUM(BW19:BW23)</f>
        <v>2047947.15</v>
      </c>
      <c r="BX18" s="22">
        <f>SUM(BX19:BX23)</f>
        <v>2070830.3199999998</v>
      </c>
      <c r="BY18" s="22">
        <f>SUM(BY19:BY23)</f>
        <v>645380.04</v>
      </c>
      <c r="BZ18" s="23">
        <f t="shared" si="121"/>
        <v>1.0111737111965999</v>
      </c>
      <c r="CA18" s="23" t="str">
        <f t="shared" si="186"/>
        <v>св.200</v>
      </c>
      <c r="CB18" s="22">
        <f>SUM(CB19:CB23)</f>
        <v>226709.88</v>
      </c>
      <c r="CC18" s="22">
        <f>SUM(CC19:CC23)</f>
        <v>236519.88</v>
      </c>
      <c r="CD18" s="22">
        <f>SUM(CD19:CD23)</f>
        <v>228682.13</v>
      </c>
      <c r="CE18" s="23">
        <f t="shared" si="123"/>
        <v>1.043271162244892</v>
      </c>
      <c r="CF18" s="23">
        <f t="shared" si="151"/>
        <v>1.0342735569237527</v>
      </c>
      <c r="CG18" s="22">
        <f>SUM(CG19:CG23)</f>
        <v>0</v>
      </c>
      <c r="CH18" s="22">
        <f>SUM(CH19:CH23)</f>
        <v>0</v>
      </c>
      <c r="CI18" s="22">
        <f>SUM(CI19:CI23)</f>
        <v>0</v>
      </c>
      <c r="CJ18" s="23" t="str">
        <f t="shared" si="124"/>
        <v xml:space="preserve"> </v>
      </c>
      <c r="CK18" s="23" t="str">
        <f t="shared" si="152"/>
        <v xml:space="preserve"> </v>
      </c>
      <c r="CL18" s="22">
        <f>SUM(CL19:CL23)</f>
        <v>0</v>
      </c>
      <c r="CM18" s="22">
        <f>SUM(CM19:CM23)</f>
        <v>0</v>
      </c>
      <c r="CN18" s="22">
        <f>SUM(CN19:CN23)</f>
        <v>4556551.68</v>
      </c>
      <c r="CO18" s="23" t="str">
        <f t="shared" ref="CO18:CO49" si="193">IF(CM18&lt;=0," ",IF(CL18&lt;=0," ",IF(CM18/CL18*100&gt;200,"СВ.200",CM18/CL18)))</f>
        <v xml:space="preserve"> </v>
      </c>
      <c r="CP18" s="23">
        <f t="shared" si="153"/>
        <v>0</v>
      </c>
      <c r="CQ18" s="45">
        <f>SUM(CQ19:CQ23)</f>
        <v>466510.44</v>
      </c>
      <c r="CR18" s="45">
        <f>SUM(CR19:CR23)</f>
        <v>466511.3</v>
      </c>
      <c r="CS18" s="22">
        <f>SUM(CS19:CS23)</f>
        <v>953365.76</v>
      </c>
      <c r="CT18" s="23">
        <f t="shared" si="167"/>
        <v>1.0000018434742854</v>
      </c>
      <c r="CU18" s="23">
        <f t="shared" si="168"/>
        <v>0.4893308733890338</v>
      </c>
      <c r="CV18" s="24">
        <f>SUM(CV19:CV23)</f>
        <v>306535.44</v>
      </c>
      <c r="CW18" s="24">
        <f>SUM(CW19:CW23)</f>
        <v>306536.3</v>
      </c>
      <c r="CX18" s="24">
        <f>SUM(CX19:CX23)</f>
        <v>953365.76</v>
      </c>
      <c r="CY18" s="23">
        <f t="shared" si="154"/>
        <v>1.0000028055483567</v>
      </c>
      <c r="CZ18" s="23">
        <f t="shared" si="155"/>
        <v>0.32153063688798722</v>
      </c>
      <c r="DA18" s="24">
        <f>SUM(DA19:DA23)</f>
        <v>159975</v>
      </c>
      <c r="DB18" s="24">
        <f t="shared" ref="DB18:DC18" si="194">SUM(DB19:DB23)</f>
        <v>159975</v>
      </c>
      <c r="DC18" s="24">
        <f t="shared" si="194"/>
        <v>0</v>
      </c>
      <c r="DD18" s="23">
        <f t="shared" si="156"/>
        <v>1</v>
      </c>
      <c r="DE18" s="23" t="str">
        <f t="shared" si="157"/>
        <v xml:space="preserve"> </v>
      </c>
      <c r="DF18" s="24">
        <f>SUM(DF19:DF23)</f>
        <v>0</v>
      </c>
      <c r="DG18" s="24">
        <f t="shared" ref="DG18:DH18" si="195">SUM(DG19:DG23)</f>
        <v>0</v>
      </c>
      <c r="DH18" s="24">
        <f t="shared" si="195"/>
        <v>0</v>
      </c>
      <c r="DI18" s="59" t="str">
        <f t="shared" si="158"/>
        <v xml:space="preserve"> </v>
      </c>
      <c r="DJ18" s="59" t="str">
        <f t="shared" si="159"/>
        <v xml:space="preserve"> </v>
      </c>
      <c r="DK18" s="22">
        <f>SUM(DK19:DK23)</f>
        <v>279000</v>
      </c>
      <c r="DL18" s="22">
        <f>SUM(DL19:DL23)</f>
        <v>304844.05</v>
      </c>
      <c r="DM18" s="22">
        <f>SUM(DM19:DM23)</f>
        <v>330298.21000000002</v>
      </c>
      <c r="DN18" s="23">
        <f t="shared" si="128"/>
        <v>1.0926310035842293</v>
      </c>
      <c r="DO18" s="23">
        <f t="shared" si="160"/>
        <v>0.92293582214690162</v>
      </c>
      <c r="DP18" s="22">
        <f>SUM(DP19:DP23)</f>
        <v>0</v>
      </c>
      <c r="DQ18" s="34">
        <f>SUM(DQ19:DQ23)</f>
        <v>0</v>
      </c>
      <c r="DR18" s="22">
        <f>SUM(DR19:DR23)</f>
        <v>28000</v>
      </c>
      <c r="DS18" s="23" t="str">
        <f t="shared" si="130"/>
        <v xml:space="preserve"> </v>
      </c>
      <c r="DT18" s="23">
        <f t="shared" si="161"/>
        <v>0</v>
      </c>
      <c r="DU18" s="22">
        <f>SUM(DU19:DU23)</f>
        <v>-4436.88</v>
      </c>
      <c r="DV18" s="22">
        <f>SUM(DV19:DV23)</f>
        <v>4436.88</v>
      </c>
      <c r="DW18" s="23">
        <f>IF(DU18=0," ",IF(DU18/DV18*100&gt;200,"св.200",DU18/DV18))</f>
        <v>-1</v>
      </c>
      <c r="DX18" s="22">
        <f>SUM(DX19:DX23)</f>
        <v>0</v>
      </c>
      <c r="DY18" s="22">
        <f>SUM(DY19:DY23)</f>
        <v>0</v>
      </c>
      <c r="DZ18" s="22">
        <f>SUM(DZ19:DZ23)</f>
        <v>79150.12000000001</v>
      </c>
      <c r="EA18" s="23" t="str">
        <f t="shared" si="131"/>
        <v xml:space="preserve"> </v>
      </c>
      <c r="EB18" s="23">
        <f t="shared" si="163"/>
        <v>0</v>
      </c>
    </row>
    <row r="19" spans="1:132" s="16" customFormat="1" ht="17.25" hidden="1" customHeight="1" outlineLevel="1" x14ac:dyDescent="0.25">
      <c r="A19" s="15">
        <v>11</v>
      </c>
      <c r="B19" s="7" t="s">
        <v>104</v>
      </c>
      <c r="C19" s="25">
        <f t="shared" ref="C19:E23" si="196">H19+AS19</f>
        <v>26640083.039999999</v>
      </c>
      <c r="D19" s="25">
        <f t="shared" si="196"/>
        <v>28195034.300000001</v>
      </c>
      <c r="E19" s="25">
        <f t="shared" si="196"/>
        <v>31532730.220000003</v>
      </c>
      <c r="F19" s="26">
        <f t="shared" si="105"/>
        <v>1.0583688593487208</v>
      </c>
      <c r="G19" s="26">
        <f t="shared" si="133"/>
        <v>0.89415138185899845</v>
      </c>
      <c r="H19" s="14">
        <f>Y19++AI19+M19+AD19+AN19+T19</f>
        <v>25082966.09</v>
      </c>
      <c r="I19" s="21">
        <f t="shared" ref="H19:J23" si="197">Z19++AJ19+N19+AE19+AO19+U19</f>
        <v>26563190.98</v>
      </c>
      <c r="J19" s="14">
        <f t="shared" si="197"/>
        <v>25117819.200000003</v>
      </c>
      <c r="K19" s="26">
        <f t="shared" si="106"/>
        <v>1.059013151980863</v>
      </c>
      <c r="L19" s="26">
        <f t="shared" si="135"/>
        <v>1.0575436811807291</v>
      </c>
      <c r="M19" s="136">
        <v>19898228.489999998</v>
      </c>
      <c r="N19" s="136">
        <v>21251089.350000001</v>
      </c>
      <c r="O19" s="8">
        <v>19404530.57</v>
      </c>
      <c r="P19" s="26">
        <f t="shared" si="107"/>
        <v>1.0679890102116323</v>
      </c>
      <c r="Q19" s="26">
        <f t="shared" si="136"/>
        <v>1.0951612188369471</v>
      </c>
      <c r="R19" s="27">
        <f t="shared" ref="R19:R23" si="198">N19</f>
        <v>21251089.350000001</v>
      </c>
      <c r="S19" s="26">
        <f t="shared" si="137"/>
        <v>1.0951612188369471</v>
      </c>
      <c r="T19" s="136">
        <v>1158737.6000000001</v>
      </c>
      <c r="U19" s="136">
        <v>1173138.5</v>
      </c>
      <c r="V19" s="27">
        <v>1073148.69</v>
      </c>
      <c r="W19" s="26">
        <f t="shared" si="108"/>
        <v>1.0124280941604034</v>
      </c>
      <c r="X19" s="26">
        <f t="shared" si="138"/>
        <v>1.0931742366474864</v>
      </c>
      <c r="Y19" s="136">
        <v>137000</v>
      </c>
      <c r="Z19" s="136">
        <v>137001.56</v>
      </c>
      <c r="AA19" s="8">
        <v>329326.57</v>
      </c>
      <c r="AB19" s="26">
        <f t="shared" si="110"/>
        <v>1.0000113868613139</v>
      </c>
      <c r="AC19" s="26">
        <f t="shared" si="139"/>
        <v>0.41600518294044719</v>
      </c>
      <c r="AD19" s="136">
        <v>725000</v>
      </c>
      <c r="AE19" s="136">
        <v>683014.93</v>
      </c>
      <c r="AF19" s="8">
        <v>664478.26</v>
      </c>
      <c r="AG19" s="26">
        <f t="shared" si="111"/>
        <v>0.94208955862068977</v>
      </c>
      <c r="AH19" s="26">
        <f t="shared" si="140"/>
        <v>1.0278965785878382</v>
      </c>
      <c r="AI19" s="136">
        <v>3164000</v>
      </c>
      <c r="AJ19" s="136">
        <v>3318946.64</v>
      </c>
      <c r="AK19" s="8">
        <v>3646335.11</v>
      </c>
      <c r="AL19" s="26">
        <f>IF(AJ19&lt;=0," ",IF(AI19&lt;=0," ",IF(AJ19/AI19*100&gt;200,"СВ.200",AJ19/AI19)))</f>
        <v>1.0489717572692794</v>
      </c>
      <c r="AM19" s="26">
        <f t="shared" si="141"/>
        <v>0.91021437686784645</v>
      </c>
      <c r="AN19" s="68"/>
      <c r="AO19" s="27"/>
      <c r="AP19" s="27"/>
      <c r="AQ19" s="26" t="str">
        <f t="shared" ref="AQ19:AQ50" si="199">IF(AO19&lt;=0," ",IF(AN19&lt;=0," ",IF(AO19/AN19*100&gt;200,"СВ.200",AO19/AN19)))</f>
        <v xml:space="preserve"> </v>
      </c>
      <c r="AR19" s="26" t="str">
        <f t="shared" si="142"/>
        <v xml:space="preserve"> </v>
      </c>
      <c r="AS19" s="8">
        <f>AX19+BC19+BH19+BM19+BR19+BW19+CB19+CG19+CL19+CQ19+DK19+DP19+DX19+DF19</f>
        <v>1557116.95</v>
      </c>
      <c r="AT19" s="14">
        <f t="shared" ref="AT19" si="200">AY19+BD19+BI19+BN19+BS19+BX19+CC19+CH19+CM19+CR19+DL19+DQ19+DU19+DY19+DG19</f>
        <v>1631843.32</v>
      </c>
      <c r="AU19" s="8">
        <f t="shared" ref="AU19" si="201">AZ19+BE19+BJ19+BO19+BT19+BY19+CD19+CI19+CN19+CS19+DM19+DR19+DV19+DZ19+DH19</f>
        <v>6414911.0199999996</v>
      </c>
      <c r="AV19" s="26">
        <f t="shared" si="115"/>
        <v>1.047990210369234</v>
      </c>
      <c r="AW19" s="26">
        <f t="shared" si="143"/>
        <v>0.25438284567195762</v>
      </c>
      <c r="AX19" s="136">
        <v>1068121.95</v>
      </c>
      <c r="AY19" s="136">
        <v>1095923.6000000001</v>
      </c>
      <c r="AZ19" s="8">
        <v>506245.92</v>
      </c>
      <c r="BA19" s="26">
        <f t="shared" si="116"/>
        <v>1.0260285354120848</v>
      </c>
      <c r="BB19" s="26" t="str">
        <f t="shared" si="144"/>
        <v>св.200</v>
      </c>
      <c r="BC19" s="27"/>
      <c r="BD19" s="27"/>
      <c r="BE19" s="32"/>
      <c r="BF19" s="26" t="str">
        <f t="shared" si="145"/>
        <v xml:space="preserve"> </v>
      </c>
      <c r="BG19" s="26" t="str">
        <f t="shared" si="146"/>
        <v xml:space="preserve"> </v>
      </c>
      <c r="BH19" s="27"/>
      <c r="BI19" s="27"/>
      <c r="BJ19" s="27"/>
      <c r="BK19" s="26" t="str">
        <f t="shared" si="119"/>
        <v xml:space="preserve"> </v>
      </c>
      <c r="BL19" s="26" t="str">
        <f t="shared" si="147"/>
        <v xml:space="preserve"> </v>
      </c>
      <c r="BM19" s="27"/>
      <c r="BN19" s="27"/>
      <c r="BO19" s="42"/>
      <c r="BP19" s="26" t="str">
        <f t="shared" si="192"/>
        <v xml:space="preserve"> </v>
      </c>
      <c r="BQ19" s="26" t="str">
        <f t="shared" si="148"/>
        <v xml:space="preserve"> </v>
      </c>
      <c r="BR19" s="27"/>
      <c r="BS19" s="27"/>
      <c r="BT19" s="27"/>
      <c r="BU19" s="26" t="str">
        <f t="shared" si="120"/>
        <v xml:space="preserve"> </v>
      </c>
      <c r="BV19" s="26" t="str">
        <f t="shared" si="149"/>
        <v xml:space="preserve"> </v>
      </c>
      <c r="BW19" s="136">
        <v>56386</v>
      </c>
      <c r="BX19" s="136">
        <v>76385.81</v>
      </c>
      <c r="BY19" s="27">
        <v>81350.19</v>
      </c>
      <c r="BZ19" s="26">
        <f>IF(BX19&lt;=0," ",IF(BW19&lt;=0," ",IF(BX19/BW19*100&gt;200,"СВ.200",BX19/BW19)))</f>
        <v>1.3546946050438051</v>
      </c>
      <c r="CA19" s="26">
        <f>IF(BX19=0," ",IF(BX19/BY19*100&gt;200,"св.200",BX19/BY19))</f>
        <v>0.93897518862586549</v>
      </c>
      <c r="CB19" s="136">
        <v>22000</v>
      </c>
      <c r="CC19" s="136">
        <v>23080</v>
      </c>
      <c r="CD19" s="8">
        <v>21010</v>
      </c>
      <c r="CE19" s="26">
        <f t="shared" si="123"/>
        <v>1.0490909090909091</v>
      </c>
      <c r="CF19" s="26">
        <f t="shared" si="151"/>
        <v>1.0985245121370777</v>
      </c>
      <c r="CG19" s="27"/>
      <c r="CH19" s="27"/>
      <c r="CI19" s="27"/>
      <c r="CJ19" s="26" t="str">
        <f t="shared" si="124"/>
        <v xml:space="preserve"> </v>
      </c>
      <c r="CK19" s="26" t="str">
        <f t="shared" si="152"/>
        <v xml:space="preserve"> </v>
      </c>
      <c r="CL19" s="27"/>
      <c r="CM19" s="27"/>
      <c r="CN19" s="27">
        <v>4556551.68</v>
      </c>
      <c r="CO19" s="26" t="str">
        <f t="shared" si="193"/>
        <v xml:space="preserve"> </v>
      </c>
      <c r="CP19" s="26">
        <f t="shared" si="153"/>
        <v>0</v>
      </c>
      <c r="CQ19" s="136">
        <v>131609</v>
      </c>
      <c r="CR19" s="136">
        <v>131609.85999999999</v>
      </c>
      <c r="CS19" s="8">
        <v>815433.75</v>
      </c>
      <c r="CT19" s="26">
        <f t="shared" si="167"/>
        <v>1.0000065345075184</v>
      </c>
      <c r="CU19" s="26">
        <f t="shared" si="168"/>
        <v>0.16139859308006321</v>
      </c>
      <c r="CV19" s="136">
        <v>131609</v>
      </c>
      <c r="CW19" s="136">
        <v>131609.85999999999</v>
      </c>
      <c r="CX19" s="27">
        <v>815433.75</v>
      </c>
      <c r="CY19" s="26">
        <f t="shared" si="154"/>
        <v>1.0000065345075184</v>
      </c>
      <c r="CZ19" s="26">
        <f t="shared" si="155"/>
        <v>0.16139859308006321</v>
      </c>
      <c r="DA19" s="27"/>
      <c r="DB19" s="27"/>
      <c r="DC19" s="27"/>
      <c r="DD19" s="26" t="str">
        <f t="shared" si="156"/>
        <v xml:space="preserve"> </v>
      </c>
      <c r="DE19" s="26" t="str">
        <f t="shared" si="157"/>
        <v xml:space="preserve"> </v>
      </c>
      <c r="DF19" s="27"/>
      <c r="DG19" s="27"/>
      <c r="DH19" s="27"/>
      <c r="DI19" s="26" t="str">
        <f t="shared" si="158"/>
        <v xml:space="preserve"> </v>
      </c>
      <c r="DJ19" s="26" t="str">
        <f t="shared" si="159"/>
        <v xml:space="preserve"> </v>
      </c>
      <c r="DK19" s="136">
        <v>279000</v>
      </c>
      <c r="DL19" s="136">
        <v>304844.05</v>
      </c>
      <c r="DM19" s="8">
        <v>330298.21000000002</v>
      </c>
      <c r="DN19" s="26">
        <f t="shared" si="128"/>
        <v>1.0926310035842293</v>
      </c>
      <c r="DO19" s="26">
        <f t="shared" si="160"/>
        <v>0.92293582214690162</v>
      </c>
      <c r="DP19" s="8"/>
      <c r="DQ19" s="35"/>
      <c r="DR19" s="35">
        <v>25000</v>
      </c>
      <c r="DS19" s="26" t="str">
        <f t="shared" si="130"/>
        <v xml:space="preserve"> </v>
      </c>
      <c r="DT19" s="26">
        <f t="shared" si="161"/>
        <v>0</v>
      </c>
      <c r="DU19" s="8"/>
      <c r="DV19" s="27"/>
      <c r="DW19" s="26" t="str">
        <f t="shared" si="162"/>
        <v xml:space="preserve"> </v>
      </c>
      <c r="DX19" s="27"/>
      <c r="DY19" s="27"/>
      <c r="DZ19" s="27">
        <v>79021.27</v>
      </c>
      <c r="EA19" s="26" t="str">
        <f t="shared" si="131"/>
        <v xml:space="preserve"> </v>
      </c>
      <c r="EB19" s="26">
        <f t="shared" si="163"/>
        <v>0</v>
      </c>
    </row>
    <row r="20" spans="1:132" s="16" customFormat="1" ht="17.25" hidden="1" customHeight="1" outlineLevel="1" x14ac:dyDescent="0.25">
      <c r="A20" s="15">
        <v>12</v>
      </c>
      <c r="B20" s="7" t="s">
        <v>40</v>
      </c>
      <c r="C20" s="25">
        <f t="shared" si="196"/>
        <v>8148306.8600000003</v>
      </c>
      <c r="D20" s="25">
        <f t="shared" si="196"/>
        <v>8159953.1699999999</v>
      </c>
      <c r="E20" s="25">
        <f t="shared" si="196"/>
        <v>7423682.4199999999</v>
      </c>
      <c r="F20" s="26">
        <f t="shared" si="105"/>
        <v>1.0014292920234964</v>
      </c>
      <c r="G20" s="26">
        <f t="shared" si="133"/>
        <v>1.0991786432049446</v>
      </c>
      <c r="H20" s="14">
        <f>Y20++AI20+M20+AD20+AN20+T20</f>
        <v>7091039.54</v>
      </c>
      <c r="I20" s="21">
        <f t="shared" si="197"/>
        <v>7105986.7999999998</v>
      </c>
      <c r="J20" s="14">
        <f t="shared" si="197"/>
        <v>6564636.5</v>
      </c>
      <c r="K20" s="26">
        <f t="shared" si="106"/>
        <v>1.0021079081445934</v>
      </c>
      <c r="L20" s="26">
        <f t="shared" si="135"/>
        <v>1.0824646269446907</v>
      </c>
      <c r="M20" s="136">
        <v>3465733.3</v>
      </c>
      <c r="N20" s="136">
        <v>3466386.34</v>
      </c>
      <c r="O20" s="8">
        <v>3441138.82</v>
      </c>
      <c r="P20" s="26">
        <f t="shared" si="107"/>
        <v>1.0001884276554114</v>
      </c>
      <c r="Q20" s="26">
        <f t="shared" si="136"/>
        <v>1.0073369664290381</v>
      </c>
      <c r="R20" s="27">
        <f t="shared" si="198"/>
        <v>3466386.34</v>
      </c>
      <c r="S20" s="26">
        <f t="shared" si="137"/>
        <v>1.0073369664290381</v>
      </c>
      <c r="T20" s="136">
        <v>1117633.74</v>
      </c>
      <c r="U20" s="136">
        <v>1131523.82</v>
      </c>
      <c r="V20" s="27">
        <v>1035016.57</v>
      </c>
      <c r="W20" s="26">
        <f t="shared" si="108"/>
        <v>1.0124281144196667</v>
      </c>
      <c r="X20" s="26">
        <f t="shared" si="138"/>
        <v>1.0932422270302398</v>
      </c>
      <c r="Y20" s="136">
        <v>257.51</v>
      </c>
      <c r="Z20" s="136">
        <v>257.51</v>
      </c>
      <c r="AA20" s="8">
        <v>1498.79</v>
      </c>
      <c r="AB20" s="26">
        <f t="shared" si="110"/>
        <v>1</v>
      </c>
      <c r="AC20" s="26">
        <f>IF(Z20=0," ",IF(Z20/AA20*100&gt;200,"св.200",Z20/AA20))</f>
        <v>0.17181192828881964</v>
      </c>
      <c r="AD20" s="136">
        <v>353430.58</v>
      </c>
      <c r="AE20" s="136">
        <v>353834.72</v>
      </c>
      <c r="AF20" s="8">
        <v>305942.87</v>
      </c>
      <c r="AG20" s="26">
        <f t="shared" si="111"/>
        <v>1.0011434777375516</v>
      </c>
      <c r="AH20" s="26">
        <f t="shared" si="140"/>
        <v>1.1565385393684775</v>
      </c>
      <c r="AI20" s="136">
        <v>2153984.41</v>
      </c>
      <c r="AJ20" s="136">
        <v>2153984.41</v>
      </c>
      <c r="AK20" s="8">
        <v>1781039.45</v>
      </c>
      <c r="AL20" s="26">
        <f>IF(AJ20&lt;=0," ",IF(AI20&lt;=0," ",IF(AJ20/AI20*100&gt;200,"СВ.200",AJ20/AI20)))</f>
        <v>1</v>
      </c>
      <c r="AM20" s="26">
        <f t="shared" si="141"/>
        <v>1.2093973606255606</v>
      </c>
      <c r="AN20" s="68"/>
      <c r="AO20" s="27"/>
      <c r="AP20" s="27"/>
      <c r="AQ20" s="26" t="str">
        <f t="shared" si="199"/>
        <v xml:space="preserve"> </v>
      </c>
      <c r="AR20" s="26" t="str">
        <f t="shared" si="142"/>
        <v xml:space="preserve"> </v>
      </c>
      <c r="AS20" s="8">
        <f>AX20+BC20+BH20+BM20+BR20+BW20+CB20+CG20+CL20+CQ20+DK20+DP20+DX20+DF20</f>
        <v>1057267.32</v>
      </c>
      <c r="AT20" s="14">
        <f t="shared" ref="AT20:AT23" si="202">AY20+BD20+BI20+BN20+BS20+BX20+CC20+CH20+CM20+CR20+DL20+DQ20+DU20+DY20+DG20</f>
        <v>1053966.3700000001</v>
      </c>
      <c r="AU20" s="8">
        <f t="shared" ref="AU20:AU23" si="203">AZ20+BE20+BJ20+BO20+BT20+BY20+CD20+CI20+CN20+CS20+DM20+DR20+DV20+DZ20+DH20</f>
        <v>859045.92</v>
      </c>
      <c r="AV20" s="26">
        <f t="shared" si="115"/>
        <v>0.99687784731679785</v>
      </c>
      <c r="AW20" s="26">
        <f t="shared" si="143"/>
        <v>1.226903411636016</v>
      </c>
      <c r="AX20" s="136">
        <v>306451.34999999998</v>
      </c>
      <c r="AY20" s="136">
        <v>306750.28000000003</v>
      </c>
      <c r="AZ20" s="8">
        <v>267614.18</v>
      </c>
      <c r="BA20" s="26">
        <f t="shared" si="116"/>
        <v>1.0009754566263129</v>
      </c>
      <c r="BB20" s="26">
        <f t="shared" si="144"/>
        <v>1.1462407560017935</v>
      </c>
      <c r="BC20" s="27"/>
      <c r="BD20" s="27"/>
      <c r="BE20" s="32"/>
      <c r="BF20" s="26" t="str">
        <f t="shared" si="145"/>
        <v xml:space="preserve"> </v>
      </c>
      <c r="BG20" s="26" t="str">
        <f t="shared" si="146"/>
        <v xml:space="preserve"> </v>
      </c>
      <c r="BH20" s="27"/>
      <c r="BI20" s="27"/>
      <c r="BJ20" s="27"/>
      <c r="BK20" s="26" t="str">
        <f t="shared" si="119"/>
        <v xml:space="preserve"> </v>
      </c>
      <c r="BL20" s="26" t="str">
        <f t="shared" si="147"/>
        <v xml:space="preserve"> </v>
      </c>
      <c r="BM20" s="27"/>
      <c r="BN20" s="27"/>
      <c r="BO20" s="42"/>
      <c r="BP20" s="26" t="str">
        <f t="shared" si="192"/>
        <v xml:space="preserve"> </v>
      </c>
      <c r="BQ20" s="26" t="str">
        <f t="shared" si="148"/>
        <v xml:space="preserve"> </v>
      </c>
      <c r="BR20" s="27"/>
      <c r="BS20" s="27"/>
      <c r="BT20" s="27"/>
      <c r="BU20" s="26" t="str">
        <f t="shared" si="120"/>
        <v xml:space="preserve"> </v>
      </c>
      <c r="BV20" s="26" t="str">
        <f t="shared" si="149"/>
        <v xml:space="preserve"> </v>
      </c>
      <c r="BW20" s="136">
        <v>489029.65</v>
      </c>
      <c r="BX20" s="136">
        <v>489029.65</v>
      </c>
      <c r="BY20" s="27">
        <v>365353.85</v>
      </c>
      <c r="BZ20" s="26">
        <f>IF(BX20&lt;=0," ",IF(BW20&lt;=0," ",IF(BX20/BW20*100&gt;200,"СВ.200",BX20/BW20)))</f>
        <v>1</v>
      </c>
      <c r="CA20" s="26">
        <f t="shared" si="186"/>
        <v>1.338509639353739</v>
      </c>
      <c r="CB20" s="136">
        <v>86859.88</v>
      </c>
      <c r="CC20" s="136">
        <v>86859.88</v>
      </c>
      <c r="CD20" s="8">
        <v>81546</v>
      </c>
      <c r="CE20" s="26">
        <f t="shared" si="123"/>
        <v>1</v>
      </c>
      <c r="CF20" s="26">
        <f t="shared" si="151"/>
        <v>1.065164201800211</v>
      </c>
      <c r="CG20" s="27"/>
      <c r="CH20" s="27"/>
      <c r="CI20" s="27"/>
      <c r="CJ20" s="26" t="str">
        <f t="shared" si="124"/>
        <v xml:space="preserve"> </v>
      </c>
      <c r="CK20" s="26" t="str">
        <f t="shared" si="152"/>
        <v xml:space="preserve"> </v>
      </c>
      <c r="CL20" s="27"/>
      <c r="CM20" s="27"/>
      <c r="CN20" s="27"/>
      <c r="CO20" s="26" t="str">
        <f t="shared" si="193"/>
        <v xml:space="preserve"> </v>
      </c>
      <c r="CP20" s="26" t="str">
        <f t="shared" si="153"/>
        <v xml:space="preserve"> </v>
      </c>
      <c r="CQ20" s="136">
        <v>174926.44</v>
      </c>
      <c r="CR20" s="136">
        <v>174926.44</v>
      </c>
      <c r="CS20" s="8">
        <v>137932.01</v>
      </c>
      <c r="CT20" s="26">
        <f t="shared" si="167"/>
        <v>1</v>
      </c>
      <c r="CU20" s="26">
        <f t="shared" si="168"/>
        <v>1.2682077206008959</v>
      </c>
      <c r="CV20" s="136">
        <v>174926.44</v>
      </c>
      <c r="CW20" s="136">
        <v>174926.44</v>
      </c>
      <c r="CX20" s="27">
        <v>137932.01</v>
      </c>
      <c r="CY20" s="26">
        <f t="shared" si="154"/>
        <v>1</v>
      </c>
      <c r="CZ20" s="26">
        <f t="shared" si="155"/>
        <v>1.2682077206008959</v>
      </c>
      <c r="DA20" s="27"/>
      <c r="DB20" s="27"/>
      <c r="DC20" s="27"/>
      <c r="DD20" s="26" t="str">
        <f t="shared" si="156"/>
        <v xml:space="preserve"> </v>
      </c>
      <c r="DE20" s="26" t="str">
        <f t="shared" si="157"/>
        <v xml:space="preserve"> </v>
      </c>
      <c r="DF20" s="27"/>
      <c r="DG20" s="27"/>
      <c r="DH20" s="27"/>
      <c r="DI20" s="26" t="str">
        <f t="shared" si="158"/>
        <v xml:space="preserve"> </v>
      </c>
      <c r="DJ20" s="26" t="str">
        <f t="shared" si="159"/>
        <v xml:space="preserve"> </v>
      </c>
      <c r="DK20" s="27"/>
      <c r="DL20" s="27"/>
      <c r="DM20" s="27"/>
      <c r="DN20" s="26" t="str">
        <f t="shared" si="128"/>
        <v xml:space="preserve"> </v>
      </c>
      <c r="DO20" s="26" t="str">
        <f t="shared" si="160"/>
        <v xml:space="preserve"> </v>
      </c>
      <c r="DP20" s="27"/>
      <c r="DQ20" s="33"/>
      <c r="DR20" s="33">
        <v>3000</v>
      </c>
      <c r="DS20" s="26" t="str">
        <f t="shared" si="130"/>
        <v xml:space="preserve"> </v>
      </c>
      <c r="DT20" s="26">
        <f t="shared" si="161"/>
        <v>0</v>
      </c>
      <c r="DU20" s="136">
        <v>-3599.88</v>
      </c>
      <c r="DV20" s="27">
        <v>3599.88</v>
      </c>
      <c r="DW20" s="26">
        <f t="shared" si="162"/>
        <v>-1</v>
      </c>
      <c r="DX20" s="27"/>
      <c r="DY20" s="27"/>
      <c r="DZ20" s="27"/>
      <c r="EA20" s="26" t="str">
        <f t="shared" si="131"/>
        <v xml:space="preserve"> </v>
      </c>
      <c r="EB20" s="26" t="str">
        <f t="shared" si="163"/>
        <v xml:space="preserve"> </v>
      </c>
    </row>
    <row r="21" spans="1:132" s="16" customFormat="1" ht="17.25" hidden="1" customHeight="1" outlineLevel="1" x14ac:dyDescent="0.25">
      <c r="A21" s="15">
        <v>13</v>
      </c>
      <c r="B21" s="7" t="s">
        <v>10</v>
      </c>
      <c r="C21" s="25">
        <f t="shared" si="196"/>
        <v>1443328.6199999999</v>
      </c>
      <c r="D21" s="25">
        <f t="shared" si="196"/>
        <v>1452811.6199999999</v>
      </c>
      <c r="E21" s="25">
        <f t="shared" si="196"/>
        <v>1582637.89</v>
      </c>
      <c r="F21" s="26">
        <f t="shared" si="105"/>
        <v>1.006570229307862</v>
      </c>
      <c r="G21" s="26">
        <f t="shared" si="133"/>
        <v>0.91796843054225119</v>
      </c>
      <c r="H21" s="14">
        <f>Y21++AI21+M21+AD21+AN21+T21</f>
        <v>1325197.1199999999</v>
      </c>
      <c r="I21" s="21">
        <f t="shared" si="197"/>
        <v>1335517.1199999999</v>
      </c>
      <c r="J21" s="14">
        <f t="shared" si="197"/>
        <v>1515754.89</v>
      </c>
      <c r="K21" s="26">
        <f t="shared" si="106"/>
        <v>1.0077875206972982</v>
      </c>
      <c r="L21" s="26">
        <f t="shared" si="135"/>
        <v>0.88109042485094669</v>
      </c>
      <c r="M21" s="136">
        <v>188872.15</v>
      </c>
      <c r="N21" s="136">
        <v>188872.15</v>
      </c>
      <c r="O21" s="8">
        <v>198432.93</v>
      </c>
      <c r="P21" s="26">
        <f t="shared" si="107"/>
        <v>1</v>
      </c>
      <c r="Q21" s="26">
        <f t="shared" si="136"/>
        <v>0.95181858172431355</v>
      </c>
      <c r="R21" s="27">
        <f t="shared" si="198"/>
        <v>188872.15</v>
      </c>
      <c r="S21" s="26">
        <f t="shared" si="137"/>
        <v>0.95181858172431355</v>
      </c>
      <c r="T21" s="27"/>
      <c r="U21" s="42"/>
      <c r="V21" s="42"/>
      <c r="W21" s="26" t="str">
        <f t="shared" si="108"/>
        <v xml:space="preserve"> </v>
      </c>
      <c r="X21" s="26" t="str">
        <f t="shared" ref="X21:X23" si="204">IF(U21=0," ",IF(U21/V21*100&gt;200,"св.200",U21/V21))</f>
        <v xml:space="preserve"> </v>
      </c>
      <c r="Y21" s="136">
        <v>96188.08</v>
      </c>
      <c r="Z21" s="136">
        <v>96188.08</v>
      </c>
      <c r="AA21" s="8">
        <v>149924.34</v>
      </c>
      <c r="AB21" s="26">
        <f t="shared" si="110"/>
        <v>1</v>
      </c>
      <c r="AC21" s="26">
        <f t="shared" si="139"/>
        <v>0.64157747834674483</v>
      </c>
      <c r="AD21" s="136">
        <v>65576.27</v>
      </c>
      <c r="AE21" s="136">
        <v>65576.27</v>
      </c>
      <c r="AF21" s="8">
        <v>53767.99</v>
      </c>
      <c r="AG21" s="26">
        <f t="shared" si="111"/>
        <v>1</v>
      </c>
      <c r="AH21" s="26">
        <f t="shared" si="140"/>
        <v>1.2196154254603901</v>
      </c>
      <c r="AI21" s="136">
        <v>974560.62</v>
      </c>
      <c r="AJ21" s="136">
        <v>984880.62</v>
      </c>
      <c r="AK21" s="8">
        <v>1113629.6299999999</v>
      </c>
      <c r="AL21" s="26">
        <f>IF(AJ21&lt;=0," ",IF(AI21&lt;=0," ",IF(AJ21/AI21*100&gt;200,"СВ.200",AJ21/AI21)))</f>
        <v>1.0105893874513419</v>
      </c>
      <c r="AM21" s="26">
        <f t="shared" si="141"/>
        <v>0.88438794502980322</v>
      </c>
      <c r="AN21" s="68"/>
      <c r="AO21" s="27"/>
      <c r="AP21" s="27"/>
      <c r="AQ21" s="26" t="str">
        <f t="shared" si="199"/>
        <v xml:space="preserve"> </v>
      </c>
      <c r="AR21" s="26" t="str">
        <f t="shared" si="142"/>
        <v xml:space="preserve"> </v>
      </c>
      <c r="AS21" s="8">
        <f>AX21+BC21+BH21+BM21+BR21+BW21+CB21+CG21+CL21+CQ21+DK21+DP21+DX21+DF21</f>
        <v>118131.5</v>
      </c>
      <c r="AT21" s="14">
        <f t="shared" si="202"/>
        <v>117294.5</v>
      </c>
      <c r="AU21" s="8">
        <f t="shared" si="203"/>
        <v>66883</v>
      </c>
      <c r="AV21" s="26">
        <f t="shared" si="115"/>
        <v>0.99291467559457047</v>
      </c>
      <c r="AW21" s="26">
        <f t="shared" si="143"/>
        <v>1.7537266569980414</v>
      </c>
      <c r="AX21" s="8"/>
      <c r="AY21" s="8"/>
      <c r="AZ21" s="8"/>
      <c r="BA21" s="26" t="str">
        <f t="shared" si="116"/>
        <v xml:space="preserve"> </v>
      </c>
      <c r="BB21" s="26" t="str">
        <f t="shared" si="144"/>
        <v xml:space="preserve"> </v>
      </c>
      <c r="BC21" s="27"/>
      <c r="BD21" s="27"/>
      <c r="BE21" s="32"/>
      <c r="BF21" s="26" t="str">
        <f t="shared" si="145"/>
        <v xml:space="preserve"> </v>
      </c>
      <c r="BG21" s="26" t="str">
        <f t="shared" si="146"/>
        <v xml:space="preserve"> </v>
      </c>
      <c r="BH21" s="27"/>
      <c r="BI21" s="27"/>
      <c r="BJ21" s="27"/>
      <c r="BK21" s="26" t="str">
        <f t="shared" si="119"/>
        <v xml:space="preserve"> </v>
      </c>
      <c r="BL21" s="26" t="str">
        <f t="shared" si="147"/>
        <v xml:space="preserve"> </v>
      </c>
      <c r="BM21" s="27"/>
      <c r="BN21" s="27"/>
      <c r="BO21" s="42"/>
      <c r="BP21" s="26" t="str">
        <f t="shared" si="192"/>
        <v xml:space="preserve"> </v>
      </c>
      <c r="BQ21" s="26" t="str">
        <f t="shared" si="148"/>
        <v xml:space="preserve"> </v>
      </c>
      <c r="BR21" s="27"/>
      <c r="BS21" s="27"/>
      <c r="BT21" s="27"/>
      <c r="BU21" s="26" t="str">
        <f t="shared" si="120"/>
        <v xml:space="preserve"> </v>
      </c>
      <c r="BV21" s="26" t="str">
        <f t="shared" si="149"/>
        <v xml:space="preserve"> </v>
      </c>
      <c r="BW21" s="136">
        <v>75031.5</v>
      </c>
      <c r="BX21" s="136">
        <v>75031.5</v>
      </c>
      <c r="BY21" s="27">
        <v>48276</v>
      </c>
      <c r="BZ21" s="26">
        <f>IF(BX21&lt;=0," ",IF(BW21&lt;=0," ",IF(BX21/BW21*100&gt;200,"СВ.200",BX21/BW21)))</f>
        <v>1</v>
      </c>
      <c r="CA21" s="26">
        <f t="shared" si="186"/>
        <v>1.5542194879443201</v>
      </c>
      <c r="CB21" s="136">
        <v>43100</v>
      </c>
      <c r="CC21" s="136">
        <v>43100</v>
      </c>
      <c r="CD21" s="8">
        <v>17770</v>
      </c>
      <c r="CE21" s="26">
        <f t="shared" si="123"/>
        <v>1</v>
      </c>
      <c r="CF21" s="26" t="str">
        <f t="shared" si="151"/>
        <v>св.200</v>
      </c>
      <c r="CG21" s="27"/>
      <c r="CH21" s="27"/>
      <c r="CI21" s="27"/>
      <c r="CJ21" s="26" t="str">
        <f t="shared" si="124"/>
        <v xml:space="preserve"> </v>
      </c>
      <c r="CK21" s="26" t="str">
        <f t="shared" si="152"/>
        <v xml:space="preserve"> </v>
      </c>
      <c r="CL21" s="27"/>
      <c r="CM21" s="27"/>
      <c r="CN21" s="27"/>
      <c r="CO21" s="26" t="str">
        <f t="shared" si="193"/>
        <v xml:space="preserve"> </v>
      </c>
      <c r="CP21" s="26" t="str">
        <f t="shared" si="153"/>
        <v xml:space="preserve"> </v>
      </c>
      <c r="CQ21" s="30"/>
      <c r="CR21" s="8"/>
      <c r="CS21" s="27"/>
      <c r="CT21" s="26" t="str">
        <f t="shared" si="167"/>
        <v xml:space="preserve"> </v>
      </c>
      <c r="CU21" s="26" t="str">
        <f t="shared" si="168"/>
        <v xml:space="preserve"> </v>
      </c>
      <c r="CV21" s="27"/>
      <c r="CW21" s="27"/>
      <c r="CX21" s="27"/>
      <c r="CY21" s="26" t="str">
        <f t="shared" si="154"/>
        <v xml:space="preserve"> </v>
      </c>
      <c r="CZ21" s="26" t="str">
        <f t="shared" si="155"/>
        <v xml:space="preserve"> </v>
      </c>
      <c r="DA21" s="27"/>
      <c r="DB21" s="27"/>
      <c r="DC21" s="27"/>
      <c r="DD21" s="26" t="str">
        <f t="shared" si="156"/>
        <v xml:space="preserve"> </v>
      </c>
      <c r="DE21" s="26" t="str">
        <f t="shared" si="157"/>
        <v xml:space="preserve"> </v>
      </c>
      <c r="DF21" s="27"/>
      <c r="DG21" s="27"/>
      <c r="DH21" s="27"/>
      <c r="DI21" s="26" t="str">
        <f t="shared" si="158"/>
        <v xml:space="preserve"> </v>
      </c>
      <c r="DJ21" s="26" t="str">
        <f t="shared" si="159"/>
        <v xml:space="preserve"> </v>
      </c>
      <c r="DK21" s="27"/>
      <c r="DL21" s="27"/>
      <c r="DM21" s="27"/>
      <c r="DN21" s="26" t="str">
        <f t="shared" si="128"/>
        <v xml:space="preserve"> </v>
      </c>
      <c r="DO21" s="26" t="str">
        <f t="shared" si="160"/>
        <v xml:space="preserve"> </v>
      </c>
      <c r="DP21" s="27"/>
      <c r="DQ21" s="33"/>
      <c r="DR21" s="27"/>
      <c r="DS21" s="26" t="str">
        <f t="shared" si="130"/>
        <v xml:space="preserve"> </v>
      </c>
      <c r="DT21" s="26" t="str">
        <f t="shared" si="161"/>
        <v xml:space="preserve"> </v>
      </c>
      <c r="DU21" s="136">
        <v>-837</v>
      </c>
      <c r="DV21" s="27">
        <v>837</v>
      </c>
      <c r="DW21" s="26">
        <f t="shared" si="162"/>
        <v>-1</v>
      </c>
      <c r="DX21" s="27"/>
      <c r="DY21" s="27"/>
      <c r="DZ21" s="27"/>
      <c r="EA21" s="26" t="str">
        <f t="shared" si="131"/>
        <v xml:space="preserve"> </v>
      </c>
      <c r="EB21" s="26" t="str">
        <f t="shared" si="163"/>
        <v xml:space="preserve"> </v>
      </c>
    </row>
    <row r="22" spans="1:132" s="16" customFormat="1" ht="17.25" hidden="1" customHeight="1" outlineLevel="1" x14ac:dyDescent="0.25">
      <c r="A22" s="15">
        <v>14</v>
      </c>
      <c r="B22" s="7" t="s">
        <v>22</v>
      </c>
      <c r="C22" s="25">
        <f t="shared" si="196"/>
        <v>3879100</v>
      </c>
      <c r="D22" s="25">
        <f t="shared" si="196"/>
        <v>2431345.3899999992</v>
      </c>
      <c r="E22" s="25">
        <f t="shared" si="196"/>
        <v>2748456.39</v>
      </c>
      <c r="F22" s="26">
        <f t="shared" si="105"/>
        <v>0.62678079709210877</v>
      </c>
      <c r="G22" s="26">
        <f t="shared" si="133"/>
        <v>0.88462214603303169</v>
      </c>
      <c r="H22" s="14">
        <f t="shared" si="197"/>
        <v>3849600</v>
      </c>
      <c r="I22" s="21">
        <f t="shared" si="197"/>
        <v>2390232.0299999993</v>
      </c>
      <c r="J22" s="14">
        <f t="shared" si="197"/>
        <v>2724176.39</v>
      </c>
      <c r="K22" s="26">
        <f t="shared" si="106"/>
        <v>0.62090399781795491</v>
      </c>
      <c r="L22" s="26">
        <f t="shared" si="135"/>
        <v>0.87741456051603151</v>
      </c>
      <c r="M22" s="136">
        <v>1100000</v>
      </c>
      <c r="N22" s="136">
        <v>713997.49</v>
      </c>
      <c r="O22" s="8">
        <v>707892.26</v>
      </c>
      <c r="P22" s="26">
        <f t="shared" si="107"/>
        <v>0.64908862727272731</v>
      </c>
      <c r="Q22" s="26">
        <f t="shared" si="136"/>
        <v>1.0086245186520333</v>
      </c>
      <c r="R22" s="27">
        <f t="shared" si="198"/>
        <v>713997.49</v>
      </c>
      <c r="S22" s="26">
        <f t="shared" si="137"/>
        <v>1.0086245186520333</v>
      </c>
      <c r="T22" s="27"/>
      <c r="U22" s="42"/>
      <c r="V22" s="42"/>
      <c r="W22" s="26" t="str">
        <f t="shared" si="108"/>
        <v xml:space="preserve"> </v>
      </c>
      <c r="X22" s="26" t="str">
        <f t="shared" si="204"/>
        <v xml:space="preserve"> </v>
      </c>
      <c r="Y22" s="136">
        <v>3600</v>
      </c>
      <c r="Z22" s="136">
        <v>13252.4</v>
      </c>
      <c r="AA22" s="8">
        <v>9170.1</v>
      </c>
      <c r="AB22" s="26" t="str">
        <f t="shared" si="110"/>
        <v>СВ.200</v>
      </c>
      <c r="AC22" s="26">
        <f t="shared" si="139"/>
        <v>1.4451750798791725</v>
      </c>
      <c r="AD22" s="136">
        <v>36000</v>
      </c>
      <c r="AE22" s="136">
        <v>66723.259999999995</v>
      </c>
      <c r="AF22" s="8">
        <v>52744.22</v>
      </c>
      <c r="AG22" s="26">
        <f t="shared" si="111"/>
        <v>1.8534238888888888</v>
      </c>
      <c r="AH22" s="26">
        <f t="shared" si="140"/>
        <v>1.2650345383816461</v>
      </c>
      <c r="AI22" s="136">
        <v>2710000</v>
      </c>
      <c r="AJ22" s="136">
        <v>1596258.88</v>
      </c>
      <c r="AK22" s="8">
        <v>1954369.81</v>
      </c>
      <c r="AL22" s="26">
        <f t="shared" si="113"/>
        <v>0.58902541697416966</v>
      </c>
      <c r="AM22" s="26">
        <f t="shared" si="141"/>
        <v>0.81676398797830374</v>
      </c>
      <c r="AN22" s="68"/>
      <c r="AO22" s="27"/>
      <c r="AP22" s="27"/>
      <c r="AQ22" s="26" t="str">
        <f t="shared" si="199"/>
        <v xml:space="preserve"> </v>
      </c>
      <c r="AR22" s="26" t="str">
        <f t="shared" si="142"/>
        <v xml:space="preserve"> </v>
      </c>
      <c r="AS22" s="8">
        <f>AX22+BC22+BH22+BM22+BR22+BW22+CB22+CG22+CL22+CQ22+DK22+DP22+DX22+DF22</f>
        <v>29500</v>
      </c>
      <c r="AT22" s="14">
        <f t="shared" si="202"/>
        <v>41113.360000000001</v>
      </c>
      <c r="AU22" s="8">
        <f t="shared" si="203"/>
        <v>24280</v>
      </c>
      <c r="AV22" s="26">
        <f t="shared" si="115"/>
        <v>1.393673220338983</v>
      </c>
      <c r="AW22" s="26">
        <f>IF(AT22=0," ",IF(AT22/AU22*100&gt;200,"св.200",AT22/AU22))</f>
        <v>1.6933014827018122</v>
      </c>
      <c r="AX22" s="8"/>
      <c r="AY22" s="8"/>
      <c r="AZ22" s="8"/>
      <c r="BA22" s="26" t="str">
        <f t="shared" si="116"/>
        <v xml:space="preserve"> </v>
      </c>
      <c r="BB22" s="26" t="str">
        <f t="shared" si="144"/>
        <v xml:space="preserve"> </v>
      </c>
      <c r="BC22" s="27"/>
      <c r="BD22" s="27"/>
      <c r="BE22" s="32"/>
      <c r="BF22" s="26" t="str">
        <f t="shared" si="145"/>
        <v xml:space="preserve"> </v>
      </c>
      <c r="BG22" s="26" t="str">
        <f t="shared" si="146"/>
        <v xml:space="preserve"> </v>
      </c>
      <c r="BH22" s="27"/>
      <c r="BI22" s="27"/>
      <c r="BJ22" s="27"/>
      <c r="BK22" s="26" t="str">
        <f t="shared" si="119"/>
        <v xml:space="preserve"> </v>
      </c>
      <c r="BL22" s="26" t="str">
        <f t="shared" si="147"/>
        <v xml:space="preserve"> </v>
      </c>
      <c r="BM22" s="27"/>
      <c r="BN22" s="27"/>
      <c r="BO22" s="42"/>
      <c r="BP22" s="26" t="str">
        <f t="shared" si="192"/>
        <v xml:space="preserve"> </v>
      </c>
      <c r="BQ22" s="26" t="str">
        <f t="shared" si="148"/>
        <v xml:space="preserve"> </v>
      </c>
      <c r="BR22" s="27"/>
      <c r="BS22" s="27"/>
      <c r="BT22" s="27"/>
      <c r="BU22" s="26" t="str">
        <f t="shared" si="120"/>
        <v xml:space="preserve"> </v>
      </c>
      <c r="BV22" s="26" t="str">
        <f t="shared" si="149"/>
        <v xml:space="preserve"> </v>
      </c>
      <c r="BW22" s="136">
        <v>10000</v>
      </c>
      <c r="BX22" s="136">
        <v>12883.36</v>
      </c>
      <c r="BY22" s="27">
        <v>0</v>
      </c>
      <c r="BZ22" s="26">
        <f>IF(BX22&lt;=0," ",IF(BW22&lt;=0," ",IF(BX22/BW22*100&gt;200,"СВ.200",BX22/BW22)))</f>
        <v>1.2883360000000001</v>
      </c>
      <c r="CA22" s="26" t="str">
        <f t="shared" si="186"/>
        <v xml:space="preserve"> </v>
      </c>
      <c r="CB22" s="136">
        <v>19500</v>
      </c>
      <c r="CC22" s="136">
        <v>28230</v>
      </c>
      <c r="CD22" s="8">
        <v>24280</v>
      </c>
      <c r="CE22" s="26">
        <f t="shared" si="123"/>
        <v>1.4476923076923076</v>
      </c>
      <c r="CF22" s="26">
        <f t="shared" si="151"/>
        <v>1.1626853377265238</v>
      </c>
      <c r="CG22" s="27"/>
      <c r="CH22" s="27"/>
      <c r="CI22" s="27"/>
      <c r="CJ22" s="26" t="str">
        <f t="shared" si="124"/>
        <v xml:space="preserve"> </v>
      </c>
      <c r="CK22" s="26" t="str">
        <f t="shared" si="152"/>
        <v xml:space="preserve"> </v>
      </c>
      <c r="CL22" s="27"/>
      <c r="CM22" s="27"/>
      <c r="CN22" s="27"/>
      <c r="CO22" s="26" t="str">
        <f t="shared" si="193"/>
        <v xml:space="preserve"> </v>
      </c>
      <c r="CP22" s="26" t="str">
        <f t="shared" si="153"/>
        <v xml:space="preserve"> </v>
      </c>
      <c r="CQ22" s="30"/>
      <c r="CR22" s="8"/>
      <c r="CS22" s="27"/>
      <c r="CT22" s="26" t="str">
        <f t="shared" si="167"/>
        <v xml:space="preserve"> </v>
      </c>
      <c r="CU22" s="26" t="str">
        <f t="shared" si="168"/>
        <v xml:space="preserve"> </v>
      </c>
      <c r="CV22" s="27"/>
      <c r="CW22" s="27"/>
      <c r="CX22" s="27"/>
      <c r="CY22" s="26" t="str">
        <f t="shared" si="154"/>
        <v xml:space="preserve"> </v>
      </c>
      <c r="CZ22" s="26" t="str">
        <f t="shared" si="155"/>
        <v xml:space="preserve"> </v>
      </c>
      <c r="DA22" s="27"/>
      <c r="DB22" s="27"/>
      <c r="DC22" s="27"/>
      <c r="DD22" s="26" t="str">
        <f t="shared" si="156"/>
        <v xml:space="preserve"> </v>
      </c>
      <c r="DE22" s="26" t="str">
        <f t="shared" si="157"/>
        <v xml:space="preserve"> </v>
      </c>
      <c r="DF22" s="27"/>
      <c r="DG22" s="27"/>
      <c r="DH22" s="27"/>
      <c r="DI22" s="26" t="str">
        <f t="shared" si="158"/>
        <v xml:space="preserve"> </v>
      </c>
      <c r="DJ22" s="26" t="str">
        <f t="shared" si="159"/>
        <v xml:space="preserve"> </v>
      </c>
      <c r="DK22" s="27"/>
      <c r="DL22" s="27"/>
      <c r="DM22" s="27"/>
      <c r="DN22" s="26" t="str">
        <f t="shared" si="128"/>
        <v xml:space="preserve"> </v>
      </c>
      <c r="DO22" s="26" t="str">
        <f t="shared" si="160"/>
        <v xml:space="preserve"> </v>
      </c>
      <c r="DP22" s="27"/>
      <c r="DQ22" s="33"/>
      <c r="DR22" s="27"/>
      <c r="DS22" s="26" t="str">
        <f t="shared" si="130"/>
        <v xml:space="preserve"> </v>
      </c>
      <c r="DT22" s="26" t="str">
        <f t="shared" si="161"/>
        <v xml:space="preserve"> </v>
      </c>
      <c r="DU22" s="136"/>
      <c r="DV22" s="27"/>
      <c r="DW22" s="26" t="str">
        <f>IF(DU22=0," ",IF(DU22/DV22*100&gt;200,"св.200",DU22/DV22))</f>
        <v xml:space="preserve"> </v>
      </c>
      <c r="DX22" s="27"/>
      <c r="DY22" s="27"/>
      <c r="DZ22" s="27"/>
      <c r="EA22" s="26" t="str">
        <f t="shared" si="131"/>
        <v xml:space="preserve"> </v>
      </c>
      <c r="EB22" s="26" t="str">
        <f t="shared" si="163"/>
        <v xml:space="preserve"> </v>
      </c>
    </row>
    <row r="23" spans="1:132" s="16" customFormat="1" ht="17.25" hidden="1" customHeight="1" outlineLevel="1" x14ac:dyDescent="0.25">
      <c r="A23" s="15">
        <v>15</v>
      </c>
      <c r="B23" s="7" t="s">
        <v>39</v>
      </c>
      <c r="C23" s="25">
        <f t="shared" si="196"/>
        <v>6142725</v>
      </c>
      <c r="D23" s="25">
        <f t="shared" si="196"/>
        <v>6038768.3799999999</v>
      </c>
      <c r="E23" s="25">
        <f t="shared" si="196"/>
        <v>4778214.1900000013</v>
      </c>
      <c r="F23" s="26">
        <f t="shared" si="105"/>
        <v>0.98307646524954317</v>
      </c>
      <c r="G23" s="26">
        <f t="shared" si="133"/>
        <v>1.2638128262726536</v>
      </c>
      <c r="H23" s="14">
        <f t="shared" si="197"/>
        <v>4510000</v>
      </c>
      <c r="I23" s="21">
        <f t="shared" si="197"/>
        <v>4406043.38</v>
      </c>
      <c r="J23" s="14">
        <f t="shared" si="197"/>
        <v>4543609.2100000009</v>
      </c>
      <c r="K23" s="26">
        <f t="shared" si="106"/>
        <v>0.97694975166297116</v>
      </c>
      <c r="L23" s="26">
        <f t="shared" si="135"/>
        <v>0.96972322582293535</v>
      </c>
      <c r="M23" s="136">
        <v>1195000</v>
      </c>
      <c r="N23" s="136">
        <v>1189330.83</v>
      </c>
      <c r="O23" s="8">
        <v>1122389.07</v>
      </c>
      <c r="P23" s="26">
        <f t="shared" si="107"/>
        <v>0.99525592468619251</v>
      </c>
      <c r="Q23" s="26">
        <f t="shared" si="136"/>
        <v>1.0596422058885517</v>
      </c>
      <c r="R23" s="27">
        <f t="shared" si="198"/>
        <v>1189330.83</v>
      </c>
      <c r="S23" s="26">
        <f t="shared" si="137"/>
        <v>1.0596422058885517</v>
      </c>
      <c r="T23" s="27"/>
      <c r="U23" s="27"/>
      <c r="V23" s="27"/>
      <c r="W23" s="26" t="str">
        <f t="shared" si="108"/>
        <v xml:space="preserve"> </v>
      </c>
      <c r="X23" s="26" t="str">
        <f t="shared" si="204"/>
        <v xml:space="preserve"> </v>
      </c>
      <c r="Y23" s="136">
        <v>1160000</v>
      </c>
      <c r="Z23" s="136">
        <v>1148017.76</v>
      </c>
      <c r="AA23" s="8">
        <v>1318547.08</v>
      </c>
      <c r="AB23" s="26">
        <f t="shared" si="110"/>
        <v>0.98967048275862068</v>
      </c>
      <c r="AC23" s="26">
        <f t="shared" si="139"/>
        <v>0.87066876671555782</v>
      </c>
      <c r="AD23" s="136">
        <v>48000</v>
      </c>
      <c r="AE23" s="136">
        <v>46426.01</v>
      </c>
      <c r="AF23" s="8">
        <v>58489.82</v>
      </c>
      <c r="AG23" s="26">
        <f t="shared" si="111"/>
        <v>0.9672085416666667</v>
      </c>
      <c r="AH23" s="26">
        <f t="shared" si="140"/>
        <v>0.79374513376857725</v>
      </c>
      <c r="AI23" s="136">
        <v>2107000</v>
      </c>
      <c r="AJ23" s="136">
        <v>2022268.78</v>
      </c>
      <c r="AK23" s="8">
        <v>2044183.24</v>
      </c>
      <c r="AL23" s="26">
        <f t="shared" si="113"/>
        <v>0.95978584717607973</v>
      </c>
      <c r="AM23" s="26">
        <f t="shared" si="141"/>
        <v>0.98927960098136802</v>
      </c>
      <c r="AN23" s="68"/>
      <c r="AO23" s="27"/>
      <c r="AP23" s="27"/>
      <c r="AQ23" s="26" t="str">
        <f t="shared" si="199"/>
        <v xml:space="preserve"> </v>
      </c>
      <c r="AR23" s="26" t="str">
        <f t="shared" si="142"/>
        <v xml:space="preserve"> </v>
      </c>
      <c r="AS23" s="8">
        <f t="shared" ref="AS23" si="205">AX23+BC23+BH23+BM23+BR23+BW23+CB23+CG23+CL23+CQ23+DK23+DP23+DX23+DF23</f>
        <v>1632725</v>
      </c>
      <c r="AT23" s="14">
        <f t="shared" si="202"/>
        <v>1632725</v>
      </c>
      <c r="AU23" s="8">
        <f t="shared" si="203"/>
        <v>234604.98</v>
      </c>
      <c r="AV23" s="26">
        <f t="shared" si="115"/>
        <v>1</v>
      </c>
      <c r="AW23" s="26" t="str">
        <f t="shared" si="143"/>
        <v>св.200</v>
      </c>
      <c r="AX23" s="8"/>
      <c r="AY23" s="8"/>
      <c r="AZ23" s="8"/>
      <c r="BA23" s="26" t="str">
        <f t="shared" si="116"/>
        <v xml:space="preserve"> </v>
      </c>
      <c r="BB23" s="26" t="str">
        <f t="shared" si="144"/>
        <v xml:space="preserve"> </v>
      </c>
      <c r="BC23" s="27"/>
      <c r="BD23" s="27"/>
      <c r="BE23" s="32"/>
      <c r="BF23" s="26" t="str">
        <f t="shared" si="145"/>
        <v xml:space="preserve"> </v>
      </c>
      <c r="BG23" s="26" t="str">
        <f t="shared" si="146"/>
        <v xml:space="preserve"> </v>
      </c>
      <c r="BH23" s="27"/>
      <c r="BI23" s="27"/>
      <c r="BJ23" s="27"/>
      <c r="BK23" s="26" t="str">
        <f t="shared" si="119"/>
        <v xml:space="preserve"> </v>
      </c>
      <c r="BL23" s="26" t="str">
        <f t="shared" si="147"/>
        <v xml:space="preserve"> </v>
      </c>
      <c r="BM23" s="27"/>
      <c r="BN23" s="27"/>
      <c r="BO23" s="42"/>
      <c r="BP23" s="26" t="str">
        <f t="shared" si="192"/>
        <v xml:space="preserve"> </v>
      </c>
      <c r="BQ23" s="26" t="str">
        <f t="shared" si="148"/>
        <v xml:space="preserve"> </v>
      </c>
      <c r="BR23" s="27"/>
      <c r="BS23" s="27"/>
      <c r="BT23" s="27"/>
      <c r="BU23" s="26" t="str">
        <f t="shared" si="120"/>
        <v xml:space="preserve"> </v>
      </c>
      <c r="BV23" s="26" t="str">
        <f t="shared" si="149"/>
        <v xml:space="preserve"> </v>
      </c>
      <c r="BW23" s="136">
        <v>1417500</v>
      </c>
      <c r="BX23" s="136">
        <v>1417500</v>
      </c>
      <c r="BY23" s="27">
        <v>150400</v>
      </c>
      <c r="BZ23" s="26">
        <f t="shared" si="121"/>
        <v>1</v>
      </c>
      <c r="CA23" s="26" t="str">
        <f t="shared" si="186"/>
        <v>св.200</v>
      </c>
      <c r="CB23" s="136">
        <v>55250</v>
      </c>
      <c r="CC23" s="136">
        <v>55250</v>
      </c>
      <c r="CD23" s="8">
        <v>84076.13</v>
      </c>
      <c r="CE23" s="26">
        <f t="shared" si="123"/>
        <v>1</v>
      </c>
      <c r="CF23" s="26">
        <f t="shared" si="151"/>
        <v>0.65714252071307278</v>
      </c>
      <c r="CG23" s="27"/>
      <c r="CH23" s="27"/>
      <c r="CI23" s="27"/>
      <c r="CJ23" s="26" t="str">
        <f t="shared" si="124"/>
        <v xml:space="preserve"> </v>
      </c>
      <c r="CK23" s="26" t="str">
        <f t="shared" si="152"/>
        <v xml:space="preserve"> </v>
      </c>
      <c r="CL23" s="27"/>
      <c r="CM23" s="27"/>
      <c r="CN23" s="27"/>
      <c r="CO23" s="26" t="str">
        <f t="shared" si="193"/>
        <v xml:space="preserve"> </v>
      </c>
      <c r="CP23" s="26" t="str">
        <f t="shared" si="153"/>
        <v xml:space="preserve"> </v>
      </c>
      <c r="CQ23" s="136">
        <v>159975</v>
      </c>
      <c r="CR23" s="136">
        <v>159975</v>
      </c>
      <c r="CS23" s="27"/>
      <c r="CT23" s="26">
        <f t="shared" si="167"/>
        <v>1</v>
      </c>
      <c r="CU23" s="26" t="str">
        <f t="shared" si="168"/>
        <v xml:space="preserve"> </v>
      </c>
      <c r="CV23" s="27"/>
      <c r="CW23" s="27"/>
      <c r="CX23" s="27"/>
      <c r="CY23" s="26" t="str">
        <f t="shared" si="154"/>
        <v xml:space="preserve"> </v>
      </c>
      <c r="CZ23" s="26" t="str">
        <f t="shared" si="155"/>
        <v xml:space="preserve"> </v>
      </c>
      <c r="DA23" s="136">
        <v>159975</v>
      </c>
      <c r="DB23" s="136">
        <v>159975</v>
      </c>
      <c r="DC23" s="27"/>
      <c r="DD23" s="26">
        <f t="shared" si="156"/>
        <v>1</v>
      </c>
      <c r="DE23" s="26" t="str">
        <f t="shared" si="157"/>
        <v xml:space="preserve"> </v>
      </c>
      <c r="DF23" s="27"/>
      <c r="DG23" s="27"/>
      <c r="DH23" s="27"/>
      <c r="DI23" s="26" t="str">
        <f t="shared" si="158"/>
        <v xml:space="preserve"> </v>
      </c>
      <c r="DJ23" s="26" t="str">
        <f t="shared" si="159"/>
        <v xml:space="preserve"> </v>
      </c>
      <c r="DK23" s="27"/>
      <c r="DL23" s="27"/>
      <c r="DM23" s="27"/>
      <c r="DN23" s="26" t="str">
        <f t="shared" si="128"/>
        <v xml:space="preserve"> </v>
      </c>
      <c r="DO23" s="26" t="str">
        <f t="shared" si="160"/>
        <v xml:space="preserve"> </v>
      </c>
      <c r="DP23" s="27"/>
      <c r="DQ23" s="33"/>
      <c r="DR23" s="27"/>
      <c r="DS23" s="26" t="str">
        <f t="shared" si="130"/>
        <v xml:space="preserve"> </v>
      </c>
      <c r="DT23" s="26" t="str">
        <f t="shared" si="161"/>
        <v xml:space="preserve"> </v>
      </c>
      <c r="DU23" s="136"/>
      <c r="DV23" s="27"/>
      <c r="DW23" s="26" t="str">
        <f t="shared" si="162"/>
        <v xml:space="preserve"> </v>
      </c>
      <c r="DX23" s="27"/>
      <c r="DY23" s="27"/>
      <c r="DZ23" s="27">
        <v>128.85</v>
      </c>
      <c r="EA23" s="26" t="str">
        <f t="shared" si="131"/>
        <v xml:space="preserve"> </v>
      </c>
      <c r="EB23" s="26">
        <f t="shared" si="163"/>
        <v>0</v>
      </c>
    </row>
    <row r="24" spans="1:132" s="18" customFormat="1" ht="32.1" customHeight="1" collapsed="1" x14ac:dyDescent="0.25">
      <c r="A24" s="17"/>
      <c r="B24" s="6" t="s">
        <v>140</v>
      </c>
      <c r="C24" s="31">
        <f>SUM(C25:C29)</f>
        <v>51695674.54999999</v>
      </c>
      <c r="D24" s="31">
        <f>SUM(D25:D29)</f>
        <v>52088880.649999991</v>
      </c>
      <c r="E24" s="31">
        <f>SUM(E25:E29)</f>
        <v>49474585.770000011</v>
      </c>
      <c r="F24" s="23">
        <f t="shared" si="105"/>
        <v>1.0076061702148735</v>
      </c>
      <c r="G24" s="23">
        <f t="shared" si="133"/>
        <v>1.0528411676280311</v>
      </c>
      <c r="H24" s="22">
        <f>SUM(H25:H29)</f>
        <v>46673090.959999993</v>
      </c>
      <c r="I24" s="22">
        <f>SUM(I25:I29)</f>
        <v>47940047.949999996</v>
      </c>
      <c r="J24" s="22">
        <f>SUM(J25:J29)</f>
        <v>45044534.549999997</v>
      </c>
      <c r="K24" s="23">
        <f t="shared" si="106"/>
        <v>1.0271453414363709</v>
      </c>
      <c r="L24" s="23">
        <f t="shared" si="135"/>
        <v>1.0642811259773579</v>
      </c>
      <c r="M24" s="22">
        <f>SUM(M25:M29)</f>
        <v>33186650.189999998</v>
      </c>
      <c r="N24" s="22">
        <f>SUM(N25:N29)</f>
        <v>35275945.79999999</v>
      </c>
      <c r="O24" s="22">
        <f>SUM(O25:O29)</f>
        <v>31174539.230000004</v>
      </c>
      <c r="P24" s="23">
        <f t="shared" si="107"/>
        <v>1.0629559054028765</v>
      </c>
      <c r="Q24" s="23">
        <f t="shared" si="136"/>
        <v>1.1315627005660152</v>
      </c>
      <c r="R24" s="24">
        <f>SUM(R25:R29)</f>
        <v>35275945.79999999</v>
      </c>
      <c r="S24" s="23">
        <f t="shared" si="137"/>
        <v>1.1315627005660152</v>
      </c>
      <c r="T24" s="22">
        <f>SUM(T25:T29)</f>
        <v>1716515</v>
      </c>
      <c r="U24" s="22">
        <f>SUM(U25:U29)</f>
        <v>1737909.58</v>
      </c>
      <c r="V24" s="22">
        <f>SUM(V25:V29)</f>
        <v>1590656.95</v>
      </c>
      <c r="W24" s="23">
        <f t="shared" si="108"/>
        <v>1.0124639633210313</v>
      </c>
      <c r="X24" s="23">
        <f t="shared" si="138"/>
        <v>1.0925734678366696</v>
      </c>
      <c r="Y24" s="22">
        <f>SUM(Y25:Y29)</f>
        <v>3534.21</v>
      </c>
      <c r="Z24" s="22">
        <f>SUM(Z25:Z29)</f>
        <v>3465.41</v>
      </c>
      <c r="AA24" s="22">
        <f>SUM(AA25:AA29)</f>
        <v>19529.36</v>
      </c>
      <c r="AB24" s="23">
        <f t="shared" si="110"/>
        <v>0.98053313187388402</v>
      </c>
      <c r="AC24" s="23">
        <f t="shared" si="139"/>
        <v>0.17744616311031183</v>
      </c>
      <c r="AD24" s="22">
        <f>SUM(AD25:AD29)</f>
        <v>1687630.27</v>
      </c>
      <c r="AE24" s="22">
        <f>SUM(AE25:AE29)</f>
        <v>1867662.0500000003</v>
      </c>
      <c r="AF24" s="22">
        <f>SUM(AF25:AF29)</f>
        <v>1767004.1</v>
      </c>
      <c r="AG24" s="23">
        <f t="shared" si="111"/>
        <v>1.1066772640905524</v>
      </c>
      <c r="AH24" s="23">
        <f t="shared" si="140"/>
        <v>1.0569653177375198</v>
      </c>
      <c r="AI24" s="22">
        <f>SUM(AI25:AI29)</f>
        <v>10083980.640000001</v>
      </c>
      <c r="AJ24" s="22">
        <f>SUM(AJ25:AJ29)</f>
        <v>9066644.4600000009</v>
      </c>
      <c r="AK24" s="22">
        <f>SUM(AK25:AK29)</f>
        <v>10473244.91</v>
      </c>
      <c r="AL24" s="23">
        <f t="shared" si="113"/>
        <v>0.89911363217373252</v>
      </c>
      <c r="AM24" s="23">
        <f t="shared" si="141"/>
        <v>0.86569583141735207</v>
      </c>
      <c r="AN24" s="65">
        <f>SUM(AN25:AN29)</f>
        <v>15565</v>
      </c>
      <c r="AO24" s="22">
        <f>SUM(AO25:AO29)</f>
        <v>9205</v>
      </c>
      <c r="AP24" s="22">
        <f>SUM(AP25:AP29)</f>
        <v>19560</v>
      </c>
      <c r="AQ24" s="23">
        <f t="shared" si="199"/>
        <v>0.59139094121426272</v>
      </c>
      <c r="AR24" s="23">
        <f t="shared" si="142"/>
        <v>0.4706032719836401</v>
      </c>
      <c r="AS24" s="22">
        <f>SUM(AS25:AS29)</f>
        <v>5022583.59</v>
      </c>
      <c r="AT24" s="22">
        <f t="shared" ref="AT24:AU24" si="206">SUM(AT25:AT29)</f>
        <v>4148832.7</v>
      </c>
      <c r="AU24" s="22">
        <f t="shared" si="206"/>
        <v>4430051.22</v>
      </c>
      <c r="AV24" s="23">
        <f t="shared" si="115"/>
        <v>0.82603557027111629</v>
      </c>
      <c r="AW24" s="23">
        <f t="shared" si="143"/>
        <v>0.93652025540237438</v>
      </c>
      <c r="AX24" s="22">
        <f>SUM(AX25:AX29)</f>
        <v>676200.18</v>
      </c>
      <c r="AY24" s="22">
        <f>SUM(AY25:AY29)</f>
        <v>736783.97</v>
      </c>
      <c r="AZ24" s="22">
        <f>SUM(AZ25:AZ29)</f>
        <v>456413.39</v>
      </c>
      <c r="BA24" s="23">
        <f t="shared" si="116"/>
        <v>1.0895944600310516</v>
      </c>
      <c r="BB24" s="23">
        <f t="shared" si="144"/>
        <v>1.6142908734557502</v>
      </c>
      <c r="BC24" s="24">
        <f>SUM(BC25:BC29)</f>
        <v>0</v>
      </c>
      <c r="BD24" s="24">
        <f t="shared" ref="BD24" si="207">SUM(BD25:BD29)</f>
        <v>0</v>
      </c>
      <c r="BE24" s="29">
        <f>SUM(BE25:BE29)</f>
        <v>0</v>
      </c>
      <c r="BF24" s="23" t="str">
        <f t="shared" si="145"/>
        <v xml:space="preserve"> </v>
      </c>
      <c r="BG24" s="23" t="str">
        <f t="shared" si="146"/>
        <v xml:space="preserve"> </v>
      </c>
      <c r="BH24" s="24">
        <f>SUM(BH25:BH29)</f>
        <v>512700</v>
      </c>
      <c r="BI24" s="24">
        <f>SUM(BI25:BI29)</f>
        <v>567284.21</v>
      </c>
      <c r="BJ24" s="24">
        <f>SUM(BJ25:BJ29)</f>
        <v>530074.72</v>
      </c>
      <c r="BK24" s="23">
        <f t="shared" si="119"/>
        <v>1.1064642285937194</v>
      </c>
      <c r="BL24" s="23">
        <f t="shared" si="147"/>
        <v>1.0701966884970482</v>
      </c>
      <c r="BM24" s="22">
        <f>SUM(BM25:BM29)</f>
        <v>0</v>
      </c>
      <c r="BN24" s="22">
        <f>SUM(BN25:BN29)</f>
        <v>0</v>
      </c>
      <c r="BO24" s="22">
        <f>SUM(BO25:BO29)</f>
        <v>0</v>
      </c>
      <c r="BP24" s="23" t="str">
        <f t="shared" si="192"/>
        <v xml:space="preserve"> </v>
      </c>
      <c r="BQ24" s="23" t="str">
        <f t="shared" si="148"/>
        <v xml:space="preserve"> </v>
      </c>
      <c r="BR24" s="22">
        <f>SUM(BR25:BR29)</f>
        <v>0</v>
      </c>
      <c r="BS24" s="22">
        <f>SUM(BS25:BS29)</f>
        <v>0</v>
      </c>
      <c r="BT24" s="22">
        <f>SUM(BT25:BT29)</f>
        <v>0</v>
      </c>
      <c r="BU24" s="23" t="str">
        <f t="shared" si="120"/>
        <v xml:space="preserve"> </v>
      </c>
      <c r="BV24" s="23" t="str">
        <f t="shared" si="149"/>
        <v xml:space="preserve"> </v>
      </c>
      <c r="BW24" s="22">
        <f>SUM(BW25:BW29)</f>
        <v>28466.67</v>
      </c>
      <c r="BX24" s="22">
        <f>SUM(BX25:BX29)</f>
        <v>28466.67</v>
      </c>
      <c r="BY24" s="22">
        <f>SUM(BY25:BY29)</f>
        <v>23645.33</v>
      </c>
      <c r="BZ24" s="23">
        <f t="shared" si="121"/>
        <v>1</v>
      </c>
      <c r="CA24" s="23">
        <f t="shared" si="186"/>
        <v>1.2039024196321217</v>
      </c>
      <c r="CB24" s="22">
        <f>SUM(CB25:CB29)</f>
        <v>449194.19</v>
      </c>
      <c r="CC24" s="22">
        <f>SUM(CC25:CC29)</f>
        <v>401753.67</v>
      </c>
      <c r="CD24" s="22">
        <f>SUM(CD25:CD29)</f>
        <v>422065.4</v>
      </c>
      <c r="CE24" s="23">
        <f t="shared" si="123"/>
        <v>0.89438750309749104</v>
      </c>
      <c r="CF24" s="23">
        <f t="shared" si="151"/>
        <v>0.95187539656176501</v>
      </c>
      <c r="CG24" s="22">
        <f>SUM(CG25:CG29)</f>
        <v>0</v>
      </c>
      <c r="CH24" s="22">
        <f>SUM(CH25:CH29)</f>
        <v>0</v>
      </c>
      <c r="CI24" s="22">
        <f>SUM(CI25:CI29)</f>
        <v>0</v>
      </c>
      <c r="CJ24" s="23" t="str">
        <f t="shared" si="124"/>
        <v xml:space="preserve"> </v>
      </c>
      <c r="CK24" s="23" t="str">
        <f t="shared" si="152"/>
        <v xml:space="preserve"> </v>
      </c>
      <c r="CL24" s="22">
        <f>SUM(CL25:CL29)</f>
        <v>1301000</v>
      </c>
      <c r="CM24" s="22">
        <f>SUM(CM25:CM29)</f>
        <v>201000</v>
      </c>
      <c r="CN24" s="22">
        <f t="shared" ref="CN24" si="208">SUM(CN25:CN29)</f>
        <v>76483.05</v>
      </c>
      <c r="CO24" s="23">
        <f t="shared" si="193"/>
        <v>0.15449654112221367</v>
      </c>
      <c r="CP24" s="23" t="str">
        <f t="shared" si="153"/>
        <v>св.200</v>
      </c>
      <c r="CQ24" s="45">
        <f>SUM(CQ25:CQ29)</f>
        <v>500000</v>
      </c>
      <c r="CR24" s="45">
        <f t="shared" ref="CR24:CS24" si="209">SUM(CR25:CR29)</f>
        <v>497293.07</v>
      </c>
      <c r="CS24" s="45">
        <f t="shared" si="209"/>
        <v>558293.78</v>
      </c>
      <c r="CT24" s="23">
        <f t="shared" si="167"/>
        <v>0.99458614000000001</v>
      </c>
      <c r="CU24" s="23">
        <f t="shared" si="168"/>
        <v>0.89073725664649173</v>
      </c>
      <c r="CV24" s="24">
        <f>SUM(CV25:CV29)</f>
        <v>500000</v>
      </c>
      <c r="CW24" s="24">
        <f>SUM(CW25:CW29)</f>
        <v>497293.07</v>
      </c>
      <c r="CX24" s="24">
        <f>SUM(CX25:CX29)</f>
        <v>558293.78</v>
      </c>
      <c r="CY24" s="23">
        <f t="shared" si="154"/>
        <v>0.99458614000000001</v>
      </c>
      <c r="CZ24" s="23">
        <f t="shared" si="155"/>
        <v>0.89073725664649173</v>
      </c>
      <c r="DA24" s="24">
        <f>SUM(DA25:DA29)</f>
        <v>0</v>
      </c>
      <c r="DB24" s="24">
        <f t="shared" ref="DB24:DC24" si="210">SUM(DB25:DB29)</f>
        <v>0</v>
      </c>
      <c r="DC24" s="24">
        <f t="shared" si="210"/>
        <v>0</v>
      </c>
      <c r="DD24" s="23" t="str">
        <f t="shared" si="156"/>
        <v xml:space="preserve"> </v>
      </c>
      <c r="DE24" s="23" t="str">
        <f t="shared" si="157"/>
        <v xml:space="preserve"> </v>
      </c>
      <c r="DF24" s="24">
        <f>SUM(DF25:DF29)</f>
        <v>0</v>
      </c>
      <c r="DG24" s="24">
        <f t="shared" ref="DG24:DH24" si="211">SUM(DG25:DG29)</f>
        <v>0</v>
      </c>
      <c r="DH24" s="24">
        <f t="shared" si="211"/>
        <v>994397.96</v>
      </c>
      <c r="DI24" s="59" t="str">
        <f t="shared" si="158"/>
        <v xml:space="preserve"> </v>
      </c>
      <c r="DJ24" s="59">
        <f t="shared" si="159"/>
        <v>0</v>
      </c>
      <c r="DK24" s="22">
        <f>SUM(DK25:DK29)</f>
        <v>0</v>
      </c>
      <c r="DL24" s="22">
        <f>SUM(DL25:DL29)</f>
        <v>0</v>
      </c>
      <c r="DM24" s="22">
        <f>SUM(DM25:DM29)</f>
        <v>0</v>
      </c>
      <c r="DN24" s="23" t="str">
        <f t="shared" si="128"/>
        <v xml:space="preserve"> </v>
      </c>
      <c r="DO24" s="23" t="str">
        <f t="shared" si="160"/>
        <v xml:space="preserve"> </v>
      </c>
      <c r="DP24" s="22">
        <f>SUM(DP25:DP29)</f>
        <v>105050.51</v>
      </c>
      <c r="DQ24" s="34">
        <f>SUM(DQ25:DQ29)</f>
        <v>124409.5</v>
      </c>
      <c r="DR24" s="22">
        <f>SUM(DR25:DR29)</f>
        <v>3750</v>
      </c>
      <c r="DS24" s="23">
        <f t="shared" si="130"/>
        <v>1.1842826845866812</v>
      </c>
      <c r="DT24" s="23" t="str">
        <f t="shared" si="161"/>
        <v>св.200</v>
      </c>
      <c r="DU24" s="22">
        <f>SUM(DU25:DU29)</f>
        <v>0</v>
      </c>
      <c r="DV24" s="22">
        <f>SUM(DV25:DV29)</f>
        <v>-2269.44</v>
      </c>
      <c r="DW24" s="23" t="str">
        <f>IF(DU24&lt;=0," ",IF(DU24/DV24*100&gt;200,"св.200",DU24/DV24))</f>
        <v xml:space="preserve"> </v>
      </c>
      <c r="DX24" s="22">
        <f>SUM(DX25:DX29)</f>
        <v>1449972.04</v>
      </c>
      <c r="DY24" s="22">
        <f>SUM(DY25:DY29)</f>
        <v>1591841.6099999999</v>
      </c>
      <c r="DZ24" s="22">
        <f>SUM(DZ25:DZ29)</f>
        <v>1367197.03</v>
      </c>
      <c r="EA24" s="23">
        <f t="shared" si="131"/>
        <v>1.097842969440983</v>
      </c>
      <c r="EB24" s="23">
        <f t="shared" si="163"/>
        <v>1.1643103189011461</v>
      </c>
    </row>
    <row r="25" spans="1:132" s="16" customFormat="1" ht="16.5" hidden="1" customHeight="1" outlineLevel="1" x14ac:dyDescent="0.25">
      <c r="A25" s="15">
        <v>16</v>
      </c>
      <c r="B25" s="7" t="s">
        <v>61</v>
      </c>
      <c r="C25" s="25">
        <f t="shared" ref="C25:E29" si="212">H25+AS25</f>
        <v>43169879.499999993</v>
      </c>
      <c r="D25" s="25">
        <f t="shared" si="212"/>
        <v>45102320.11999999</v>
      </c>
      <c r="E25" s="25">
        <f t="shared" si="212"/>
        <v>41798648.57</v>
      </c>
      <c r="F25" s="26">
        <f t="shared" si="105"/>
        <v>1.0447636324766669</v>
      </c>
      <c r="G25" s="26">
        <f t="shared" si="133"/>
        <v>1.0790377599043028</v>
      </c>
      <c r="H25" s="14">
        <f>Y25++AI25+M25+AD25+AN25+T25-20784.35</f>
        <v>39612850.809999995</v>
      </c>
      <c r="I25" s="21">
        <f>Z25++AJ25+N25+AE25+AO25+U25-20784.35</f>
        <v>41231704.959999993</v>
      </c>
      <c r="J25" s="14">
        <f t="shared" ref="H25:J29" si="213">AA25++AK25+O25+AF25+AP25+V25</f>
        <v>37732199.960000001</v>
      </c>
      <c r="K25" s="26">
        <f t="shared" si="106"/>
        <v>1.0408668933666174</v>
      </c>
      <c r="L25" s="26">
        <f t="shared" si="135"/>
        <v>1.092745851122114</v>
      </c>
      <c r="M25" s="136">
        <v>32562071.859999999</v>
      </c>
      <c r="N25" s="136">
        <v>34628567.789999999</v>
      </c>
      <c r="O25" s="8">
        <v>30549655.760000002</v>
      </c>
      <c r="P25" s="26">
        <f t="shared" si="107"/>
        <v>1.0634632814178673</v>
      </c>
      <c r="Q25" s="26">
        <f t="shared" si="136"/>
        <v>1.1335174465481439</v>
      </c>
      <c r="R25" s="27">
        <f t="shared" ref="R25:R29" si="214">N25</f>
        <v>34628567.789999999</v>
      </c>
      <c r="S25" s="26">
        <f t="shared" si="137"/>
        <v>1.1335174465481439</v>
      </c>
      <c r="T25" s="136">
        <v>1716515</v>
      </c>
      <c r="U25" s="136">
        <v>1737909.58</v>
      </c>
      <c r="V25" s="27">
        <v>1590656.95</v>
      </c>
      <c r="W25" s="26">
        <f t="shared" si="108"/>
        <v>1.0124639633210313</v>
      </c>
      <c r="X25" s="26">
        <f t="shared" ref="X25:X29" si="215">IF(U25=0," ",IF(U25/V25*100&gt;200,"св.200",U25/V25))</f>
        <v>1.0925734678366696</v>
      </c>
      <c r="Y25" s="8"/>
      <c r="Z25" s="8"/>
      <c r="AA25" s="8">
        <v>5.66</v>
      </c>
      <c r="AB25" s="26" t="str">
        <f t="shared" si="110"/>
        <v xml:space="preserve"> </v>
      </c>
      <c r="AC25" s="26">
        <f t="shared" si="139"/>
        <v>0</v>
      </c>
      <c r="AD25" s="136">
        <v>1407048.3</v>
      </c>
      <c r="AE25" s="136">
        <v>1531258.35</v>
      </c>
      <c r="AF25" s="8">
        <v>1402929.83</v>
      </c>
      <c r="AG25" s="26">
        <f t="shared" si="111"/>
        <v>1.0882770335602552</v>
      </c>
      <c r="AH25" s="26">
        <f t="shared" si="140"/>
        <v>1.0914718022639807</v>
      </c>
      <c r="AI25" s="136">
        <v>3948000</v>
      </c>
      <c r="AJ25" s="136">
        <v>3354753.59</v>
      </c>
      <c r="AK25" s="8">
        <v>4188951.76</v>
      </c>
      <c r="AL25" s="26">
        <f t="shared" si="113"/>
        <v>0.84973495187436676</v>
      </c>
      <c r="AM25" s="26">
        <f t="shared" si="141"/>
        <v>0.80085753720878372</v>
      </c>
      <c r="AN25" s="66"/>
      <c r="AO25" s="8"/>
      <c r="AP25" s="8"/>
      <c r="AQ25" s="26" t="str">
        <f t="shared" si="199"/>
        <v xml:space="preserve"> </v>
      </c>
      <c r="AR25" s="26" t="str">
        <f t="shared" si="142"/>
        <v xml:space="preserve"> </v>
      </c>
      <c r="AS25" s="8">
        <f>AX25+BC25+BH25+BM25+BR25+BW25+CB25+CG25+CL25+CQ25+DK25+DP25+DX25+DF25</f>
        <v>3557028.69</v>
      </c>
      <c r="AT25" s="14">
        <f>AY25+BD25+BI25+BN25+BS25+BX25+CC25+CH25+CM25+CR25+DL25+DQ25+DU25+DY25+DG25</f>
        <v>3870615.16</v>
      </c>
      <c r="AU25" s="8">
        <f t="shared" ref="AU25" si="216">AZ25+BE25+BJ25+BO25+BT25+BY25+CD25+CI25+CN25+CS25+DM25+DR25+DV25+DZ25+DH25</f>
        <v>4066448.61</v>
      </c>
      <c r="AV25" s="26">
        <f t="shared" si="115"/>
        <v>1.0881596684563148</v>
      </c>
      <c r="AW25" s="26">
        <f t="shared" si="143"/>
        <v>0.95184165133221743</v>
      </c>
      <c r="AX25" s="136">
        <v>676200.18</v>
      </c>
      <c r="AY25" s="136">
        <v>736783.97</v>
      </c>
      <c r="AZ25" s="8">
        <v>456413.39</v>
      </c>
      <c r="BA25" s="26">
        <f t="shared" si="116"/>
        <v>1.0895944600310516</v>
      </c>
      <c r="BB25" s="26">
        <f t="shared" si="144"/>
        <v>1.6142908734557502</v>
      </c>
      <c r="BC25" s="27"/>
      <c r="BD25" s="27"/>
      <c r="BE25" s="32"/>
      <c r="BF25" s="26" t="str">
        <f t="shared" si="145"/>
        <v xml:space="preserve"> </v>
      </c>
      <c r="BG25" s="26" t="str">
        <f t="shared" ref="BG25:BG31" si="217">IF(BE25=0," ",IF(BD25/BE25*100&gt;200,"св.200",BD25/BE25))</f>
        <v xml:space="preserve"> </v>
      </c>
      <c r="BH25" s="136">
        <v>512700</v>
      </c>
      <c r="BI25" s="136">
        <v>567284.21</v>
      </c>
      <c r="BJ25" s="8">
        <v>528558.72</v>
      </c>
      <c r="BK25" s="26">
        <f>IF(BI25&lt;=0," ",IF(BH25&lt;=0," ",IF(BI25/BH25*100&gt;200,"СВ.200",BI25/BH25)))</f>
        <v>1.1064642285937194</v>
      </c>
      <c r="BL25" s="26">
        <f t="shared" si="147"/>
        <v>1.0732662020976591</v>
      </c>
      <c r="BM25" s="27"/>
      <c r="BN25" s="27"/>
      <c r="BO25" s="27"/>
      <c r="BP25" s="26" t="str">
        <f t="shared" si="192"/>
        <v xml:space="preserve"> </v>
      </c>
      <c r="BQ25" s="26" t="str">
        <f t="shared" si="148"/>
        <v xml:space="preserve"> </v>
      </c>
      <c r="BR25" s="27"/>
      <c r="BS25" s="27"/>
      <c r="BT25" s="27"/>
      <c r="BU25" s="26" t="str">
        <f t="shared" si="120"/>
        <v xml:space="preserve"> </v>
      </c>
      <c r="BV25" s="26" t="str">
        <f t="shared" si="149"/>
        <v xml:space="preserve"> </v>
      </c>
      <c r="BW25" s="27"/>
      <c r="BX25" s="27"/>
      <c r="BY25" s="27"/>
      <c r="BZ25" s="26" t="str">
        <f t="shared" si="121"/>
        <v xml:space="preserve"> </v>
      </c>
      <c r="CA25" s="26" t="str">
        <f t="shared" si="186"/>
        <v xml:space="preserve"> </v>
      </c>
      <c r="CB25" s="136">
        <v>282600</v>
      </c>
      <c r="CC25" s="136">
        <v>310809</v>
      </c>
      <c r="CD25" s="8">
        <v>281028</v>
      </c>
      <c r="CE25" s="26">
        <f t="shared" si="123"/>
        <v>1.0998195329087048</v>
      </c>
      <c r="CF25" s="26">
        <f t="shared" si="151"/>
        <v>1.1059716469533285</v>
      </c>
      <c r="CG25" s="27"/>
      <c r="CH25" s="27"/>
      <c r="CI25" s="27"/>
      <c r="CJ25" s="26" t="str">
        <f t="shared" si="124"/>
        <v xml:space="preserve"> </v>
      </c>
      <c r="CK25" s="26" t="str">
        <f t="shared" si="152"/>
        <v xml:space="preserve"> </v>
      </c>
      <c r="CL25" s="136">
        <v>201000</v>
      </c>
      <c r="CM25" s="136">
        <v>201000</v>
      </c>
      <c r="CN25" s="27">
        <v>76483.05</v>
      </c>
      <c r="CO25" s="26">
        <f>IF(CM25&lt;=0," ",IF(CL25&lt;=0," ",IF(CM25/CL25*100&gt;200,"СВ.200",CM25/CL25)))</f>
        <v>1</v>
      </c>
      <c r="CP25" s="26" t="str">
        <f>IF(CN25=0," ",IF(CM25/CN25*100&gt;200,"св.200",CM25/CN25))</f>
        <v>св.200</v>
      </c>
      <c r="CQ25" s="136">
        <v>500000</v>
      </c>
      <c r="CR25" s="136">
        <v>497293.07</v>
      </c>
      <c r="CS25" s="8">
        <v>558293.78</v>
      </c>
      <c r="CT25" s="26">
        <f t="shared" si="167"/>
        <v>0.99458614000000001</v>
      </c>
      <c r="CU25" s="26">
        <f t="shared" si="168"/>
        <v>0.89073725664649173</v>
      </c>
      <c r="CV25" s="136">
        <v>500000</v>
      </c>
      <c r="CW25" s="136">
        <v>497293.07</v>
      </c>
      <c r="CX25" s="27">
        <v>558293.78</v>
      </c>
      <c r="CY25" s="26">
        <f t="shared" si="154"/>
        <v>0.99458614000000001</v>
      </c>
      <c r="CZ25" s="26">
        <f t="shared" si="155"/>
        <v>0.89073725664649173</v>
      </c>
      <c r="DA25" s="27"/>
      <c r="DB25" s="27"/>
      <c r="DC25" s="27"/>
      <c r="DD25" s="26" t="str">
        <f t="shared" si="156"/>
        <v xml:space="preserve"> </v>
      </c>
      <c r="DE25" s="26" t="str">
        <f t="shared" si="157"/>
        <v xml:space="preserve"> </v>
      </c>
      <c r="DF25" s="27"/>
      <c r="DG25" s="27"/>
      <c r="DH25" s="72">
        <v>994397.96</v>
      </c>
      <c r="DI25" s="26" t="str">
        <f t="shared" si="158"/>
        <v xml:space="preserve"> </v>
      </c>
      <c r="DJ25" s="26">
        <f t="shared" si="159"/>
        <v>0</v>
      </c>
      <c r="DK25" s="8"/>
      <c r="DL25" s="8"/>
      <c r="DM25" s="27"/>
      <c r="DN25" s="26" t="str">
        <f t="shared" si="128"/>
        <v xml:space="preserve"> </v>
      </c>
      <c r="DO25" s="26" t="str">
        <f t="shared" si="160"/>
        <v xml:space="preserve"> </v>
      </c>
      <c r="DP25" s="136">
        <v>97128.51</v>
      </c>
      <c r="DQ25" s="136">
        <v>121359.5</v>
      </c>
      <c r="DR25" s="35">
        <v>500</v>
      </c>
      <c r="DS25" s="26">
        <f t="shared" si="130"/>
        <v>1.2494735068004235</v>
      </c>
      <c r="DT25" s="26" t="str">
        <f t="shared" si="161"/>
        <v>св.200</v>
      </c>
      <c r="DU25" s="27"/>
      <c r="DV25" s="27"/>
      <c r="DW25" s="26" t="str">
        <f t="shared" si="162"/>
        <v xml:space="preserve"> </v>
      </c>
      <c r="DX25" s="136">
        <v>1287400</v>
      </c>
      <c r="DY25" s="136">
        <v>1436085.41</v>
      </c>
      <c r="DZ25" s="8">
        <v>1170773.71</v>
      </c>
      <c r="EA25" s="26">
        <f t="shared" si="131"/>
        <v>1.115492783905546</v>
      </c>
      <c r="EB25" s="26">
        <f t="shared" si="163"/>
        <v>1.2266122801817954</v>
      </c>
    </row>
    <row r="26" spans="1:132" s="16" customFormat="1" ht="15.75" hidden="1" outlineLevel="1" x14ac:dyDescent="0.25">
      <c r="A26" s="15">
        <v>17</v>
      </c>
      <c r="B26" s="7" t="s">
        <v>67</v>
      </c>
      <c r="C26" s="25">
        <f t="shared" si="212"/>
        <v>3686762.19</v>
      </c>
      <c r="D26" s="25">
        <f t="shared" si="212"/>
        <v>2415826.8200000003</v>
      </c>
      <c r="E26" s="25">
        <f t="shared" si="212"/>
        <v>1838681.09</v>
      </c>
      <c r="F26" s="26">
        <f t="shared" si="105"/>
        <v>0.65527058581448683</v>
      </c>
      <c r="G26" s="26">
        <f t="shared" si="133"/>
        <v>1.3138911544470173</v>
      </c>
      <c r="H26" s="14">
        <f t="shared" si="213"/>
        <v>2414190.15</v>
      </c>
      <c r="I26" s="21">
        <f t="shared" si="213"/>
        <v>2287804.7800000003</v>
      </c>
      <c r="J26" s="14">
        <f t="shared" si="213"/>
        <v>1747575.24</v>
      </c>
      <c r="K26" s="26">
        <f t="shared" si="106"/>
        <v>0.94764895797458226</v>
      </c>
      <c r="L26" s="26">
        <f t="shared" si="135"/>
        <v>1.3091309190212608</v>
      </c>
      <c r="M26" s="136">
        <v>184096.04</v>
      </c>
      <c r="N26" s="136">
        <v>186328.48</v>
      </c>
      <c r="O26" s="8">
        <v>157203.85999999999</v>
      </c>
      <c r="P26" s="26">
        <f t="shared" si="107"/>
        <v>1.0121264965829793</v>
      </c>
      <c r="Q26" s="26">
        <f t="shared" si="136"/>
        <v>1.1852665704264516</v>
      </c>
      <c r="R26" s="27">
        <f t="shared" si="214"/>
        <v>186328.48</v>
      </c>
      <c r="S26" s="26">
        <f t="shared" si="137"/>
        <v>1.1852665704264516</v>
      </c>
      <c r="T26" s="27"/>
      <c r="U26" s="27"/>
      <c r="V26" s="27"/>
      <c r="W26" s="26" t="str">
        <f t="shared" si="108"/>
        <v xml:space="preserve"> </v>
      </c>
      <c r="X26" s="26" t="str">
        <f t="shared" si="215"/>
        <v xml:space="preserve"> </v>
      </c>
      <c r="Y26" s="136">
        <v>31.5</v>
      </c>
      <c r="Z26" s="136">
        <v>31.5</v>
      </c>
      <c r="AA26" s="8">
        <v>229.5</v>
      </c>
      <c r="AB26" s="26">
        <f t="shared" si="110"/>
        <v>1</v>
      </c>
      <c r="AC26" s="26">
        <f t="shared" si="139"/>
        <v>0.13725490196078433</v>
      </c>
      <c r="AD26" s="136">
        <v>147581.97</v>
      </c>
      <c r="AE26" s="136">
        <v>148301.73000000001</v>
      </c>
      <c r="AF26" s="8">
        <v>176943.05</v>
      </c>
      <c r="AG26" s="26">
        <f t="shared" si="111"/>
        <v>1.0048770185138469</v>
      </c>
      <c r="AH26" s="26">
        <f t="shared" si="140"/>
        <v>0.83813255168824108</v>
      </c>
      <c r="AI26" s="136">
        <v>2077480.64</v>
      </c>
      <c r="AJ26" s="136">
        <v>1951843.07</v>
      </c>
      <c r="AK26" s="8">
        <v>1408898.83</v>
      </c>
      <c r="AL26" s="26">
        <f t="shared" si="113"/>
        <v>0.93952407181036357</v>
      </c>
      <c r="AM26" s="26">
        <f t="shared" si="141"/>
        <v>1.3853677981974049</v>
      </c>
      <c r="AN26" s="136">
        <v>5000</v>
      </c>
      <c r="AO26" s="136">
        <v>1300</v>
      </c>
      <c r="AP26" s="8">
        <v>4300</v>
      </c>
      <c r="AQ26" s="26">
        <f t="shared" si="199"/>
        <v>0.26</v>
      </c>
      <c r="AR26" s="26">
        <f t="shared" si="142"/>
        <v>0.30232558139534882</v>
      </c>
      <c r="AS26" s="8">
        <f t="shared" ref="AS26:AS29" si="218">AX26+BC26+BH26+BM26+BR26+BW26+CB26+CG26+CL26+CQ26+DK26+DP26+DX26+DF26</f>
        <v>1272572.04</v>
      </c>
      <c r="AT26" s="14">
        <f t="shared" ref="AT26:AT29" si="219">AY26+BD26+BI26+BN26+BS26+BX26+CC26+CH26+CM26+CR26+DL26+DQ26+DU26+DY26+DG26</f>
        <v>128022.04</v>
      </c>
      <c r="AU26" s="8">
        <f t="shared" ref="AU26:AU29" si="220">AZ26+BE26+BJ26+BO26+BT26+BY26+CD26+CI26+CN26+CS26+DM26+DR26+DV26+DZ26+DH26</f>
        <v>91105.85</v>
      </c>
      <c r="AV26" s="26">
        <f t="shared" si="115"/>
        <v>0.10060101587647642</v>
      </c>
      <c r="AW26" s="26">
        <f t="shared" si="143"/>
        <v>1.4052010930143342</v>
      </c>
      <c r="AX26" s="8"/>
      <c r="AY26" s="8"/>
      <c r="AZ26" s="27"/>
      <c r="BA26" s="26" t="str">
        <f t="shared" si="116"/>
        <v xml:space="preserve"> </v>
      </c>
      <c r="BB26" s="26" t="str">
        <f t="shared" si="144"/>
        <v xml:space="preserve"> </v>
      </c>
      <c r="BC26" s="27"/>
      <c r="BD26" s="27"/>
      <c r="BE26" s="32"/>
      <c r="BF26" s="26" t="str">
        <f t="shared" si="145"/>
        <v xml:space="preserve"> </v>
      </c>
      <c r="BG26" s="26" t="str">
        <f t="shared" si="217"/>
        <v xml:space="preserve"> </v>
      </c>
      <c r="BH26" s="27"/>
      <c r="BI26" s="27"/>
      <c r="BJ26" s="27">
        <v>1516</v>
      </c>
      <c r="BK26" s="26" t="str">
        <f t="shared" si="119"/>
        <v xml:space="preserve"> </v>
      </c>
      <c r="BL26" s="26">
        <f t="shared" si="147"/>
        <v>0</v>
      </c>
      <c r="BM26" s="27"/>
      <c r="BN26" s="27"/>
      <c r="BO26" s="27"/>
      <c r="BP26" s="26" t="str">
        <f t="shared" si="192"/>
        <v xml:space="preserve"> </v>
      </c>
      <c r="BQ26" s="26" t="str">
        <f t="shared" si="148"/>
        <v xml:space="preserve"> </v>
      </c>
      <c r="BR26" s="27"/>
      <c r="BS26" s="27"/>
      <c r="BT26" s="27"/>
      <c r="BU26" s="26" t="str">
        <f t="shared" si="120"/>
        <v xml:space="preserve"> </v>
      </c>
      <c r="BV26" s="26" t="str">
        <f t="shared" si="149"/>
        <v xml:space="preserve"> </v>
      </c>
      <c r="BW26" s="27"/>
      <c r="BX26" s="27"/>
      <c r="BY26" s="27"/>
      <c r="BZ26" s="26" t="str">
        <f t="shared" si="121"/>
        <v xml:space="preserve"> </v>
      </c>
      <c r="CA26" s="26" t="str">
        <f t="shared" si="186"/>
        <v xml:space="preserve"> </v>
      </c>
      <c r="CB26" s="136">
        <v>70000</v>
      </c>
      <c r="CC26" s="136">
        <v>25450</v>
      </c>
      <c r="CD26" s="8">
        <v>42150</v>
      </c>
      <c r="CE26" s="26">
        <f>IF(CC26&lt;=0," ",IF(CB26&lt;=0," ",IF(CC26/CB26*100&gt;200,"СВ.200",CC26/CB26)))</f>
        <v>0.36357142857142855</v>
      </c>
      <c r="CF26" s="26">
        <f t="shared" si="151"/>
        <v>0.60379596678529068</v>
      </c>
      <c r="CG26" s="27"/>
      <c r="CH26" s="27"/>
      <c r="CI26" s="27"/>
      <c r="CJ26" s="26" t="str">
        <f t="shared" si="124"/>
        <v xml:space="preserve"> </v>
      </c>
      <c r="CK26" s="26" t="str">
        <f t="shared" si="152"/>
        <v xml:space="preserve"> </v>
      </c>
      <c r="CL26" s="136">
        <v>1100000</v>
      </c>
      <c r="CM26" s="136"/>
      <c r="CN26" s="27"/>
      <c r="CO26" s="26" t="str">
        <f t="shared" si="193"/>
        <v xml:space="preserve"> </v>
      </c>
      <c r="CP26" s="26" t="str">
        <f t="shared" si="153"/>
        <v xml:space="preserve"> </v>
      </c>
      <c r="CQ26" s="30"/>
      <c r="CR26" s="8"/>
      <c r="CS26" s="27"/>
      <c r="CT26" s="26" t="str">
        <f t="shared" si="167"/>
        <v xml:space="preserve"> </v>
      </c>
      <c r="CU26" s="26" t="str">
        <f t="shared" si="168"/>
        <v xml:space="preserve"> </v>
      </c>
      <c r="CV26" s="27"/>
      <c r="CW26" s="27"/>
      <c r="CX26" s="27"/>
      <c r="CY26" s="26" t="str">
        <f t="shared" si="154"/>
        <v xml:space="preserve"> </v>
      </c>
      <c r="CZ26" s="26" t="str">
        <f t="shared" si="155"/>
        <v xml:space="preserve"> </v>
      </c>
      <c r="DA26" s="27"/>
      <c r="DB26" s="27"/>
      <c r="DC26" s="27"/>
      <c r="DD26" s="26" t="str">
        <f t="shared" si="156"/>
        <v xml:space="preserve"> </v>
      </c>
      <c r="DE26" s="26" t="str">
        <f t="shared" si="157"/>
        <v xml:space="preserve"> </v>
      </c>
      <c r="DF26" s="27"/>
      <c r="DG26" s="27"/>
      <c r="DH26" s="27"/>
      <c r="DI26" s="26" t="str">
        <f t="shared" si="158"/>
        <v xml:space="preserve"> </v>
      </c>
      <c r="DJ26" s="26" t="str">
        <f t="shared" si="159"/>
        <v xml:space="preserve"> </v>
      </c>
      <c r="DK26" s="27"/>
      <c r="DL26" s="27"/>
      <c r="DM26" s="27"/>
      <c r="DN26" s="26" t="str">
        <f t="shared" si="128"/>
        <v xml:space="preserve"> </v>
      </c>
      <c r="DO26" s="26" t="str">
        <f t="shared" si="160"/>
        <v xml:space="preserve"> </v>
      </c>
      <c r="DP26" s="27"/>
      <c r="DQ26" s="27"/>
      <c r="DR26" s="27"/>
      <c r="DS26" s="26" t="str">
        <f t="shared" si="130"/>
        <v xml:space="preserve"> </v>
      </c>
      <c r="DT26" s="26" t="str">
        <f t="shared" si="161"/>
        <v xml:space="preserve"> </v>
      </c>
      <c r="DU26" s="42"/>
      <c r="DV26" s="27">
        <v>-1907.84</v>
      </c>
      <c r="DW26" s="26">
        <f t="shared" si="162"/>
        <v>0</v>
      </c>
      <c r="DX26" s="136">
        <v>102572.04</v>
      </c>
      <c r="DY26" s="136">
        <v>102572.04</v>
      </c>
      <c r="DZ26" s="8">
        <v>49347.69</v>
      </c>
      <c r="EA26" s="26">
        <f t="shared" si="131"/>
        <v>1</v>
      </c>
      <c r="EB26" s="26" t="str">
        <f t="shared" si="163"/>
        <v>св.200</v>
      </c>
    </row>
    <row r="27" spans="1:132" s="16" customFormat="1" ht="15.75" hidden="1" outlineLevel="1" x14ac:dyDescent="0.25">
      <c r="A27" s="15">
        <v>18</v>
      </c>
      <c r="B27" s="7" t="s">
        <v>38</v>
      </c>
      <c r="C27" s="25">
        <f t="shared" si="212"/>
        <v>494660.26</v>
      </c>
      <c r="D27" s="25">
        <f t="shared" si="212"/>
        <v>438373.06000000006</v>
      </c>
      <c r="E27" s="25">
        <f t="shared" si="212"/>
        <v>662345.25</v>
      </c>
      <c r="F27" s="26">
        <f t="shared" si="105"/>
        <v>0.88621038609408409</v>
      </c>
      <c r="G27" s="26">
        <f t="shared" si="133"/>
        <v>0.6618497830247897</v>
      </c>
      <c r="H27" s="14">
        <f t="shared" si="213"/>
        <v>450600</v>
      </c>
      <c r="I27" s="21">
        <f t="shared" si="213"/>
        <v>394336.41000000003</v>
      </c>
      <c r="J27" s="14">
        <f t="shared" si="213"/>
        <v>602248.61</v>
      </c>
      <c r="K27" s="26">
        <f t="shared" si="106"/>
        <v>0.87513628495339557</v>
      </c>
      <c r="L27" s="26">
        <f t="shared" si="135"/>
        <v>0.65477346639289058</v>
      </c>
      <c r="M27" s="136">
        <v>65532.29</v>
      </c>
      <c r="N27" s="136">
        <v>65514.8</v>
      </c>
      <c r="O27" s="8">
        <v>77180.350000000006</v>
      </c>
      <c r="P27" s="26">
        <f t="shared" si="107"/>
        <v>0.9997331086705501</v>
      </c>
      <c r="Q27" s="26">
        <f t="shared" si="136"/>
        <v>0.84885336746982876</v>
      </c>
      <c r="R27" s="27">
        <f t="shared" si="214"/>
        <v>65514.8</v>
      </c>
      <c r="S27" s="26">
        <f t="shared" si="137"/>
        <v>0.84885336746982876</v>
      </c>
      <c r="T27" s="27"/>
      <c r="U27" s="27"/>
      <c r="V27" s="27"/>
      <c r="W27" s="26" t="str">
        <f t="shared" si="108"/>
        <v xml:space="preserve"> </v>
      </c>
      <c r="X27" s="26" t="str">
        <f t="shared" si="215"/>
        <v xml:space="preserve"> </v>
      </c>
      <c r="Y27" s="136">
        <v>1002.71</v>
      </c>
      <c r="Z27" s="136">
        <v>1002.71</v>
      </c>
      <c r="AA27" s="71">
        <v>4844.3999999999996</v>
      </c>
      <c r="AB27" s="26">
        <f t="shared" si="110"/>
        <v>1</v>
      </c>
      <c r="AC27" s="26">
        <f t="shared" si="139"/>
        <v>0.20698332094789862</v>
      </c>
      <c r="AD27" s="136">
        <v>13000</v>
      </c>
      <c r="AE27" s="136">
        <v>13168.06</v>
      </c>
      <c r="AF27" s="8">
        <v>11320.89</v>
      </c>
      <c r="AG27" s="26">
        <f t="shared" si="111"/>
        <v>1.0129276923076922</v>
      </c>
      <c r="AH27" s="26">
        <f>IF(AE27&lt;=0," ",IF(AE27/AF27*100&gt;200,"св.200",AE27/AF27))</f>
        <v>1.1631647335147679</v>
      </c>
      <c r="AI27" s="136">
        <v>368500</v>
      </c>
      <c r="AJ27" s="136">
        <v>312085.84000000003</v>
      </c>
      <c r="AK27" s="8">
        <v>505802.97</v>
      </c>
      <c r="AL27" s="26">
        <f t="shared" si="113"/>
        <v>0.84690865671641802</v>
      </c>
      <c r="AM27" s="26">
        <f t="shared" si="141"/>
        <v>0.61701069094157368</v>
      </c>
      <c r="AN27" s="136">
        <v>2565</v>
      </c>
      <c r="AO27" s="136">
        <v>2565</v>
      </c>
      <c r="AP27" s="8">
        <v>3100</v>
      </c>
      <c r="AQ27" s="26">
        <f t="shared" si="199"/>
        <v>1</v>
      </c>
      <c r="AR27" s="26">
        <f t="shared" si="142"/>
        <v>0.82741935483870965</v>
      </c>
      <c r="AS27" s="8">
        <f t="shared" si="218"/>
        <v>44060.259999999995</v>
      </c>
      <c r="AT27" s="14">
        <f t="shared" si="219"/>
        <v>44036.649999999994</v>
      </c>
      <c r="AU27" s="8">
        <f t="shared" si="220"/>
        <v>60096.639999999999</v>
      </c>
      <c r="AV27" s="26">
        <f t="shared" si="115"/>
        <v>0.9994641429714668</v>
      </c>
      <c r="AW27" s="26">
        <f t="shared" si="143"/>
        <v>0.73276392823292613</v>
      </c>
      <c r="AX27" s="8"/>
      <c r="AY27" s="8"/>
      <c r="AZ27" s="27"/>
      <c r="BA27" s="26" t="str">
        <f t="shared" si="116"/>
        <v xml:space="preserve"> </v>
      </c>
      <c r="BB27" s="26" t="str">
        <f t="shared" si="144"/>
        <v xml:space="preserve"> </v>
      </c>
      <c r="BC27" s="27"/>
      <c r="BD27" s="27"/>
      <c r="BE27" s="32"/>
      <c r="BF27" s="26" t="str">
        <f t="shared" si="145"/>
        <v xml:space="preserve"> </v>
      </c>
      <c r="BG27" s="26" t="str">
        <f t="shared" si="217"/>
        <v xml:space="preserve"> </v>
      </c>
      <c r="BH27" s="27"/>
      <c r="BI27" s="27"/>
      <c r="BJ27" s="27"/>
      <c r="BK27" s="26" t="str">
        <f t="shared" si="119"/>
        <v xml:space="preserve"> </v>
      </c>
      <c r="BL27" s="26" t="str">
        <f t="shared" si="147"/>
        <v xml:space="preserve"> </v>
      </c>
      <c r="BM27" s="27"/>
      <c r="BN27" s="27"/>
      <c r="BO27" s="27"/>
      <c r="BP27" s="26" t="str">
        <f t="shared" si="192"/>
        <v xml:space="preserve"> </v>
      </c>
      <c r="BQ27" s="26" t="str">
        <f t="shared" si="148"/>
        <v xml:space="preserve"> </v>
      </c>
      <c r="BR27" s="27"/>
      <c r="BS27" s="27"/>
      <c r="BT27" s="27"/>
      <c r="BU27" s="26" t="str">
        <f t="shared" si="120"/>
        <v xml:space="preserve"> </v>
      </c>
      <c r="BV27" s="26" t="str">
        <f t="shared" si="149"/>
        <v xml:space="preserve"> </v>
      </c>
      <c r="BW27" s="136">
        <v>28466.67</v>
      </c>
      <c r="BX27" s="136">
        <v>28466.67</v>
      </c>
      <c r="BY27" s="27">
        <v>23645.33</v>
      </c>
      <c r="BZ27" s="26">
        <f t="shared" si="121"/>
        <v>1</v>
      </c>
      <c r="CA27" s="26">
        <f t="shared" si="186"/>
        <v>1.2039024196321217</v>
      </c>
      <c r="CB27" s="136">
        <v>15593.59</v>
      </c>
      <c r="CC27" s="136">
        <v>15569.98</v>
      </c>
      <c r="CD27" s="8">
        <v>36269.06</v>
      </c>
      <c r="CE27" s="26">
        <f>IF(CC27&lt;=0," ",IF(CB27&lt;=0," ",IF(CC27/CB27*100&gt;200,"СВ.200",CC27/CB27)))</f>
        <v>0.99848591632844008</v>
      </c>
      <c r="CF27" s="26">
        <f t="shared" si="151"/>
        <v>0.42929097142302558</v>
      </c>
      <c r="CG27" s="27"/>
      <c r="CH27" s="27"/>
      <c r="CI27" s="27"/>
      <c r="CJ27" s="26" t="str">
        <f t="shared" si="124"/>
        <v xml:space="preserve"> </v>
      </c>
      <c r="CK27" s="26" t="str">
        <f t="shared" si="152"/>
        <v xml:space="preserve"> </v>
      </c>
      <c r="CL27" s="8"/>
      <c r="CM27" s="27"/>
      <c r="CN27" s="27"/>
      <c r="CO27" s="26" t="str">
        <f t="shared" si="193"/>
        <v xml:space="preserve"> </v>
      </c>
      <c r="CP27" s="26" t="str">
        <f t="shared" si="153"/>
        <v xml:space="preserve"> </v>
      </c>
      <c r="CQ27" s="30"/>
      <c r="CR27" s="8"/>
      <c r="CS27" s="27"/>
      <c r="CT27" s="26" t="str">
        <f t="shared" si="167"/>
        <v xml:space="preserve"> </v>
      </c>
      <c r="CU27" s="26" t="str">
        <f t="shared" si="168"/>
        <v xml:space="preserve"> </v>
      </c>
      <c r="CV27" s="27"/>
      <c r="CW27" s="27"/>
      <c r="CX27" s="27"/>
      <c r="CY27" s="26" t="str">
        <f t="shared" si="154"/>
        <v xml:space="preserve"> </v>
      </c>
      <c r="CZ27" s="26" t="str">
        <f t="shared" si="155"/>
        <v xml:space="preserve"> </v>
      </c>
      <c r="DA27" s="27"/>
      <c r="DB27" s="27"/>
      <c r="DC27" s="27"/>
      <c r="DD27" s="26" t="str">
        <f t="shared" si="156"/>
        <v xml:space="preserve"> </v>
      </c>
      <c r="DE27" s="26" t="str">
        <f t="shared" si="157"/>
        <v xml:space="preserve"> </v>
      </c>
      <c r="DF27" s="27"/>
      <c r="DG27" s="27"/>
      <c r="DH27" s="27"/>
      <c r="DI27" s="26" t="str">
        <f t="shared" si="158"/>
        <v xml:space="preserve"> </v>
      </c>
      <c r="DJ27" s="26" t="str">
        <f t="shared" si="159"/>
        <v xml:space="preserve"> </v>
      </c>
      <c r="DK27" s="27"/>
      <c r="DL27" s="27"/>
      <c r="DM27" s="27"/>
      <c r="DN27" s="26" t="str">
        <f t="shared" si="128"/>
        <v xml:space="preserve"> </v>
      </c>
      <c r="DO27" s="26" t="str">
        <f t="shared" si="160"/>
        <v xml:space="preserve"> </v>
      </c>
      <c r="DP27" s="27"/>
      <c r="DQ27" s="27"/>
      <c r="DR27" s="27"/>
      <c r="DS27" s="26" t="str">
        <f t="shared" si="130"/>
        <v xml:space="preserve"> </v>
      </c>
      <c r="DT27" s="26" t="str">
        <f t="shared" si="161"/>
        <v xml:space="preserve"> </v>
      </c>
      <c r="DU27" s="27"/>
      <c r="DV27" s="27">
        <v>182.25</v>
      </c>
      <c r="DW27" s="26">
        <f t="shared" si="162"/>
        <v>0</v>
      </c>
      <c r="DX27" s="8"/>
      <c r="DY27" s="136"/>
      <c r="DZ27" s="8">
        <v>0</v>
      </c>
      <c r="EA27" s="26" t="str">
        <f t="shared" si="131"/>
        <v xml:space="preserve"> </v>
      </c>
      <c r="EB27" s="26" t="str">
        <f>IF(DY27=0," ",IF(DY27/DZ27*100&gt;200,"св.200",DY27/DZ27))</f>
        <v xml:space="preserve"> </v>
      </c>
    </row>
    <row r="28" spans="1:132" s="16" customFormat="1" ht="16.5" hidden="1" customHeight="1" outlineLevel="1" x14ac:dyDescent="0.25">
      <c r="A28" s="15">
        <v>19</v>
      </c>
      <c r="B28" s="7" t="s">
        <v>109</v>
      </c>
      <c r="C28" s="25">
        <f t="shared" si="212"/>
        <v>2286250</v>
      </c>
      <c r="D28" s="25">
        <f t="shared" si="212"/>
        <v>2038959.97</v>
      </c>
      <c r="E28" s="25">
        <f t="shared" si="212"/>
        <v>2554241.3400000003</v>
      </c>
      <c r="F28" s="26">
        <f t="shared" si="105"/>
        <v>0.8918359628212138</v>
      </c>
      <c r="G28" s="26">
        <f t="shared" si="133"/>
        <v>0.79826441537431214</v>
      </c>
      <c r="H28" s="14">
        <f t="shared" si="213"/>
        <v>2179250</v>
      </c>
      <c r="I28" s="21">
        <f t="shared" si="213"/>
        <v>1969275.81</v>
      </c>
      <c r="J28" s="14">
        <f t="shared" si="213"/>
        <v>2394711.7600000002</v>
      </c>
      <c r="K28" s="26">
        <f t="shared" si="106"/>
        <v>0.90364841573935994</v>
      </c>
      <c r="L28" s="26">
        <f t="shared" si="135"/>
        <v>0.8223435667263771</v>
      </c>
      <c r="M28" s="136">
        <v>299750</v>
      </c>
      <c r="N28" s="136">
        <v>305912.36</v>
      </c>
      <c r="O28" s="8">
        <v>320972.12</v>
      </c>
      <c r="P28" s="26">
        <f t="shared" si="107"/>
        <v>1.020558331943286</v>
      </c>
      <c r="Q28" s="26">
        <f t="shared" si="136"/>
        <v>0.95308078471114555</v>
      </c>
      <c r="R28" s="27">
        <f t="shared" si="214"/>
        <v>305912.36</v>
      </c>
      <c r="S28" s="26">
        <f t="shared" si="137"/>
        <v>0.95308078471114555</v>
      </c>
      <c r="T28" s="27"/>
      <c r="U28" s="27"/>
      <c r="V28" s="27"/>
      <c r="W28" s="26" t="str">
        <f>IF(U28&lt;=0," ",IF(T28&lt;=0," ",IF(U28/T28*100&gt;200,"СВ.200",U28/T28)))</f>
        <v xml:space="preserve"> </v>
      </c>
      <c r="X28" s="26" t="str">
        <f t="shared" si="215"/>
        <v xml:space="preserve"> </v>
      </c>
      <c r="Y28" s="136">
        <v>2500</v>
      </c>
      <c r="Z28" s="136">
        <v>2431.1999999999998</v>
      </c>
      <c r="AA28" s="8">
        <v>14449.8</v>
      </c>
      <c r="AB28" s="26">
        <f t="shared" si="110"/>
        <v>0.9724799999999999</v>
      </c>
      <c r="AC28" s="26">
        <f t="shared" si="139"/>
        <v>0.16825146368807872</v>
      </c>
      <c r="AD28" s="136">
        <v>65000</v>
      </c>
      <c r="AE28" s="136">
        <v>93602.85</v>
      </c>
      <c r="AF28" s="8">
        <v>72155.62</v>
      </c>
      <c r="AG28" s="26">
        <f t="shared" si="111"/>
        <v>1.4400438461538463</v>
      </c>
      <c r="AH28" s="26">
        <f t="shared" si="140"/>
        <v>1.2972357523918443</v>
      </c>
      <c r="AI28" s="136">
        <v>1810000</v>
      </c>
      <c r="AJ28" s="136">
        <v>1564459.4</v>
      </c>
      <c r="AK28" s="8">
        <v>1980934.22</v>
      </c>
      <c r="AL28" s="26">
        <f t="shared" si="113"/>
        <v>0.86434220994475131</v>
      </c>
      <c r="AM28" s="26">
        <f t="shared" si="141"/>
        <v>0.78975837976083829</v>
      </c>
      <c r="AN28" s="136">
        <v>2000</v>
      </c>
      <c r="AO28" s="136">
        <v>2870</v>
      </c>
      <c r="AP28" s="8">
        <v>6200</v>
      </c>
      <c r="AQ28" s="26">
        <f t="shared" si="199"/>
        <v>1.4350000000000001</v>
      </c>
      <c r="AR28" s="26">
        <f t="shared" si="142"/>
        <v>0.4629032258064516</v>
      </c>
      <c r="AS28" s="8">
        <f t="shared" si="218"/>
        <v>107000</v>
      </c>
      <c r="AT28" s="14">
        <f t="shared" si="219"/>
        <v>69684.160000000003</v>
      </c>
      <c r="AU28" s="8">
        <f t="shared" si="220"/>
        <v>159529.57999999999</v>
      </c>
      <c r="AV28" s="26">
        <f t="shared" si="115"/>
        <v>0.65125383177570095</v>
      </c>
      <c r="AW28" s="26">
        <f t="shared" si="143"/>
        <v>0.43681027681512113</v>
      </c>
      <c r="AX28" s="8"/>
      <c r="AY28" s="8"/>
      <c r="AZ28" s="27"/>
      <c r="BA28" s="26" t="str">
        <f t="shared" si="116"/>
        <v xml:space="preserve"> </v>
      </c>
      <c r="BB28" s="26" t="str">
        <f t="shared" si="144"/>
        <v xml:space="preserve"> </v>
      </c>
      <c r="BC28" s="27"/>
      <c r="BD28" s="27"/>
      <c r="BE28" s="32"/>
      <c r="BF28" s="26" t="str">
        <f t="shared" si="145"/>
        <v xml:space="preserve"> </v>
      </c>
      <c r="BG28" s="26" t="str">
        <f t="shared" si="217"/>
        <v xml:space="preserve"> </v>
      </c>
      <c r="BH28" s="27"/>
      <c r="BI28" s="27"/>
      <c r="BJ28" s="27"/>
      <c r="BK28" s="26" t="str">
        <f t="shared" si="119"/>
        <v xml:space="preserve"> </v>
      </c>
      <c r="BL28" s="26" t="str">
        <f t="shared" si="147"/>
        <v xml:space="preserve"> </v>
      </c>
      <c r="BM28" s="27"/>
      <c r="BN28" s="27"/>
      <c r="BO28" s="27"/>
      <c r="BP28" s="26" t="str">
        <f t="shared" si="192"/>
        <v xml:space="preserve"> </v>
      </c>
      <c r="BQ28" s="26" t="str">
        <f t="shared" si="148"/>
        <v xml:space="preserve"> </v>
      </c>
      <c r="BR28" s="27"/>
      <c r="BS28" s="27"/>
      <c r="BT28" s="27"/>
      <c r="BU28" s="26" t="str">
        <f t="shared" si="120"/>
        <v xml:space="preserve"> </v>
      </c>
      <c r="BV28" s="26" t="str">
        <f t="shared" si="149"/>
        <v xml:space="preserve"> </v>
      </c>
      <c r="BW28" s="27"/>
      <c r="BX28" s="27"/>
      <c r="BY28" s="27"/>
      <c r="BZ28" s="26" t="str">
        <f t="shared" si="121"/>
        <v xml:space="preserve"> </v>
      </c>
      <c r="CA28" s="26" t="str">
        <f t="shared" si="186"/>
        <v xml:space="preserve"> </v>
      </c>
      <c r="CB28" s="136">
        <v>47000</v>
      </c>
      <c r="CC28" s="136">
        <v>16500</v>
      </c>
      <c r="CD28" s="8">
        <v>15000</v>
      </c>
      <c r="CE28" s="26">
        <f>IF(CC28&lt;=0," ",IF(CB28&lt;=0," ",IF(CC28/CB28*100&gt;200,"СВ.200",CC28/CB28)))</f>
        <v>0.35106382978723405</v>
      </c>
      <c r="CF28" s="26">
        <f t="shared" si="151"/>
        <v>1.1000000000000001</v>
      </c>
      <c r="CG28" s="27"/>
      <c r="CH28" s="27"/>
      <c r="CI28" s="27"/>
      <c r="CJ28" s="26" t="str">
        <f t="shared" si="124"/>
        <v xml:space="preserve"> </v>
      </c>
      <c r="CK28" s="26" t="str">
        <f t="shared" si="152"/>
        <v xml:space="preserve"> </v>
      </c>
      <c r="CL28" s="27"/>
      <c r="CM28" s="27"/>
      <c r="CN28" s="27"/>
      <c r="CO28" s="26" t="str">
        <f t="shared" si="193"/>
        <v xml:space="preserve"> </v>
      </c>
      <c r="CP28" s="26" t="str">
        <f t="shared" si="153"/>
        <v xml:space="preserve"> </v>
      </c>
      <c r="CQ28" s="30"/>
      <c r="CR28" s="8"/>
      <c r="CS28" s="27"/>
      <c r="CT28" s="26" t="str">
        <f t="shared" si="167"/>
        <v xml:space="preserve"> </v>
      </c>
      <c r="CU28" s="26" t="str">
        <f t="shared" si="168"/>
        <v xml:space="preserve"> </v>
      </c>
      <c r="CV28" s="27"/>
      <c r="CW28" s="27"/>
      <c r="CX28" s="27"/>
      <c r="CY28" s="26" t="str">
        <f t="shared" si="154"/>
        <v xml:space="preserve"> </v>
      </c>
      <c r="CZ28" s="26" t="str">
        <f t="shared" si="155"/>
        <v xml:space="preserve"> </v>
      </c>
      <c r="DA28" s="27"/>
      <c r="DB28" s="27"/>
      <c r="DC28" s="27"/>
      <c r="DD28" s="26" t="str">
        <f t="shared" si="156"/>
        <v xml:space="preserve"> </v>
      </c>
      <c r="DE28" s="26" t="str">
        <f t="shared" si="157"/>
        <v xml:space="preserve"> </v>
      </c>
      <c r="DF28" s="27"/>
      <c r="DG28" s="27"/>
      <c r="DH28" s="27"/>
      <c r="DI28" s="26" t="str">
        <f t="shared" si="158"/>
        <v xml:space="preserve"> </v>
      </c>
      <c r="DJ28" s="26" t="str">
        <f t="shared" si="159"/>
        <v xml:space="preserve"> </v>
      </c>
      <c r="DK28" s="27"/>
      <c r="DL28" s="27"/>
      <c r="DM28" s="27"/>
      <c r="DN28" s="26" t="str">
        <f t="shared" si="128"/>
        <v xml:space="preserve"> </v>
      </c>
      <c r="DO28" s="26" t="str">
        <f t="shared" si="160"/>
        <v xml:space="preserve"> </v>
      </c>
      <c r="DP28" s="27"/>
      <c r="DQ28" s="27"/>
      <c r="DR28" s="27"/>
      <c r="DS28" s="26" t="str">
        <f t="shared" si="130"/>
        <v xml:space="preserve"> </v>
      </c>
      <c r="DT28" s="26" t="str">
        <f t="shared" si="161"/>
        <v xml:space="preserve"> </v>
      </c>
      <c r="DU28" s="136"/>
      <c r="DV28" s="27">
        <v>0</v>
      </c>
      <c r="DW28" s="26" t="str">
        <f>IF(DU28=0," ",IF(DU28/DV28*100&gt;200,"св.200",DU28/DV28))</f>
        <v xml:space="preserve"> </v>
      </c>
      <c r="DX28" s="136">
        <v>60000</v>
      </c>
      <c r="DY28" s="136">
        <v>53184.160000000003</v>
      </c>
      <c r="DZ28" s="8">
        <v>144529.57999999999</v>
      </c>
      <c r="EA28" s="26">
        <f t="shared" si="131"/>
        <v>0.88640266666666667</v>
      </c>
      <c r="EB28" s="26">
        <f t="shared" si="163"/>
        <v>0.36798114268373305</v>
      </c>
    </row>
    <row r="29" spans="1:132" s="16" customFormat="1" ht="15.75" hidden="1" outlineLevel="1" x14ac:dyDescent="0.25">
      <c r="A29" s="15">
        <v>20</v>
      </c>
      <c r="B29" s="7" t="s">
        <v>86</v>
      </c>
      <c r="C29" s="25">
        <f t="shared" si="212"/>
        <v>2058122.6</v>
      </c>
      <c r="D29" s="25">
        <f t="shared" si="212"/>
        <v>2093400.6800000002</v>
      </c>
      <c r="E29" s="25">
        <f t="shared" si="212"/>
        <v>2620669.52</v>
      </c>
      <c r="F29" s="26">
        <f t="shared" si="105"/>
        <v>1.0171409030735099</v>
      </c>
      <c r="G29" s="26">
        <f t="shared" si="133"/>
        <v>0.79880376523019203</v>
      </c>
      <c r="H29" s="14">
        <f t="shared" si="213"/>
        <v>2016200</v>
      </c>
      <c r="I29" s="21">
        <f t="shared" si="213"/>
        <v>2056925.9900000002</v>
      </c>
      <c r="J29" s="14">
        <f t="shared" si="213"/>
        <v>2567798.98</v>
      </c>
      <c r="K29" s="26">
        <f t="shared" si="106"/>
        <v>1.0201993800218234</v>
      </c>
      <c r="L29" s="26">
        <f t="shared" si="135"/>
        <v>0.80104634592541202</v>
      </c>
      <c r="M29" s="136">
        <v>75200</v>
      </c>
      <c r="N29" s="136">
        <v>89622.37</v>
      </c>
      <c r="O29" s="8">
        <v>69527.14</v>
      </c>
      <c r="P29" s="26">
        <f t="shared" si="107"/>
        <v>1.1917868351063829</v>
      </c>
      <c r="Q29" s="26">
        <f t="shared" si="136"/>
        <v>1.2890271338645598</v>
      </c>
      <c r="R29" s="27">
        <f t="shared" si="214"/>
        <v>89622.37</v>
      </c>
      <c r="S29" s="26">
        <f t="shared" si="137"/>
        <v>1.2890271338645598</v>
      </c>
      <c r="T29" s="27"/>
      <c r="U29" s="27"/>
      <c r="V29" s="27"/>
      <c r="W29" s="26" t="str">
        <f t="shared" si="108"/>
        <v xml:space="preserve"> </v>
      </c>
      <c r="X29" s="26" t="str">
        <f t="shared" si="215"/>
        <v xml:space="preserve"> </v>
      </c>
      <c r="Y29" s="136">
        <v>0</v>
      </c>
      <c r="Z29" s="136">
        <v>0</v>
      </c>
      <c r="AA29" s="8">
        <v>0</v>
      </c>
      <c r="AB29" s="26" t="str">
        <f t="shared" si="110"/>
        <v xml:space="preserve"> </v>
      </c>
      <c r="AC29" s="26" t="str">
        <f t="shared" si="139"/>
        <v xml:space="preserve"> </v>
      </c>
      <c r="AD29" s="136">
        <v>55000</v>
      </c>
      <c r="AE29" s="136">
        <v>81331.06</v>
      </c>
      <c r="AF29" s="8">
        <v>103654.71</v>
      </c>
      <c r="AG29" s="26">
        <f t="shared" si="111"/>
        <v>1.4787465454545454</v>
      </c>
      <c r="AH29" s="26">
        <f t="shared" si="140"/>
        <v>0.78463448501278898</v>
      </c>
      <c r="AI29" s="136">
        <v>1880000</v>
      </c>
      <c r="AJ29" s="136">
        <v>1883502.56</v>
      </c>
      <c r="AK29" s="8">
        <v>2388657.13</v>
      </c>
      <c r="AL29" s="26">
        <f t="shared" si="113"/>
        <v>1.0018630638297872</v>
      </c>
      <c r="AM29" s="26">
        <f t="shared" si="141"/>
        <v>0.788519430580646</v>
      </c>
      <c r="AN29" s="136">
        <v>6000</v>
      </c>
      <c r="AO29" s="136">
        <v>2470</v>
      </c>
      <c r="AP29" s="8">
        <v>5960</v>
      </c>
      <c r="AQ29" s="26">
        <f t="shared" si="199"/>
        <v>0.41166666666666668</v>
      </c>
      <c r="AR29" s="26">
        <f t="shared" si="142"/>
        <v>0.41442953020134227</v>
      </c>
      <c r="AS29" s="8">
        <f t="shared" si="218"/>
        <v>41922.6</v>
      </c>
      <c r="AT29" s="14">
        <f t="shared" si="219"/>
        <v>36474.69</v>
      </c>
      <c r="AU29" s="8">
        <f t="shared" si="220"/>
        <v>52870.54</v>
      </c>
      <c r="AV29" s="26">
        <f t="shared" si="115"/>
        <v>0.87004837486224618</v>
      </c>
      <c r="AW29" s="26">
        <f t="shared" si="143"/>
        <v>0.68988684435604408</v>
      </c>
      <c r="AX29" s="8"/>
      <c r="AY29" s="8"/>
      <c r="AZ29" s="27"/>
      <c r="BA29" s="26" t="str">
        <f t="shared" si="116"/>
        <v xml:space="preserve"> </v>
      </c>
      <c r="BB29" s="26" t="str">
        <f t="shared" si="144"/>
        <v xml:space="preserve"> </v>
      </c>
      <c r="BC29" s="27"/>
      <c r="BD29" s="27"/>
      <c r="BE29" s="32"/>
      <c r="BF29" s="26" t="str">
        <f t="shared" si="145"/>
        <v xml:space="preserve"> </v>
      </c>
      <c r="BG29" s="26" t="str">
        <f t="shared" si="217"/>
        <v xml:space="preserve"> </v>
      </c>
      <c r="BH29" s="27"/>
      <c r="BI29" s="27"/>
      <c r="BJ29" s="27"/>
      <c r="BK29" s="26" t="str">
        <f t="shared" si="119"/>
        <v xml:space="preserve"> </v>
      </c>
      <c r="BL29" s="26" t="str">
        <f t="shared" si="147"/>
        <v xml:space="preserve"> </v>
      </c>
      <c r="BM29" s="27"/>
      <c r="BN29" s="27"/>
      <c r="BO29" s="27"/>
      <c r="BP29" s="26" t="str">
        <f t="shared" si="192"/>
        <v xml:space="preserve"> </v>
      </c>
      <c r="BQ29" s="26" t="str">
        <f t="shared" si="148"/>
        <v xml:space="preserve"> </v>
      </c>
      <c r="BR29" s="27"/>
      <c r="BS29" s="27"/>
      <c r="BT29" s="27"/>
      <c r="BU29" s="26" t="str">
        <f t="shared" si="120"/>
        <v xml:space="preserve"> </v>
      </c>
      <c r="BV29" s="26" t="str">
        <f t="shared" si="149"/>
        <v xml:space="preserve"> </v>
      </c>
      <c r="BW29" s="27"/>
      <c r="BX29" s="27"/>
      <c r="BY29" s="27"/>
      <c r="BZ29" s="26" t="str">
        <f t="shared" si="121"/>
        <v xml:space="preserve"> </v>
      </c>
      <c r="CA29" s="26" t="str">
        <f t="shared" si="186"/>
        <v xml:space="preserve"> </v>
      </c>
      <c r="CB29" s="136">
        <v>34000.6</v>
      </c>
      <c r="CC29" s="136">
        <v>33424.69</v>
      </c>
      <c r="CD29" s="8">
        <v>47618.34</v>
      </c>
      <c r="CE29" s="26">
        <f>IF(CC29&lt;=0," ",IF(CB29&lt;=0," ",IF(CC29/CB29*100&gt;200,"СВ.200",CC29/CB29)))</f>
        <v>0.98306176949818547</v>
      </c>
      <c r="CF29" s="26">
        <f t="shared" si="151"/>
        <v>0.70192892066376111</v>
      </c>
      <c r="CG29" s="27"/>
      <c r="CH29" s="27"/>
      <c r="CI29" s="27"/>
      <c r="CJ29" s="26" t="str">
        <f t="shared" si="124"/>
        <v xml:space="preserve"> </v>
      </c>
      <c r="CK29" s="26" t="str">
        <f t="shared" si="152"/>
        <v xml:space="preserve"> </v>
      </c>
      <c r="CL29" s="27"/>
      <c r="CM29" s="27"/>
      <c r="CN29" s="27"/>
      <c r="CO29" s="26" t="str">
        <f t="shared" si="193"/>
        <v xml:space="preserve"> </v>
      </c>
      <c r="CP29" s="26" t="str">
        <f t="shared" si="153"/>
        <v xml:space="preserve"> </v>
      </c>
      <c r="CQ29" s="30"/>
      <c r="CR29" s="8"/>
      <c r="CS29" s="27"/>
      <c r="CT29" s="26" t="str">
        <f t="shared" si="167"/>
        <v xml:space="preserve"> </v>
      </c>
      <c r="CU29" s="26" t="str">
        <f t="shared" si="168"/>
        <v xml:space="preserve"> </v>
      </c>
      <c r="CV29" s="27"/>
      <c r="CW29" s="27"/>
      <c r="CX29" s="27"/>
      <c r="CY29" s="26" t="str">
        <f t="shared" si="154"/>
        <v xml:space="preserve"> </v>
      </c>
      <c r="CZ29" s="26" t="str">
        <f t="shared" si="155"/>
        <v xml:space="preserve"> </v>
      </c>
      <c r="DA29" s="27"/>
      <c r="DB29" s="27"/>
      <c r="DC29" s="27"/>
      <c r="DD29" s="26" t="str">
        <f t="shared" si="156"/>
        <v xml:space="preserve"> </v>
      </c>
      <c r="DE29" s="26" t="str">
        <f t="shared" si="157"/>
        <v xml:space="preserve"> </v>
      </c>
      <c r="DF29" s="27"/>
      <c r="DG29" s="27"/>
      <c r="DH29" s="27"/>
      <c r="DI29" s="26" t="str">
        <f t="shared" si="158"/>
        <v xml:space="preserve"> </v>
      </c>
      <c r="DJ29" s="26" t="str">
        <f t="shared" si="159"/>
        <v xml:space="preserve"> </v>
      </c>
      <c r="DK29" s="27"/>
      <c r="DL29" s="27"/>
      <c r="DM29" s="27"/>
      <c r="DN29" s="26" t="str">
        <f t="shared" si="128"/>
        <v xml:space="preserve"> </v>
      </c>
      <c r="DO29" s="26" t="str">
        <f t="shared" si="160"/>
        <v xml:space="preserve"> </v>
      </c>
      <c r="DP29" s="136">
        <v>7922</v>
      </c>
      <c r="DQ29" s="136">
        <v>3050</v>
      </c>
      <c r="DR29" s="27">
        <v>3250</v>
      </c>
      <c r="DS29" s="26">
        <f t="shared" si="130"/>
        <v>0.38500378692249432</v>
      </c>
      <c r="DT29" s="26">
        <f t="shared" si="161"/>
        <v>0.93846153846153846</v>
      </c>
      <c r="DU29" s="27"/>
      <c r="DV29" s="27">
        <v>-543.85</v>
      </c>
      <c r="DW29" s="26">
        <f t="shared" si="162"/>
        <v>0</v>
      </c>
      <c r="DX29" s="8"/>
      <c r="DY29" s="136"/>
      <c r="DZ29" s="8">
        <v>2546.0500000000002</v>
      </c>
      <c r="EA29" s="26" t="str">
        <f t="shared" si="131"/>
        <v xml:space="preserve"> </v>
      </c>
      <c r="EB29" s="26">
        <f t="shared" si="163"/>
        <v>0</v>
      </c>
    </row>
    <row r="30" spans="1:132" s="18" customFormat="1" ht="32.1" customHeight="1" collapsed="1" x14ac:dyDescent="0.25">
      <c r="A30" s="17"/>
      <c r="B30" s="6" t="s">
        <v>141</v>
      </c>
      <c r="C30" s="31">
        <f>SUM(C31:C41)</f>
        <v>85205000</v>
      </c>
      <c r="D30" s="31">
        <f>SUM(D31:D41)</f>
        <v>89088548.62000002</v>
      </c>
      <c r="E30" s="31">
        <f>SUM(E31:E41)</f>
        <v>130785870.37999998</v>
      </c>
      <c r="F30" s="23">
        <f t="shared" si="105"/>
        <v>1.0455788817557656</v>
      </c>
      <c r="G30" s="23">
        <f t="shared" si="133"/>
        <v>0.68117869584192947</v>
      </c>
      <c r="H30" s="22">
        <f t="shared" ref="H30" si="221">SUM(H31:H41)</f>
        <v>79167830</v>
      </c>
      <c r="I30" s="56">
        <f>SUM(I31:I41)</f>
        <v>83017415.950000003</v>
      </c>
      <c r="J30" s="22">
        <f>SUM(J31:J41)</f>
        <v>124973592.67</v>
      </c>
      <c r="K30" s="23">
        <f t="shared" si="106"/>
        <v>1.0486256343012055</v>
      </c>
      <c r="L30" s="23">
        <f t="shared" si="135"/>
        <v>0.66427966241806213</v>
      </c>
      <c r="M30" s="22">
        <f>SUM(M31:M41)</f>
        <v>21476230</v>
      </c>
      <c r="N30" s="22">
        <f>SUM(N31:N41)</f>
        <v>22251678.090000004</v>
      </c>
      <c r="O30" s="22">
        <f>SUM(O31:O41)</f>
        <v>63860144.660000004</v>
      </c>
      <c r="P30" s="23">
        <f t="shared" si="107"/>
        <v>1.0361072725520264</v>
      </c>
      <c r="Q30" s="23">
        <f t="shared" si="136"/>
        <v>0.34844390360327132</v>
      </c>
      <c r="R30" s="24">
        <f>SUM(R31:R41)</f>
        <v>66755034.269999996</v>
      </c>
      <c r="S30" s="23">
        <f t="shared" si="137"/>
        <v>1.0453317108098137</v>
      </c>
      <c r="T30" s="22">
        <f t="shared" ref="T30" si="222">SUM(T31:T41)</f>
        <v>0</v>
      </c>
      <c r="U30" s="22">
        <f>SUM(U31:U41)</f>
        <v>0</v>
      </c>
      <c r="V30" s="22">
        <f>SUM(V31:V41)</f>
        <v>0</v>
      </c>
      <c r="W30" s="23" t="str">
        <f t="shared" si="108"/>
        <v xml:space="preserve"> </v>
      </c>
      <c r="X30" s="23" t="str">
        <f t="shared" si="138"/>
        <v xml:space="preserve"> </v>
      </c>
      <c r="Y30" s="22">
        <f t="shared" ref="Y30:AA30" si="223">SUM(Y31:Y41)</f>
        <v>24300</v>
      </c>
      <c r="Z30" s="22">
        <f>SUM(Z31:Z41)</f>
        <v>26013.35</v>
      </c>
      <c r="AA30" s="22">
        <f t="shared" si="223"/>
        <v>43766.22</v>
      </c>
      <c r="AB30" s="23">
        <f t="shared" si="110"/>
        <v>1.0705082304526747</v>
      </c>
      <c r="AC30" s="23">
        <f t="shared" si="139"/>
        <v>0.59437049852603208</v>
      </c>
      <c r="AD30" s="22">
        <f>SUM(AD31:AD41)</f>
        <v>3365000</v>
      </c>
      <c r="AE30" s="22">
        <f>SUM(AE31:AE41)</f>
        <v>4248798.1800000006</v>
      </c>
      <c r="AF30" s="22">
        <f>SUM(AF31:AF41)</f>
        <v>4066421.31</v>
      </c>
      <c r="AG30" s="23">
        <f t="shared" si="111"/>
        <v>1.2626443328380388</v>
      </c>
      <c r="AH30" s="23">
        <f t="shared" si="140"/>
        <v>1.0448494772421897</v>
      </c>
      <c r="AI30" s="22">
        <f>SUM(AI31:AI41)</f>
        <v>54271300</v>
      </c>
      <c r="AJ30" s="22">
        <f>SUM(AJ31:AJ41)</f>
        <v>56458296.329999998</v>
      </c>
      <c r="AK30" s="22">
        <f>SUM(AK31:AK41)</f>
        <v>56981055.479999997</v>
      </c>
      <c r="AL30" s="23">
        <f t="shared" si="113"/>
        <v>1.0402974745399503</v>
      </c>
      <c r="AM30" s="23">
        <f t="shared" si="141"/>
        <v>0.99082573768428206</v>
      </c>
      <c r="AN30" s="65">
        <f>SUM(AN31:AN41)</f>
        <v>31000</v>
      </c>
      <c r="AO30" s="22">
        <f>SUM(AO31:AO41)</f>
        <v>32960</v>
      </c>
      <c r="AP30" s="22">
        <f>SUM(AP31:AP41)</f>
        <v>22040</v>
      </c>
      <c r="AQ30" s="23">
        <f t="shared" si="199"/>
        <v>1.0632258064516129</v>
      </c>
      <c r="AR30" s="23">
        <f t="shared" si="142"/>
        <v>1.4954627949183303</v>
      </c>
      <c r="AS30" s="22">
        <f>SUM(AS31:AS41)</f>
        <v>6037170</v>
      </c>
      <c r="AT30" s="22">
        <f t="shared" ref="AT30:AU30" si="224">SUM(AT31:AT41)</f>
        <v>6071132.6699999999</v>
      </c>
      <c r="AU30" s="22">
        <f t="shared" si="224"/>
        <v>5812277.71</v>
      </c>
      <c r="AV30" s="23">
        <f t="shared" si="115"/>
        <v>1.005625594442429</v>
      </c>
      <c r="AW30" s="23">
        <f t="shared" si="143"/>
        <v>1.0445358898723371</v>
      </c>
      <c r="AX30" s="22">
        <f>SUM(AX31:AX41)</f>
        <v>0</v>
      </c>
      <c r="AY30" s="22">
        <f>SUM(AY31:AY41)</f>
        <v>0</v>
      </c>
      <c r="AZ30" s="22">
        <f>SUM(AZ31:AZ41)</f>
        <v>0</v>
      </c>
      <c r="BA30" s="23" t="str">
        <f t="shared" si="116"/>
        <v xml:space="preserve"> </v>
      </c>
      <c r="BB30" s="23" t="str">
        <f t="shared" si="144"/>
        <v xml:space="preserve"> </v>
      </c>
      <c r="BC30" s="24">
        <f>SUM(BC31:BC41)</f>
        <v>6840</v>
      </c>
      <c r="BD30" s="24">
        <f t="shared" ref="BD30" si="225">SUM(BD31:BD41)</f>
        <v>6857.6399999999994</v>
      </c>
      <c r="BE30" s="29">
        <f>SUM(BE31:BE41)</f>
        <v>3946.94</v>
      </c>
      <c r="BF30" s="23">
        <f t="shared" si="145"/>
        <v>1.002578947368421</v>
      </c>
      <c r="BG30" s="23">
        <f t="shared" si="217"/>
        <v>1.7374573720401119</v>
      </c>
      <c r="BH30" s="24">
        <f t="shared" ref="BH30:BJ30" si="226">SUM(BH31:BH41)</f>
        <v>164850</v>
      </c>
      <c r="BI30" s="24">
        <f>SUM(BI31:BI41)</f>
        <v>162375.49</v>
      </c>
      <c r="BJ30" s="24">
        <f t="shared" si="226"/>
        <v>194573.57</v>
      </c>
      <c r="BK30" s="23">
        <f t="shared" si="119"/>
        <v>0.9849893236275401</v>
      </c>
      <c r="BL30" s="23">
        <f t="shared" si="147"/>
        <v>0.83451976545426998</v>
      </c>
      <c r="BM30" s="22">
        <f>SUM(BM31:BM41)</f>
        <v>196620</v>
      </c>
      <c r="BN30" s="22">
        <f>SUM(BN31:BN41)</f>
        <v>203739.04</v>
      </c>
      <c r="BO30" s="22">
        <f>SUM(BO31:BO41)</f>
        <v>218667.52000000002</v>
      </c>
      <c r="BP30" s="23">
        <f t="shared" si="192"/>
        <v>1.0362070999898281</v>
      </c>
      <c r="BQ30" s="23">
        <f t="shared" si="148"/>
        <v>0.93172977861549799</v>
      </c>
      <c r="BR30" s="22">
        <f>SUM(BR31:BR41)</f>
        <v>0</v>
      </c>
      <c r="BS30" s="22">
        <f>SUM(BS31:BS41)</f>
        <v>0</v>
      </c>
      <c r="BT30" s="22">
        <f>SUM(BT31:BT41)</f>
        <v>0</v>
      </c>
      <c r="BU30" s="23" t="str">
        <f t="shared" si="120"/>
        <v xml:space="preserve"> </v>
      </c>
      <c r="BV30" s="23" t="str">
        <f t="shared" si="149"/>
        <v xml:space="preserve"> </v>
      </c>
      <c r="BW30" s="22">
        <f>SUM(BW31:BW41)</f>
        <v>3190400</v>
      </c>
      <c r="BX30" s="22">
        <f>SUM(BX31:BX41)</f>
        <v>3208316.6399999997</v>
      </c>
      <c r="BY30" s="22">
        <f>SUM(BY31:BY41)</f>
        <v>3347807.0300000007</v>
      </c>
      <c r="BZ30" s="23">
        <f t="shared" si="121"/>
        <v>1.0056157973921764</v>
      </c>
      <c r="CA30" s="23">
        <f t="shared" si="186"/>
        <v>0.95833380217258191</v>
      </c>
      <c r="CB30" s="22">
        <f>SUM(CB31:CB41)</f>
        <v>711300</v>
      </c>
      <c r="CC30" s="22">
        <f>SUM(CC31:CC41)</f>
        <v>669589.89</v>
      </c>
      <c r="CD30" s="22">
        <f>SUM(CD31:CD41)</f>
        <v>579244.86</v>
      </c>
      <c r="CE30" s="23">
        <f t="shared" si="123"/>
        <v>0.94136073386756647</v>
      </c>
      <c r="CF30" s="23">
        <f t="shared" si="151"/>
        <v>1.1559703611353582</v>
      </c>
      <c r="CG30" s="22">
        <f>SUM(CG31:CG41)</f>
        <v>0</v>
      </c>
      <c r="CH30" s="22">
        <f>SUM(CH31:CH41)</f>
        <v>0</v>
      </c>
      <c r="CI30" s="22">
        <f>SUM(CI31:CI41)</f>
        <v>0</v>
      </c>
      <c r="CJ30" s="23" t="str">
        <f t="shared" si="124"/>
        <v xml:space="preserve"> </v>
      </c>
      <c r="CK30" s="23" t="str">
        <f t="shared" si="152"/>
        <v xml:space="preserve"> </v>
      </c>
      <c r="CL30" s="22">
        <f>SUM(CL31:CL41)</f>
        <v>329960</v>
      </c>
      <c r="CM30" s="22">
        <f>SUM(CM31:CM41)</f>
        <v>329943.5</v>
      </c>
      <c r="CN30" s="22">
        <f>SUM(CN31:CN41)</f>
        <v>772650</v>
      </c>
      <c r="CO30" s="23">
        <f t="shared" si="193"/>
        <v>0.99994999393865924</v>
      </c>
      <c r="CP30" s="23">
        <f t="shared" si="153"/>
        <v>0.42702840872322528</v>
      </c>
      <c r="CQ30" s="45">
        <f>SUM(CQ31:CQ41)</f>
        <v>884400</v>
      </c>
      <c r="CR30" s="45">
        <f>SUM(CR31:CR41)</f>
        <v>884340</v>
      </c>
      <c r="CS30" s="22">
        <f>SUM(CS31:CS41)</f>
        <v>349216.42</v>
      </c>
      <c r="CT30" s="23">
        <f t="shared" si="167"/>
        <v>0.99993215739484398</v>
      </c>
      <c r="CU30" s="23" t="str">
        <f t="shared" si="168"/>
        <v>св.200</v>
      </c>
      <c r="CV30" s="24">
        <f>SUM(CV31:CV41)</f>
        <v>0</v>
      </c>
      <c r="CW30" s="24">
        <f>SUM(CW31:CW41)</f>
        <v>0</v>
      </c>
      <c r="CX30" s="24">
        <f>SUM(CX31:CX41)</f>
        <v>0</v>
      </c>
      <c r="CY30" s="23" t="str">
        <f t="shared" si="154"/>
        <v xml:space="preserve"> </v>
      </c>
      <c r="CZ30" s="23" t="str">
        <f t="shared" si="155"/>
        <v xml:space="preserve"> </v>
      </c>
      <c r="DA30" s="24">
        <f>SUM(DA31:DA41)</f>
        <v>884400</v>
      </c>
      <c r="DB30" s="24">
        <f t="shared" ref="DB30:DC30" si="227">SUM(DB31:DB41)</f>
        <v>884340</v>
      </c>
      <c r="DC30" s="24">
        <f t="shared" si="227"/>
        <v>349216.42</v>
      </c>
      <c r="DD30" s="23">
        <f t="shared" si="156"/>
        <v>0.99993215739484398</v>
      </c>
      <c r="DE30" s="23" t="str">
        <f t="shared" si="157"/>
        <v>св.200</v>
      </c>
      <c r="DF30" s="24">
        <f>SUM(DF31:DF41)</f>
        <v>0</v>
      </c>
      <c r="DG30" s="24">
        <f t="shared" ref="DG30:DH30" si="228">SUM(DG31:DG41)</f>
        <v>0</v>
      </c>
      <c r="DH30" s="24">
        <f t="shared" si="228"/>
        <v>0</v>
      </c>
      <c r="DI30" s="59" t="str">
        <f t="shared" si="158"/>
        <v xml:space="preserve"> </v>
      </c>
      <c r="DJ30" s="59" t="str">
        <f t="shared" si="159"/>
        <v xml:space="preserve"> </v>
      </c>
      <c r="DK30" s="22">
        <f>SUM(DK31:DK41)</f>
        <v>0</v>
      </c>
      <c r="DL30" s="22">
        <f>SUM(DL31:DL41)</f>
        <v>0</v>
      </c>
      <c r="DM30" s="22">
        <f>SUM(DM31:DM41)</f>
        <v>0</v>
      </c>
      <c r="DN30" s="23" t="str">
        <f t="shared" si="128"/>
        <v xml:space="preserve"> </v>
      </c>
      <c r="DO30" s="23" t="str">
        <f t="shared" si="160"/>
        <v xml:space="preserve"> </v>
      </c>
      <c r="DP30" s="22">
        <f>SUM(DP31:DP41)</f>
        <v>552800</v>
      </c>
      <c r="DQ30" s="34">
        <f>SUM(DQ31:DQ41)</f>
        <v>552836.32000000007</v>
      </c>
      <c r="DR30" s="22">
        <f>SUM(DR31:DR41)</f>
        <v>285930.67</v>
      </c>
      <c r="DS30" s="23">
        <f t="shared" si="130"/>
        <v>1.0000657018813315</v>
      </c>
      <c r="DT30" s="23">
        <f t="shared" si="161"/>
        <v>1.9334628215993761</v>
      </c>
      <c r="DU30" s="22">
        <f>SUM(DU31:DU41)</f>
        <v>-6865.85</v>
      </c>
      <c r="DV30" s="22">
        <f>SUM(DV31:DV41)</f>
        <v>240.7</v>
      </c>
      <c r="DW30" s="23">
        <f t="shared" si="162"/>
        <v>-28.524511840465312</v>
      </c>
      <c r="DX30" s="22">
        <f>SUM(DX31:DX41)</f>
        <v>0</v>
      </c>
      <c r="DY30" s="22">
        <f>SUM(DY31:DY41)</f>
        <v>60000</v>
      </c>
      <c r="DZ30" s="22">
        <f>SUM(DZ31:DZ41)</f>
        <v>60000</v>
      </c>
      <c r="EA30" s="23" t="str">
        <f t="shared" si="131"/>
        <v xml:space="preserve"> </v>
      </c>
      <c r="EB30" s="23">
        <f t="shared" si="163"/>
        <v>1</v>
      </c>
    </row>
    <row r="31" spans="1:132" s="39" customFormat="1" ht="16.5" hidden="1" customHeight="1" outlineLevel="1" x14ac:dyDescent="0.25">
      <c r="A31" s="15">
        <f>A29+1</f>
        <v>21</v>
      </c>
      <c r="B31" s="7" t="s">
        <v>73</v>
      </c>
      <c r="C31" s="25">
        <f t="shared" ref="C31:C41" si="229">H31+AS31</f>
        <v>2556000</v>
      </c>
      <c r="D31" s="25">
        <f t="shared" ref="D31:D41" si="230">I31+AT31</f>
        <v>2798532.2399999998</v>
      </c>
      <c r="E31" s="25">
        <f t="shared" ref="E31:E41" si="231">J31+AU31</f>
        <v>3078305.6099999994</v>
      </c>
      <c r="F31" s="26">
        <f t="shared" si="105"/>
        <v>1.0948874178403756</v>
      </c>
      <c r="G31" s="26">
        <f t="shared" si="133"/>
        <v>0.90911449172195746</v>
      </c>
      <c r="H31" s="14">
        <f t="shared" ref="H31:H41" si="232">Y31++AI31+M31+AD31+AN31+T31</f>
        <v>2343000</v>
      </c>
      <c r="I31" s="21">
        <f t="shared" ref="I31:I41" si="233">Z31++AJ31+N31+AE31+AO31+U31</f>
        <v>2588412.36</v>
      </c>
      <c r="J31" s="14">
        <f t="shared" ref="J31:J41" si="234">AA31++AK31+O31+AF31+AP31+V31</f>
        <v>2740446.3499999996</v>
      </c>
      <c r="K31" s="26">
        <f t="shared" si="106"/>
        <v>1.1047427912932137</v>
      </c>
      <c r="L31" s="26">
        <f t="shared" si="135"/>
        <v>0.94452217975367414</v>
      </c>
      <c r="M31" s="136">
        <v>228700</v>
      </c>
      <c r="N31" s="136">
        <v>235641.82</v>
      </c>
      <c r="O31" s="8">
        <v>585129.84</v>
      </c>
      <c r="P31" s="26">
        <f t="shared" si="107"/>
        <v>1.0303533887188456</v>
      </c>
      <c r="Q31" s="26">
        <f t="shared" si="136"/>
        <v>0.40271714735997743</v>
      </c>
      <c r="R31" s="27">
        <f>N31/5*15</f>
        <v>706925.46</v>
      </c>
      <c r="S31" s="26">
        <f t="shared" si="137"/>
        <v>1.2081514420799322</v>
      </c>
      <c r="T31" s="27"/>
      <c r="U31" s="27"/>
      <c r="V31" s="27"/>
      <c r="W31" s="26" t="str">
        <f t="shared" si="108"/>
        <v xml:space="preserve"> </v>
      </c>
      <c r="X31" s="26" t="str">
        <f t="shared" ref="X31:X41" si="235">IF(U31=0," ",IF(U31/V31*100&gt;200,"св.200",U31/V31))</f>
        <v xml:space="preserve"> </v>
      </c>
      <c r="Y31" s="136">
        <v>13800</v>
      </c>
      <c r="Z31" s="136">
        <v>13938.3</v>
      </c>
      <c r="AA31" s="8">
        <v>2935.98</v>
      </c>
      <c r="AB31" s="26">
        <f t="shared" si="110"/>
        <v>1.0100217391304347</v>
      </c>
      <c r="AC31" s="26" t="str">
        <f t="shared" ref="AC31:AC37" si="236">IF(Z31=0," ",IF(Z31/AA31*100&gt;200,"св.200",Z31/AA31))</f>
        <v>св.200</v>
      </c>
      <c r="AD31" s="136">
        <v>100000</v>
      </c>
      <c r="AE31" s="136">
        <v>76404.47</v>
      </c>
      <c r="AF31" s="8">
        <v>113877.34</v>
      </c>
      <c r="AG31" s="26">
        <f t="shared" si="111"/>
        <v>0.76404470000000002</v>
      </c>
      <c r="AH31" s="26">
        <f t="shared" si="140"/>
        <v>0.67093655331253788</v>
      </c>
      <c r="AI31" s="136">
        <v>2000000</v>
      </c>
      <c r="AJ31" s="136">
        <v>2261827.77</v>
      </c>
      <c r="AK31" s="8">
        <v>2036803.19</v>
      </c>
      <c r="AL31" s="26">
        <f t="shared" si="113"/>
        <v>1.130913885</v>
      </c>
      <c r="AM31" s="26">
        <f t="shared" si="141"/>
        <v>1.1104792947619058</v>
      </c>
      <c r="AN31" s="136">
        <v>500</v>
      </c>
      <c r="AO31" s="136">
        <v>600</v>
      </c>
      <c r="AP31" s="8">
        <v>1700</v>
      </c>
      <c r="AQ31" s="26">
        <f t="shared" si="199"/>
        <v>1.2</v>
      </c>
      <c r="AR31" s="26">
        <f t="shared" si="142"/>
        <v>0.35294117647058826</v>
      </c>
      <c r="AS31" s="8">
        <f t="shared" ref="AS31" si="237">AX31+BC31+BH31+BM31+BR31+BW31+CB31+CG31+CL31+CQ31+DK31+DP31+DX31+DF31</f>
        <v>213000</v>
      </c>
      <c r="AT31" s="14">
        <f t="shared" ref="AT31" si="238">AY31+BD31+BI31+BN31+BS31+BX31+CC31+CH31+CM31+CR31+DL31+DQ31+DU31+DY31+DG31</f>
        <v>210119.88</v>
      </c>
      <c r="AU31" s="8">
        <f t="shared" ref="AU31" si="239">AZ31+BE31+BJ31+BO31+BT31+BY31+CD31+CI31+CN31+CS31+DM31+DR31+DV31+DZ31+DH31</f>
        <v>337859.26</v>
      </c>
      <c r="AV31" s="26">
        <f t="shared" si="115"/>
        <v>0.98647830985915497</v>
      </c>
      <c r="AW31" s="26">
        <f t="shared" si="143"/>
        <v>0.62191540939265655</v>
      </c>
      <c r="AX31" s="8"/>
      <c r="AY31" s="8"/>
      <c r="AZ31" s="27"/>
      <c r="BA31" s="26" t="str">
        <f t="shared" si="116"/>
        <v xml:space="preserve"> </v>
      </c>
      <c r="BB31" s="26" t="str">
        <f t="shared" si="144"/>
        <v xml:space="preserve"> </v>
      </c>
      <c r="BC31" s="136">
        <v>0</v>
      </c>
      <c r="BD31" s="136">
        <v>0</v>
      </c>
      <c r="BE31" s="32">
        <v>0</v>
      </c>
      <c r="BF31" s="26" t="str">
        <f t="shared" si="145"/>
        <v xml:space="preserve"> </v>
      </c>
      <c r="BG31" s="26" t="str">
        <f t="shared" si="217"/>
        <v xml:space="preserve"> </v>
      </c>
      <c r="BH31" s="136">
        <v>0</v>
      </c>
      <c r="BI31" s="136">
        <v>0</v>
      </c>
      <c r="BJ31" s="8">
        <v>2600</v>
      </c>
      <c r="BK31" s="26" t="str">
        <f t="shared" si="119"/>
        <v xml:space="preserve"> </v>
      </c>
      <c r="BL31" s="26">
        <f t="shared" si="147"/>
        <v>0</v>
      </c>
      <c r="BM31" s="136"/>
      <c r="BN31" s="136">
        <v>0</v>
      </c>
      <c r="BO31" s="27">
        <v>0</v>
      </c>
      <c r="BP31" s="26" t="str">
        <f t="shared" si="192"/>
        <v xml:space="preserve"> </v>
      </c>
      <c r="BQ31" s="26" t="str">
        <f t="shared" si="148"/>
        <v xml:space="preserve"> </v>
      </c>
      <c r="BR31" s="27"/>
      <c r="BS31" s="27"/>
      <c r="BT31" s="27"/>
      <c r="BU31" s="26" t="str">
        <f t="shared" si="120"/>
        <v xml:space="preserve"> </v>
      </c>
      <c r="BV31" s="26" t="str">
        <f t="shared" si="149"/>
        <v xml:space="preserve"> </v>
      </c>
      <c r="BW31" s="136">
        <v>82400</v>
      </c>
      <c r="BX31" s="136">
        <v>79549.75</v>
      </c>
      <c r="BY31" s="27">
        <v>93499.26</v>
      </c>
      <c r="BZ31" s="26">
        <f t="shared" si="121"/>
        <v>0.9654095873786408</v>
      </c>
      <c r="CA31" s="26">
        <f t="shared" si="186"/>
        <v>0.85080619889398057</v>
      </c>
      <c r="CB31" s="136">
        <v>13900</v>
      </c>
      <c r="CC31" s="136">
        <v>13870.13</v>
      </c>
      <c r="CD31" s="8">
        <v>0</v>
      </c>
      <c r="CE31" s="26">
        <f t="shared" si="123"/>
        <v>0.99785107913669058</v>
      </c>
      <c r="CF31" s="26" t="str">
        <f t="shared" si="151"/>
        <v xml:space="preserve"> </v>
      </c>
      <c r="CG31" s="27"/>
      <c r="CH31" s="27"/>
      <c r="CI31" s="27"/>
      <c r="CJ31" s="26" t="str">
        <f t="shared" si="124"/>
        <v xml:space="preserve"> </v>
      </c>
      <c r="CK31" s="26" t="str">
        <f t="shared" si="152"/>
        <v xml:space="preserve"> </v>
      </c>
      <c r="CL31" s="27"/>
      <c r="CM31" s="136">
        <v>0</v>
      </c>
      <c r="CN31" s="27">
        <v>0</v>
      </c>
      <c r="CO31" s="26" t="str">
        <f t="shared" si="193"/>
        <v xml:space="preserve"> </v>
      </c>
      <c r="CP31" s="26" t="str">
        <f t="shared" si="153"/>
        <v xml:space="preserve"> </v>
      </c>
      <c r="CQ31" s="136">
        <v>86700</v>
      </c>
      <c r="CR31" s="136">
        <v>86700</v>
      </c>
      <c r="CS31" s="8">
        <v>221760</v>
      </c>
      <c r="CT31" s="44">
        <f t="shared" si="167"/>
        <v>1</v>
      </c>
      <c r="CU31" s="26">
        <f t="shared" si="168"/>
        <v>0.39096320346320346</v>
      </c>
      <c r="CV31" s="27"/>
      <c r="CW31" s="27"/>
      <c r="CX31" s="27"/>
      <c r="CY31" s="26" t="str">
        <f t="shared" si="154"/>
        <v xml:space="preserve"> </v>
      </c>
      <c r="CZ31" s="26" t="str">
        <f t="shared" si="155"/>
        <v xml:space="preserve"> </v>
      </c>
      <c r="DA31" s="136">
        <v>86700</v>
      </c>
      <c r="DB31" s="136">
        <v>86700</v>
      </c>
      <c r="DC31" s="27">
        <v>221760</v>
      </c>
      <c r="DD31" s="26">
        <f t="shared" si="156"/>
        <v>1</v>
      </c>
      <c r="DE31" s="26">
        <f t="shared" si="157"/>
        <v>0.39096320346320346</v>
      </c>
      <c r="DF31" s="27"/>
      <c r="DG31" s="27"/>
      <c r="DH31" s="27"/>
      <c r="DI31" s="26" t="str">
        <f t="shared" si="158"/>
        <v xml:space="preserve"> </v>
      </c>
      <c r="DJ31" s="26" t="str">
        <f t="shared" si="159"/>
        <v xml:space="preserve"> </v>
      </c>
      <c r="DK31" s="27"/>
      <c r="DL31" s="27"/>
      <c r="DM31" s="27"/>
      <c r="DN31" s="26" t="str">
        <f t="shared" si="128"/>
        <v xml:space="preserve"> </v>
      </c>
      <c r="DO31" s="26" t="str">
        <f t="shared" si="160"/>
        <v xml:space="preserve"> </v>
      </c>
      <c r="DP31" s="136">
        <v>30000</v>
      </c>
      <c r="DQ31" s="136">
        <v>30000</v>
      </c>
      <c r="DR31" s="33">
        <v>0</v>
      </c>
      <c r="DS31" s="26">
        <f t="shared" si="130"/>
        <v>1</v>
      </c>
      <c r="DT31" s="26" t="str">
        <f t="shared" si="161"/>
        <v xml:space="preserve"> </v>
      </c>
      <c r="DU31" s="27"/>
      <c r="DV31" s="27">
        <v>0</v>
      </c>
      <c r="DW31" s="26" t="str">
        <f t="shared" si="162"/>
        <v xml:space="preserve"> </v>
      </c>
      <c r="DX31" s="8"/>
      <c r="DY31" s="136">
        <v>0</v>
      </c>
      <c r="DZ31" s="27">
        <v>20000</v>
      </c>
      <c r="EA31" s="26" t="str">
        <f t="shared" si="131"/>
        <v xml:space="preserve"> </v>
      </c>
      <c r="EB31" s="26">
        <f t="shared" si="163"/>
        <v>0</v>
      </c>
    </row>
    <row r="32" spans="1:132" s="39" customFormat="1" ht="15.75" hidden="1" customHeight="1" outlineLevel="1" x14ac:dyDescent="0.25">
      <c r="A32" s="15">
        <v>22</v>
      </c>
      <c r="B32" s="7" t="s">
        <v>35</v>
      </c>
      <c r="C32" s="25">
        <f t="shared" si="229"/>
        <v>7898280</v>
      </c>
      <c r="D32" s="25">
        <f t="shared" si="230"/>
        <v>7436728.6699999999</v>
      </c>
      <c r="E32" s="25">
        <f t="shared" si="231"/>
        <v>8657189.6499999985</v>
      </c>
      <c r="F32" s="26">
        <f t="shared" si="105"/>
        <v>0.9415630580328882</v>
      </c>
      <c r="G32" s="26">
        <f t="shared" si="133"/>
        <v>0.85902342107060126</v>
      </c>
      <c r="H32" s="14">
        <f t="shared" si="232"/>
        <v>7750150</v>
      </c>
      <c r="I32" s="21">
        <f>Z32++AJ32+N32+AE32+AO32+U32-330</f>
        <v>7294821.9699999997</v>
      </c>
      <c r="J32" s="14">
        <f>AA32++AK32+O32+AF32+AP32+V32+165</f>
        <v>8625736.3599999994</v>
      </c>
      <c r="K32" s="26">
        <f t="shared" si="106"/>
        <v>0.94124913324258241</v>
      </c>
      <c r="L32" s="26">
        <f t="shared" si="135"/>
        <v>0.84570425822752604</v>
      </c>
      <c r="M32" s="136">
        <v>1270000</v>
      </c>
      <c r="N32" s="136">
        <v>1345827.12</v>
      </c>
      <c r="O32" s="8">
        <v>1857318.02</v>
      </c>
      <c r="P32" s="26">
        <f t="shared" si="107"/>
        <v>1.0597063937007876</v>
      </c>
      <c r="Q32" s="26">
        <f t="shared" si="136"/>
        <v>0.72460779764576888</v>
      </c>
      <c r="R32" s="27">
        <f t="shared" ref="R32:R41" si="240">N32/5*15</f>
        <v>4037481.36</v>
      </c>
      <c r="S32" s="26">
        <f t="shared" si="137"/>
        <v>2.1738233929373063</v>
      </c>
      <c r="T32" s="27"/>
      <c r="U32" s="27"/>
      <c r="V32" s="27"/>
      <c r="W32" s="26" t="str">
        <f t="shared" si="108"/>
        <v xml:space="preserve"> </v>
      </c>
      <c r="X32" s="26" t="str">
        <f t="shared" si="235"/>
        <v xml:space="preserve"> </v>
      </c>
      <c r="Y32" s="136">
        <v>5650</v>
      </c>
      <c r="Z32" s="136">
        <v>5649.9</v>
      </c>
      <c r="AA32" s="8">
        <v>0</v>
      </c>
      <c r="AB32" s="26">
        <f t="shared" si="110"/>
        <v>0.99998230088495565</v>
      </c>
      <c r="AC32" s="26" t="e">
        <f t="shared" si="236"/>
        <v>#DIV/0!</v>
      </c>
      <c r="AD32" s="136">
        <v>270000</v>
      </c>
      <c r="AE32" s="136">
        <v>330020.59999999998</v>
      </c>
      <c r="AF32" s="8">
        <v>276873.03999999998</v>
      </c>
      <c r="AG32" s="26">
        <f t="shared" si="111"/>
        <v>1.2222985185185185</v>
      </c>
      <c r="AH32" s="26">
        <f t="shared" si="140"/>
        <v>1.1919564288382862</v>
      </c>
      <c r="AI32" s="136">
        <v>6200000</v>
      </c>
      <c r="AJ32" s="136">
        <v>5609354.3499999996</v>
      </c>
      <c r="AK32" s="8">
        <v>6490180.2999999998</v>
      </c>
      <c r="AL32" s="26">
        <f t="shared" si="113"/>
        <v>0.90473457258064505</v>
      </c>
      <c r="AM32" s="26">
        <f t="shared" si="141"/>
        <v>0.86428328501135787</v>
      </c>
      <c r="AN32" s="136">
        <v>4500</v>
      </c>
      <c r="AO32" s="136">
        <v>4300</v>
      </c>
      <c r="AP32" s="8">
        <v>1200</v>
      </c>
      <c r="AQ32" s="26">
        <f t="shared" si="199"/>
        <v>0.9555555555555556</v>
      </c>
      <c r="AR32" s="26" t="str">
        <f t="shared" si="142"/>
        <v>св.200</v>
      </c>
      <c r="AS32" s="8">
        <f t="shared" ref="AS32:AS41" si="241">AX32+BC32+BH32+BM32+BR32+BW32+CB32+CG32+CL32+CQ32+DK32+DP32+DX32+DF32</f>
        <v>148130</v>
      </c>
      <c r="AT32" s="14">
        <f t="shared" ref="AT32:AT41" si="242">AY32+BD32+BI32+BN32+BS32+BX32+CC32+CH32+CM32+CR32+DL32+DQ32+DU32+DY32+DG32</f>
        <v>141906.69999999998</v>
      </c>
      <c r="AU32" s="8">
        <f t="shared" ref="AU32:AU41" si="243">AZ32+BE32+BJ32+BO32+BT32+BY32+CD32+CI32+CN32+CS32+DM32+DR32+DV32+DZ32+DH32</f>
        <v>31453.289999999997</v>
      </c>
      <c r="AV32" s="26">
        <f t="shared" si="115"/>
        <v>0.95798757847836347</v>
      </c>
      <c r="AW32" s="26" t="str">
        <f t="shared" si="143"/>
        <v>св.200</v>
      </c>
      <c r="AX32" s="8"/>
      <c r="AY32" s="8"/>
      <c r="AZ32" s="27"/>
      <c r="BA32" s="26" t="str">
        <f t="shared" si="116"/>
        <v xml:space="preserve"> </v>
      </c>
      <c r="BB32" s="26" t="str">
        <f t="shared" si="144"/>
        <v xml:space="preserve"> </v>
      </c>
      <c r="BC32" s="136">
        <v>0</v>
      </c>
      <c r="BD32" s="136">
        <v>0</v>
      </c>
      <c r="BE32" s="32">
        <v>0</v>
      </c>
      <c r="BF32" s="26" t="str">
        <f t="shared" si="145"/>
        <v xml:space="preserve"> </v>
      </c>
      <c r="BG32" s="26" t="str">
        <f t="shared" si="146"/>
        <v xml:space="preserve"> </v>
      </c>
      <c r="BH32" s="136">
        <v>3030</v>
      </c>
      <c r="BI32" s="136">
        <v>3033.9</v>
      </c>
      <c r="BJ32" s="8">
        <v>1741.44</v>
      </c>
      <c r="BK32" s="26">
        <f t="shared" si="119"/>
        <v>1.0012871287128713</v>
      </c>
      <c r="BL32" s="26">
        <f t="shared" si="147"/>
        <v>1.7421788864388092</v>
      </c>
      <c r="BM32" s="136"/>
      <c r="BN32" s="136">
        <v>0</v>
      </c>
      <c r="BO32" s="27">
        <v>0</v>
      </c>
      <c r="BP32" s="26" t="str">
        <f t="shared" si="192"/>
        <v xml:space="preserve"> </v>
      </c>
      <c r="BQ32" s="26" t="str">
        <f t="shared" si="148"/>
        <v xml:space="preserve"> </v>
      </c>
      <c r="BR32" s="27"/>
      <c r="BS32" s="27"/>
      <c r="BT32" s="27"/>
      <c r="BU32" s="26" t="str">
        <f t="shared" si="120"/>
        <v xml:space="preserve"> </v>
      </c>
      <c r="BV32" s="26" t="str">
        <f t="shared" si="149"/>
        <v xml:space="preserve"> </v>
      </c>
      <c r="BW32" s="136">
        <v>30000</v>
      </c>
      <c r="BX32" s="136">
        <v>30650.97</v>
      </c>
      <c r="BY32" s="27">
        <v>29411.85</v>
      </c>
      <c r="BZ32" s="26">
        <f t="shared" si="121"/>
        <v>1.0216990000000001</v>
      </c>
      <c r="CA32" s="26">
        <f t="shared" si="186"/>
        <v>1.0421299578231225</v>
      </c>
      <c r="CB32" s="136">
        <v>300</v>
      </c>
      <c r="CC32" s="136">
        <v>300.18</v>
      </c>
      <c r="CD32" s="8">
        <v>0</v>
      </c>
      <c r="CE32" s="26">
        <f t="shared" si="123"/>
        <v>1.0005999999999999</v>
      </c>
      <c r="CF32" s="26" t="str">
        <f t="shared" si="151"/>
        <v xml:space="preserve"> </v>
      </c>
      <c r="CG32" s="27"/>
      <c r="CH32" s="27"/>
      <c r="CI32" s="27"/>
      <c r="CJ32" s="26" t="str">
        <f t="shared" si="124"/>
        <v xml:space="preserve"> </v>
      </c>
      <c r="CK32" s="26" t="str">
        <f t="shared" si="152"/>
        <v xml:space="preserve"> </v>
      </c>
      <c r="CL32" s="136">
        <v>84800</v>
      </c>
      <c r="CM32" s="136">
        <v>84787.5</v>
      </c>
      <c r="CN32" s="27">
        <v>0</v>
      </c>
      <c r="CO32" s="26">
        <f t="shared" si="193"/>
        <v>0.99985259433962259</v>
      </c>
      <c r="CP32" s="26" t="str">
        <f t="shared" si="153"/>
        <v xml:space="preserve"> </v>
      </c>
      <c r="CQ32" s="136">
        <v>0</v>
      </c>
      <c r="CR32" s="136">
        <v>0</v>
      </c>
      <c r="CS32" s="8">
        <v>0</v>
      </c>
      <c r="CT32" s="44" t="str">
        <f t="shared" si="167"/>
        <v xml:space="preserve"> </v>
      </c>
      <c r="CU32" s="26" t="str">
        <f t="shared" si="168"/>
        <v xml:space="preserve"> </v>
      </c>
      <c r="CV32" s="27"/>
      <c r="CW32" s="27"/>
      <c r="CX32" s="27"/>
      <c r="CY32" s="26" t="str">
        <f t="shared" si="154"/>
        <v xml:space="preserve"> </v>
      </c>
      <c r="CZ32" s="26" t="str">
        <f t="shared" si="155"/>
        <v xml:space="preserve"> </v>
      </c>
      <c r="DA32" s="136">
        <v>0</v>
      </c>
      <c r="DB32" s="27"/>
      <c r="DC32" s="27">
        <v>0</v>
      </c>
      <c r="DD32" s="26" t="str">
        <f t="shared" si="156"/>
        <v xml:space="preserve"> </v>
      </c>
      <c r="DE32" s="26" t="str">
        <f t="shared" si="157"/>
        <v xml:space="preserve"> </v>
      </c>
      <c r="DF32" s="27"/>
      <c r="DG32" s="27"/>
      <c r="DH32" s="27"/>
      <c r="DI32" s="26" t="str">
        <f t="shared" si="158"/>
        <v xml:space="preserve"> </v>
      </c>
      <c r="DJ32" s="26" t="str">
        <f t="shared" si="159"/>
        <v xml:space="preserve"> </v>
      </c>
      <c r="DK32" s="27"/>
      <c r="DL32" s="27"/>
      <c r="DM32" s="27"/>
      <c r="DN32" s="26" t="str">
        <f t="shared" si="128"/>
        <v xml:space="preserve"> </v>
      </c>
      <c r="DO32" s="26" t="str">
        <f t="shared" si="160"/>
        <v xml:space="preserve"> </v>
      </c>
      <c r="DP32" s="136">
        <v>30000</v>
      </c>
      <c r="DQ32" s="136">
        <v>30000</v>
      </c>
      <c r="DR32" s="33">
        <v>0</v>
      </c>
      <c r="DS32" s="26">
        <f t="shared" si="130"/>
        <v>1</v>
      </c>
      <c r="DT32" s="26" t="str">
        <f t="shared" si="161"/>
        <v xml:space="preserve"> </v>
      </c>
      <c r="DU32" s="136">
        <v>-6865.85</v>
      </c>
      <c r="DV32" s="27">
        <v>300</v>
      </c>
      <c r="DW32" s="26">
        <f t="shared" ref="DW32:DW34" si="244">IF(DU32=0," ",IF(DU32/DV32*100&gt;200,"св.200",DU32/DV32))</f>
        <v>-22.886166666666668</v>
      </c>
      <c r="DX32" s="8"/>
      <c r="DY32" s="136">
        <v>0</v>
      </c>
      <c r="DZ32" s="27">
        <v>0</v>
      </c>
      <c r="EA32" s="26" t="str">
        <f t="shared" si="131"/>
        <v xml:space="preserve"> </v>
      </c>
      <c r="EB32" s="26" t="str">
        <f t="shared" si="163"/>
        <v xml:space="preserve"> </v>
      </c>
    </row>
    <row r="33" spans="1:132" s="39" customFormat="1" ht="15.75" hidden="1" customHeight="1" outlineLevel="1" x14ac:dyDescent="0.25">
      <c r="A33" s="15">
        <v>23</v>
      </c>
      <c r="B33" s="7" t="s">
        <v>27</v>
      </c>
      <c r="C33" s="25">
        <f t="shared" si="229"/>
        <v>5753600</v>
      </c>
      <c r="D33" s="25">
        <f t="shared" si="230"/>
        <v>5546480.1200000001</v>
      </c>
      <c r="E33" s="25">
        <f t="shared" si="231"/>
        <v>7272970.6100000003</v>
      </c>
      <c r="F33" s="26">
        <f t="shared" si="105"/>
        <v>0.96400168937708564</v>
      </c>
      <c r="G33" s="26">
        <f t="shared" si="133"/>
        <v>0.76261550024330427</v>
      </c>
      <c r="H33" s="14">
        <f t="shared" si="232"/>
        <v>5543600</v>
      </c>
      <c r="I33" s="21">
        <f t="shared" si="233"/>
        <v>5315805.66</v>
      </c>
      <c r="J33" s="14">
        <f t="shared" si="234"/>
        <v>7099892.9800000004</v>
      </c>
      <c r="K33" s="26">
        <f t="shared" si="106"/>
        <v>0.95890859008586482</v>
      </c>
      <c r="L33" s="26">
        <f t="shared" si="135"/>
        <v>0.74871630811539358</v>
      </c>
      <c r="M33" s="136">
        <v>1903600</v>
      </c>
      <c r="N33" s="136">
        <v>1941909.57</v>
      </c>
      <c r="O33" s="8">
        <v>3842789.79</v>
      </c>
      <c r="P33" s="26">
        <f t="shared" si="107"/>
        <v>1.0201248003782308</v>
      </c>
      <c r="Q33" s="26">
        <f t="shared" si="136"/>
        <v>0.50533848483031385</v>
      </c>
      <c r="R33" s="27">
        <f t="shared" si="240"/>
        <v>5825728.71</v>
      </c>
      <c r="S33" s="26">
        <f t="shared" si="137"/>
        <v>1.5160154544909417</v>
      </c>
      <c r="T33" s="27"/>
      <c r="U33" s="27"/>
      <c r="V33" s="27"/>
      <c r="W33" s="26" t="str">
        <f t="shared" si="108"/>
        <v xml:space="preserve"> </v>
      </c>
      <c r="X33" s="26" t="str">
        <f t="shared" si="235"/>
        <v xml:space="preserve"> </v>
      </c>
      <c r="Y33" s="136">
        <v>0</v>
      </c>
      <c r="Z33" s="136">
        <v>1653.47</v>
      </c>
      <c r="AA33" s="8">
        <v>0</v>
      </c>
      <c r="AB33" s="26" t="str">
        <f t="shared" si="110"/>
        <v xml:space="preserve"> </v>
      </c>
      <c r="AC33" s="26" t="e">
        <f t="shared" si="236"/>
        <v>#DIV/0!</v>
      </c>
      <c r="AD33" s="136">
        <v>390000</v>
      </c>
      <c r="AE33" s="136">
        <v>370567.62</v>
      </c>
      <c r="AF33" s="8">
        <v>370231.9</v>
      </c>
      <c r="AG33" s="26">
        <f t="shared" si="111"/>
        <v>0.95017338461538459</v>
      </c>
      <c r="AH33" s="26">
        <f t="shared" si="140"/>
        <v>1.0009067830189673</v>
      </c>
      <c r="AI33" s="136">
        <v>3250000</v>
      </c>
      <c r="AJ33" s="136">
        <v>3001675</v>
      </c>
      <c r="AK33" s="8">
        <v>2886871.29</v>
      </c>
      <c r="AL33" s="26">
        <f t="shared" si="113"/>
        <v>0.92359230769230771</v>
      </c>
      <c r="AM33" s="26">
        <f t="shared" si="141"/>
        <v>1.0397675193894771</v>
      </c>
      <c r="AN33" s="136">
        <v>0</v>
      </c>
      <c r="AO33" s="136">
        <v>0</v>
      </c>
      <c r="AP33" s="8">
        <v>0</v>
      </c>
      <c r="AQ33" s="26" t="str">
        <f t="shared" si="199"/>
        <v xml:space="preserve"> </v>
      </c>
      <c r="AR33" s="26" t="str">
        <f t="shared" si="142"/>
        <v xml:space="preserve"> </v>
      </c>
      <c r="AS33" s="8">
        <f t="shared" si="241"/>
        <v>210000</v>
      </c>
      <c r="AT33" s="14">
        <f t="shared" si="242"/>
        <v>230674.46</v>
      </c>
      <c r="AU33" s="8">
        <f t="shared" si="243"/>
        <v>173077.63</v>
      </c>
      <c r="AV33" s="26">
        <f t="shared" si="115"/>
        <v>1.0984498095238096</v>
      </c>
      <c r="AW33" s="26">
        <f t="shared" si="143"/>
        <v>1.3327803252216939</v>
      </c>
      <c r="AX33" s="8"/>
      <c r="AY33" s="8"/>
      <c r="AZ33" s="27"/>
      <c r="BA33" s="26" t="str">
        <f t="shared" si="116"/>
        <v xml:space="preserve"> </v>
      </c>
      <c r="BB33" s="26" t="str">
        <f t="shared" si="144"/>
        <v xml:space="preserve"> </v>
      </c>
      <c r="BC33" s="136">
        <v>0</v>
      </c>
      <c r="BD33" s="136">
        <v>0</v>
      </c>
      <c r="BE33" s="32">
        <v>0</v>
      </c>
      <c r="BF33" s="26" t="str">
        <f t="shared" si="145"/>
        <v xml:space="preserve"> </v>
      </c>
      <c r="BG33" s="26" t="str">
        <f t="shared" si="146"/>
        <v xml:space="preserve"> </v>
      </c>
      <c r="BH33" s="136">
        <v>0</v>
      </c>
      <c r="BI33" s="136">
        <v>0</v>
      </c>
      <c r="BJ33" s="8">
        <v>0</v>
      </c>
      <c r="BK33" s="26" t="str">
        <f t="shared" si="119"/>
        <v xml:space="preserve"> </v>
      </c>
      <c r="BL33" s="26" t="str">
        <f t="shared" si="147"/>
        <v xml:space="preserve"> </v>
      </c>
      <c r="BM33" s="136"/>
      <c r="BN33" s="136">
        <v>0</v>
      </c>
      <c r="BO33" s="27">
        <v>10073.719999999999</v>
      </c>
      <c r="BP33" s="26" t="str">
        <f t="shared" si="192"/>
        <v xml:space="preserve"> </v>
      </c>
      <c r="BQ33" s="26">
        <f t="shared" si="148"/>
        <v>0</v>
      </c>
      <c r="BR33" s="27"/>
      <c r="BS33" s="27"/>
      <c r="BT33" s="27"/>
      <c r="BU33" s="26" t="str">
        <f t="shared" si="120"/>
        <v xml:space="preserve"> </v>
      </c>
      <c r="BV33" s="26" t="str">
        <f t="shared" si="149"/>
        <v xml:space="preserve"> </v>
      </c>
      <c r="BW33" s="136">
        <v>180000</v>
      </c>
      <c r="BX33" s="136">
        <v>200674.46</v>
      </c>
      <c r="BY33" s="27">
        <v>153003.91</v>
      </c>
      <c r="BZ33" s="26">
        <f t="shared" si="121"/>
        <v>1.1148581111111111</v>
      </c>
      <c r="CA33" s="26">
        <f t="shared" si="186"/>
        <v>1.3115642600244659</v>
      </c>
      <c r="CB33" s="136">
        <v>0</v>
      </c>
      <c r="CC33" s="136">
        <v>0</v>
      </c>
      <c r="CD33" s="27">
        <v>0</v>
      </c>
      <c r="CE33" s="26" t="str">
        <f t="shared" si="123"/>
        <v xml:space="preserve"> </v>
      </c>
      <c r="CF33" s="26" t="str">
        <f t="shared" si="151"/>
        <v xml:space="preserve"> </v>
      </c>
      <c r="CG33" s="27"/>
      <c r="CH33" s="27"/>
      <c r="CI33" s="27"/>
      <c r="CJ33" s="26" t="str">
        <f t="shared" si="124"/>
        <v xml:space="preserve"> </v>
      </c>
      <c r="CK33" s="26" t="str">
        <f t="shared" si="152"/>
        <v xml:space="preserve"> </v>
      </c>
      <c r="CL33" s="136">
        <v>0</v>
      </c>
      <c r="CM33" s="136">
        <v>0</v>
      </c>
      <c r="CN33" s="27">
        <v>0</v>
      </c>
      <c r="CO33" s="26" t="str">
        <f t="shared" si="193"/>
        <v xml:space="preserve"> </v>
      </c>
      <c r="CP33" s="26" t="str">
        <f t="shared" si="153"/>
        <v xml:space="preserve"> </v>
      </c>
      <c r="CQ33" s="136">
        <v>0</v>
      </c>
      <c r="CR33" s="136">
        <v>0</v>
      </c>
      <c r="CS33" s="8">
        <v>0</v>
      </c>
      <c r="CT33" s="44" t="str">
        <f t="shared" si="167"/>
        <v xml:space="preserve"> </v>
      </c>
      <c r="CU33" s="26" t="str">
        <f t="shared" si="168"/>
        <v xml:space="preserve"> </v>
      </c>
      <c r="CV33" s="27"/>
      <c r="CW33" s="27"/>
      <c r="CX33" s="27"/>
      <c r="CY33" s="26" t="str">
        <f t="shared" si="154"/>
        <v xml:space="preserve"> </v>
      </c>
      <c r="CZ33" s="26" t="str">
        <f t="shared" si="155"/>
        <v xml:space="preserve"> </v>
      </c>
      <c r="DA33" s="136">
        <v>0</v>
      </c>
      <c r="DB33" s="27"/>
      <c r="DC33" s="27">
        <v>0</v>
      </c>
      <c r="DD33" s="26" t="str">
        <f t="shared" si="156"/>
        <v xml:space="preserve"> </v>
      </c>
      <c r="DE33" s="26" t="str">
        <f t="shared" si="157"/>
        <v xml:space="preserve"> </v>
      </c>
      <c r="DF33" s="27"/>
      <c r="DG33" s="27"/>
      <c r="DH33" s="27"/>
      <c r="DI33" s="26" t="str">
        <f t="shared" si="158"/>
        <v xml:space="preserve"> </v>
      </c>
      <c r="DJ33" s="26" t="str">
        <f t="shared" si="159"/>
        <v xml:space="preserve"> </v>
      </c>
      <c r="DK33" s="27"/>
      <c r="DL33" s="27"/>
      <c r="DM33" s="27"/>
      <c r="DN33" s="26" t="str">
        <f t="shared" si="128"/>
        <v xml:space="preserve"> </v>
      </c>
      <c r="DO33" s="26" t="str">
        <f t="shared" si="160"/>
        <v xml:space="preserve"> </v>
      </c>
      <c r="DP33" s="136">
        <v>30000</v>
      </c>
      <c r="DQ33" s="136">
        <v>30000</v>
      </c>
      <c r="DR33" s="33">
        <v>0</v>
      </c>
      <c r="DS33" s="26">
        <f t="shared" si="130"/>
        <v>1</v>
      </c>
      <c r="DT33" s="26" t="str">
        <f t="shared" si="161"/>
        <v xml:space="preserve"> </v>
      </c>
      <c r="DU33" s="27"/>
      <c r="DV33" s="27">
        <v>0</v>
      </c>
      <c r="DW33" s="26" t="str">
        <f t="shared" si="244"/>
        <v xml:space="preserve"> </v>
      </c>
      <c r="DX33" s="8"/>
      <c r="DY33" s="136">
        <v>0</v>
      </c>
      <c r="DZ33" s="27">
        <v>10000</v>
      </c>
      <c r="EA33" s="26" t="str">
        <f t="shared" si="131"/>
        <v xml:space="preserve"> </v>
      </c>
      <c r="EB33" s="26">
        <f t="shared" si="163"/>
        <v>0</v>
      </c>
    </row>
    <row r="34" spans="1:132" s="39" customFormat="1" ht="15.75" hidden="1" customHeight="1" outlineLevel="1" x14ac:dyDescent="0.25">
      <c r="A34" s="15">
        <v>24</v>
      </c>
      <c r="B34" s="7" t="s">
        <v>65</v>
      </c>
      <c r="C34" s="25">
        <f t="shared" si="229"/>
        <v>8931580</v>
      </c>
      <c r="D34" s="25">
        <f t="shared" si="230"/>
        <v>9346468.0199999996</v>
      </c>
      <c r="E34" s="25">
        <f t="shared" si="231"/>
        <v>13289010.52</v>
      </c>
      <c r="F34" s="26">
        <f t="shared" si="105"/>
        <v>1.0464518058395043</v>
      </c>
      <c r="G34" s="26">
        <f t="shared" si="133"/>
        <v>0.70332309587185127</v>
      </c>
      <c r="H34" s="14">
        <f t="shared" si="232"/>
        <v>8613500</v>
      </c>
      <c r="I34" s="21">
        <f t="shared" si="233"/>
        <v>9020503.8899999987</v>
      </c>
      <c r="J34" s="14">
        <f t="shared" si="234"/>
        <v>12765748.869999999</v>
      </c>
      <c r="K34" s="26">
        <f t="shared" si="106"/>
        <v>1.0472518592906483</v>
      </c>
      <c r="L34" s="26">
        <f t="shared" si="135"/>
        <v>0.70661768313479278</v>
      </c>
      <c r="M34" s="136">
        <v>1793500</v>
      </c>
      <c r="N34" s="136">
        <v>1943936.58</v>
      </c>
      <c r="O34" s="8">
        <v>4639268.21</v>
      </c>
      <c r="P34" s="26">
        <f t="shared" si="107"/>
        <v>1.0838787733482018</v>
      </c>
      <c r="Q34" s="26">
        <f t="shared" si="136"/>
        <v>0.4190179338650481</v>
      </c>
      <c r="R34" s="27">
        <f t="shared" si="240"/>
        <v>5831809.7400000002</v>
      </c>
      <c r="S34" s="26">
        <f t="shared" si="137"/>
        <v>1.2570538015951442</v>
      </c>
      <c r="T34" s="27"/>
      <c r="U34" s="27"/>
      <c r="V34" s="27"/>
      <c r="W34" s="26" t="str">
        <f t="shared" si="108"/>
        <v xml:space="preserve"> </v>
      </c>
      <c r="X34" s="26" t="str">
        <f t="shared" si="235"/>
        <v xml:space="preserve"> </v>
      </c>
      <c r="Y34" s="136">
        <v>0</v>
      </c>
      <c r="Z34" s="136">
        <v>0</v>
      </c>
      <c r="AA34" s="8">
        <v>0</v>
      </c>
      <c r="AB34" s="26" t="str">
        <f t="shared" si="110"/>
        <v xml:space="preserve"> </v>
      </c>
      <c r="AC34" s="26" t="str">
        <f t="shared" si="236"/>
        <v xml:space="preserve"> </v>
      </c>
      <c r="AD34" s="136">
        <v>300000</v>
      </c>
      <c r="AE34" s="136">
        <v>337803.37</v>
      </c>
      <c r="AF34" s="8">
        <v>298487.53000000003</v>
      </c>
      <c r="AG34" s="26">
        <f t="shared" si="111"/>
        <v>1.1260112333333334</v>
      </c>
      <c r="AH34" s="26">
        <f t="shared" si="140"/>
        <v>1.1317168593274229</v>
      </c>
      <c r="AI34" s="136">
        <v>6520000</v>
      </c>
      <c r="AJ34" s="136">
        <v>6738763.9400000004</v>
      </c>
      <c r="AK34" s="8">
        <v>7827993.1299999999</v>
      </c>
      <c r="AL34" s="26">
        <f t="shared" si="113"/>
        <v>1.0335527515337424</v>
      </c>
      <c r="AM34" s="26">
        <f t="shared" si="141"/>
        <v>0.86085460578323225</v>
      </c>
      <c r="AN34" s="136">
        <v>0</v>
      </c>
      <c r="AO34" s="136">
        <v>0</v>
      </c>
      <c r="AP34" s="8">
        <v>0</v>
      </c>
      <c r="AQ34" s="26" t="str">
        <f t="shared" si="199"/>
        <v xml:space="preserve"> </v>
      </c>
      <c r="AR34" s="26" t="str">
        <f t="shared" si="142"/>
        <v xml:space="preserve"> </v>
      </c>
      <c r="AS34" s="8">
        <f t="shared" si="241"/>
        <v>318080</v>
      </c>
      <c r="AT34" s="14">
        <f t="shared" si="242"/>
        <v>325964.13</v>
      </c>
      <c r="AU34" s="8">
        <f t="shared" si="243"/>
        <v>523261.65</v>
      </c>
      <c r="AV34" s="26">
        <f t="shared" si="115"/>
        <v>1.0247866260060363</v>
      </c>
      <c r="AW34" s="26">
        <f t="shared" si="143"/>
        <v>0.62294672273421914</v>
      </c>
      <c r="AX34" s="8"/>
      <c r="AY34" s="8"/>
      <c r="AZ34" s="27"/>
      <c r="BA34" s="26" t="str">
        <f t="shared" si="116"/>
        <v xml:space="preserve"> </v>
      </c>
      <c r="BB34" s="26" t="str">
        <f t="shared" si="144"/>
        <v xml:space="preserve"> </v>
      </c>
      <c r="BC34" s="136">
        <v>0</v>
      </c>
      <c r="BD34" s="136">
        <v>0</v>
      </c>
      <c r="BE34" s="32">
        <v>0</v>
      </c>
      <c r="BF34" s="26" t="str">
        <f t="shared" si="145"/>
        <v xml:space="preserve"> </v>
      </c>
      <c r="BG34" s="26" t="str">
        <f t="shared" si="146"/>
        <v xml:space="preserve"> </v>
      </c>
      <c r="BH34" s="136">
        <v>3080</v>
      </c>
      <c r="BI34" s="136">
        <v>3076.27</v>
      </c>
      <c r="BJ34" s="27">
        <v>0</v>
      </c>
      <c r="BK34" s="26">
        <f t="shared" si="119"/>
        <v>0.99878896103896109</v>
      </c>
      <c r="BL34" s="26" t="str">
        <f t="shared" si="147"/>
        <v xml:space="preserve"> </v>
      </c>
      <c r="BM34" s="136"/>
      <c r="BN34" s="136">
        <v>0</v>
      </c>
      <c r="BO34" s="27">
        <v>0</v>
      </c>
      <c r="BP34" s="26" t="str">
        <f t="shared" si="192"/>
        <v xml:space="preserve"> </v>
      </c>
      <c r="BQ34" s="26" t="str">
        <f t="shared" si="148"/>
        <v xml:space="preserve"> </v>
      </c>
      <c r="BR34" s="27"/>
      <c r="BS34" s="27"/>
      <c r="BT34" s="27"/>
      <c r="BU34" s="26" t="str">
        <f t="shared" si="120"/>
        <v xml:space="preserve"> </v>
      </c>
      <c r="BV34" s="26" t="str">
        <f t="shared" si="149"/>
        <v xml:space="preserve"> </v>
      </c>
      <c r="BW34" s="136">
        <v>300000</v>
      </c>
      <c r="BX34" s="136">
        <v>277887.86</v>
      </c>
      <c r="BY34" s="27">
        <v>273920.07</v>
      </c>
      <c r="BZ34" s="26">
        <f t="shared" si="121"/>
        <v>0.92629286666666666</v>
      </c>
      <c r="CA34" s="26">
        <f t="shared" si="186"/>
        <v>1.0144852109595328</v>
      </c>
      <c r="CB34" s="136">
        <v>0</v>
      </c>
      <c r="CC34" s="136">
        <v>0</v>
      </c>
      <c r="CD34" s="27">
        <v>0</v>
      </c>
      <c r="CE34" s="26" t="str">
        <f t="shared" si="123"/>
        <v xml:space="preserve"> </v>
      </c>
      <c r="CF34" s="26" t="str">
        <f t="shared" si="151"/>
        <v xml:space="preserve"> </v>
      </c>
      <c r="CG34" s="27"/>
      <c r="CH34" s="27"/>
      <c r="CI34" s="27"/>
      <c r="CJ34" s="26" t="str">
        <f t="shared" si="124"/>
        <v xml:space="preserve"> </v>
      </c>
      <c r="CK34" s="26" t="str">
        <f t="shared" si="152"/>
        <v xml:space="preserve"> </v>
      </c>
      <c r="CL34" s="136">
        <v>0</v>
      </c>
      <c r="CM34" s="136">
        <v>0</v>
      </c>
      <c r="CN34" s="27">
        <v>0</v>
      </c>
      <c r="CO34" s="26" t="str">
        <f t="shared" si="193"/>
        <v xml:space="preserve"> </v>
      </c>
      <c r="CP34" s="26" t="str">
        <f t="shared" si="153"/>
        <v xml:space="preserve"> </v>
      </c>
      <c r="CQ34" s="136">
        <v>0</v>
      </c>
      <c r="CR34" s="136">
        <v>0</v>
      </c>
      <c r="CS34" s="8">
        <v>0</v>
      </c>
      <c r="CT34" s="44" t="str">
        <f t="shared" si="167"/>
        <v xml:space="preserve"> </v>
      </c>
      <c r="CU34" s="26" t="str">
        <f t="shared" si="168"/>
        <v xml:space="preserve"> </v>
      </c>
      <c r="CV34" s="27"/>
      <c r="CW34" s="27"/>
      <c r="CX34" s="27"/>
      <c r="CY34" s="26" t="str">
        <f t="shared" si="154"/>
        <v xml:space="preserve"> </v>
      </c>
      <c r="CZ34" s="26" t="str">
        <f t="shared" si="155"/>
        <v xml:space="preserve"> </v>
      </c>
      <c r="DA34" s="136">
        <v>0</v>
      </c>
      <c r="DB34" s="27"/>
      <c r="DC34" s="27">
        <v>0</v>
      </c>
      <c r="DD34" s="26" t="str">
        <f t="shared" si="156"/>
        <v xml:space="preserve"> </v>
      </c>
      <c r="DE34" s="26" t="str">
        <f t="shared" si="157"/>
        <v xml:space="preserve"> </v>
      </c>
      <c r="DF34" s="27"/>
      <c r="DG34" s="27"/>
      <c r="DH34" s="27"/>
      <c r="DI34" s="26" t="str">
        <f t="shared" si="158"/>
        <v xml:space="preserve"> </v>
      </c>
      <c r="DJ34" s="26" t="str">
        <f t="shared" si="159"/>
        <v xml:space="preserve"> </v>
      </c>
      <c r="DK34" s="27"/>
      <c r="DL34" s="27"/>
      <c r="DM34" s="27"/>
      <c r="DN34" s="26" t="str">
        <f t="shared" si="128"/>
        <v xml:space="preserve"> </v>
      </c>
      <c r="DO34" s="26" t="str">
        <f t="shared" si="160"/>
        <v xml:space="preserve"> </v>
      </c>
      <c r="DP34" s="136">
        <v>15000</v>
      </c>
      <c r="DQ34" s="136">
        <v>15000</v>
      </c>
      <c r="DR34" s="33">
        <v>249400.88</v>
      </c>
      <c r="DS34" s="26">
        <f t="shared" si="130"/>
        <v>1</v>
      </c>
      <c r="DT34" s="26">
        <f t="shared" si="161"/>
        <v>6.0144134214762994E-2</v>
      </c>
      <c r="DU34" s="27"/>
      <c r="DV34" s="27">
        <v>-59.3</v>
      </c>
      <c r="DW34" s="26" t="str">
        <f t="shared" si="244"/>
        <v xml:space="preserve"> </v>
      </c>
      <c r="DX34" s="8"/>
      <c r="DY34" s="136">
        <v>30000</v>
      </c>
      <c r="DZ34" s="27">
        <v>0</v>
      </c>
      <c r="EA34" s="26" t="str">
        <f t="shared" si="131"/>
        <v xml:space="preserve"> </v>
      </c>
      <c r="EB34" s="26" t="str">
        <f t="shared" si="163"/>
        <v xml:space="preserve"> </v>
      </c>
    </row>
    <row r="35" spans="1:132" s="39" customFormat="1" ht="15.75" hidden="1" customHeight="1" outlineLevel="1" x14ac:dyDescent="0.25">
      <c r="A35" s="15">
        <v>25</v>
      </c>
      <c r="B35" s="7" t="s">
        <v>8</v>
      </c>
      <c r="C35" s="25">
        <f t="shared" si="229"/>
        <v>19982800</v>
      </c>
      <c r="D35" s="25">
        <f t="shared" si="230"/>
        <v>22168702.740000002</v>
      </c>
      <c r="E35" s="25">
        <f t="shared" si="231"/>
        <v>39094904.130000003</v>
      </c>
      <c r="F35" s="26">
        <f t="shared" si="105"/>
        <v>1.1093892117220812</v>
      </c>
      <c r="G35" s="26">
        <f t="shared" si="133"/>
        <v>0.567048397568228</v>
      </c>
      <c r="H35" s="14">
        <f t="shared" si="232"/>
        <v>19208600</v>
      </c>
      <c r="I35" s="21">
        <f t="shared" si="233"/>
        <v>21418295.48</v>
      </c>
      <c r="J35" s="14">
        <f t="shared" si="234"/>
        <v>38666486.990000002</v>
      </c>
      <c r="K35" s="26">
        <f t="shared" si="106"/>
        <v>1.1150367793592453</v>
      </c>
      <c r="L35" s="26">
        <f t="shared" si="135"/>
        <v>0.55392400880740056</v>
      </c>
      <c r="M35" s="136">
        <v>6158000</v>
      </c>
      <c r="N35" s="136">
        <v>6268603.4100000001</v>
      </c>
      <c r="O35" s="8">
        <v>23635007.289999999</v>
      </c>
      <c r="P35" s="26">
        <f t="shared" si="107"/>
        <v>1.0179609304969146</v>
      </c>
      <c r="Q35" s="26">
        <f t="shared" si="136"/>
        <v>0.26522536393091167</v>
      </c>
      <c r="R35" s="27">
        <f t="shared" si="240"/>
        <v>18805810.23</v>
      </c>
      <c r="S35" s="26">
        <f t="shared" si="137"/>
        <v>0.79567609179273502</v>
      </c>
      <c r="T35" s="27"/>
      <c r="U35" s="27"/>
      <c r="V35" s="27"/>
      <c r="W35" s="26" t="str">
        <f t="shared" si="108"/>
        <v xml:space="preserve"> </v>
      </c>
      <c r="X35" s="26" t="str">
        <f t="shared" si="235"/>
        <v xml:space="preserve"> </v>
      </c>
      <c r="Y35" s="136">
        <v>600</v>
      </c>
      <c r="Z35" s="136">
        <v>583.20000000000005</v>
      </c>
      <c r="AA35" s="8">
        <v>67.5</v>
      </c>
      <c r="AB35" s="26">
        <f t="shared" si="110"/>
        <v>0.97200000000000009</v>
      </c>
      <c r="AC35" s="26"/>
      <c r="AD35" s="136">
        <v>1000000</v>
      </c>
      <c r="AE35" s="136">
        <v>1417117.3</v>
      </c>
      <c r="AF35" s="8">
        <v>946247.24</v>
      </c>
      <c r="AG35" s="26">
        <f t="shared" si="111"/>
        <v>1.4171173000000001</v>
      </c>
      <c r="AH35" s="26">
        <f t="shared" si="140"/>
        <v>1.4976184237007657</v>
      </c>
      <c r="AI35" s="136">
        <v>12050000</v>
      </c>
      <c r="AJ35" s="136">
        <v>13731991.57</v>
      </c>
      <c r="AK35" s="8">
        <v>14085064.960000001</v>
      </c>
      <c r="AL35" s="26">
        <f t="shared" si="113"/>
        <v>1.1395843626556017</v>
      </c>
      <c r="AM35" s="26">
        <f t="shared" si="141"/>
        <v>0.97493278227663915</v>
      </c>
      <c r="AN35" s="136">
        <v>0</v>
      </c>
      <c r="AO35" s="136">
        <v>0</v>
      </c>
      <c r="AP35" s="8">
        <v>100</v>
      </c>
      <c r="AQ35" s="26" t="str">
        <f t="shared" si="199"/>
        <v xml:space="preserve"> </v>
      </c>
      <c r="AR35" s="26">
        <f t="shared" si="142"/>
        <v>0</v>
      </c>
      <c r="AS35" s="8">
        <f t="shared" si="241"/>
        <v>774200</v>
      </c>
      <c r="AT35" s="14">
        <f t="shared" si="242"/>
        <v>750407.26</v>
      </c>
      <c r="AU35" s="8">
        <f t="shared" si="243"/>
        <v>428417.14</v>
      </c>
      <c r="AV35" s="26">
        <f t="shared" si="115"/>
        <v>0.96926796693360895</v>
      </c>
      <c r="AW35" s="26">
        <f t="shared" si="143"/>
        <v>1.7515808541180216</v>
      </c>
      <c r="AX35" s="8"/>
      <c r="AY35" s="8"/>
      <c r="AZ35" s="27"/>
      <c r="BA35" s="26" t="str">
        <f t="shared" si="116"/>
        <v xml:space="preserve"> </v>
      </c>
      <c r="BB35" s="26" t="str">
        <f t="shared" si="144"/>
        <v xml:space="preserve"> </v>
      </c>
      <c r="BC35" s="136">
        <v>40</v>
      </c>
      <c r="BD35" s="136">
        <v>43.24</v>
      </c>
      <c r="BE35" s="27">
        <v>53.89</v>
      </c>
      <c r="BF35" s="26">
        <f t="shared" si="145"/>
        <v>1.081</v>
      </c>
      <c r="BG35" s="26">
        <f t="shared" si="146"/>
        <v>0.80237520875858237</v>
      </c>
      <c r="BH35" s="136">
        <v>0</v>
      </c>
      <c r="BI35" s="136">
        <v>0</v>
      </c>
      <c r="BJ35" s="8">
        <v>0</v>
      </c>
      <c r="BK35" s="26" t="str">
        <f t="shared" si="119"/>
        <v xml:space="preserve"> </v>
      </c>
      <c r="BL35" s="26" t="str">
        <f t="shared" si="147"/>
        <v xml:space="preserve"> </v>
      </c>
      <c r="BM35" s="136"/>
      <c r="BN35" s="136">
        <v>0</v>
      </c>
      <c r="BO35" s="27">
        <v>0</v>
      </c>
      <c r="BP35" s="26" t="str">
        <f t="shared" si="192"/>
        <v xml:space="preserve"> </v>
      </c>
      <c r="BQ35" s="26" t="str">
        <f t="shared" si="148"/>
        <v xml:space="preserve"> </v>
      </c>
      <c r="BR35" s="27"/>
      <c r="BS35" s="27"/>
      <c r="BT35" s="27"/>
      <c r="BU35" s="26" t="str">
        <f t="shared" si="120"/>
        <v xml:space="preserve"> </v>
      </c>
      <c r="BV35" s="26" t="str">
        <f t="shared" si="149"/>
        <v xml:space="preserve"> </v>
      </c>
      <c r="BW35" s="136">
        <v>350000</v>
      </c>
      <c r="BX35" s="136">
        <v>325833.84000000003</v>
      </c>
      <c r="BY35" s="27">
        <v>374509.25</v>
      </c>
      <c r="BZ35" s="26">
        <f t="shared" si="121"/>
        <v>0.93095382857142861</v>
      </c>
      <c r="CA35" s="26">
        <f t="shared" si="186"/>
        <v>0.87002881771278018</v>
      </c>
      <c r="CB35" s="136">
        <v>155000</v>
      </c>
      <c r="CC35" s="136">
        <v>155374.18</v>
      </c>
      <c r="CD35" s="8">
        <v>0</v>
      </c>
      <c r="CE35" s="26">
        <f t="shared" si="123"/>
        <v>1.002414064516129</v>
      </c>
      <c r="CF35" s="26" t="e">
        <f t="shared" ref="CF35:CF36" si="245">IF(CC35=0," ",IF(CC35/CD35*100&gt;200,"св.200",CC35/CD35))</f>
        <v>#DIV/0!</v>
      </c>
      <c r="CG35" s="27"/>
      <c r="CH35" s="27"/>
      <c r="CI35" s="27"/>
      <c r="CJ35" s="26" t="str">
        <f t="shared" si="124"/>
        <v xml:space="preserve"> </v>
      </c>
      <c r="CK35" s="26" t="str">
        <f t="shared" si="152"/>
        <v xml:space="preserve"> </v>
      </c>
      <c r="CL35" s="136">
        <v>236160</v>
      </c>
      <c r="CM35" s="136">
        <v>236156</v>
      </c>
      <c r="CN35" s="27">
        <v>30300</v>
      </c>
      <c r="CO35" s="26">
        <f t="shared" si="193"/>
        <v>0.99998306233062328</v>
      </c>
      <c r="CP35" s="26" t="str">
        <f t="shared" si="153"/>
        <v>св.200</v>
      </c>
      <c r="CQ35" s="136">
        <v>0</v>
      </c>
      <c r="CR35" s="136">
        <v>0</v>
      </c>
      <c r="CS35" s="8">
        <v>15300</v>
      </c>
      <c r="CT35" s="44" t="str">
        <f t="shared" si="167"/>
        <v xml:space="preserve"> </v>
      </c>
      <c r="CU35" s="26">
        <f t="shared" si="168"/>
        <v>0</v>
      </c>
      <c r="CV35" s="27"/>
      <c r="CW35" s="27"/>
      <c r="CX35" s="27"/>
      <c r="CY35" s="26" t="str">
        <f t="shared" si="154"/>
        <v xml:space="preserve"> </v>
      </c>
      <c r="CZ35" s="26" t="str">
        <f t="shared" si="155"/>
        <v xml:space="preserve"> </v>
      </c>
      <c r="DA35" s="136">
        <v>0</v>
      </c>
      <c r="DB35" s="27"/>
      <c r="DC35" s="27">
        <v>15300</v>
      </c>
      <c r="DD35" s="26" t="str">
        <f t="shared" si="156"/>
        <v xml:space="preserve"> </v>
      </c>
      <c r="DE35" s="26">
        <f t="shared" si="157"/>
        <v>0</v>
      </c>
      <c r="DF35" s="27"/>
      <c r="DG35" s="27"/>
      <c r="DH35" s="27"/>
      <c r="DI35" s="26" t="str">
        <f t="shared" si="158"/>
        <v xml:space="preserve"> </v>
      </c>
      <c r="DJ35" s="26" t="str">
        <f t="shared" si="159"/>
        <v xml:space="preserve"> </v>
      </c>
      <c r="DK35" s="27"/>
      <c r="DL35" s="27"/>
      <c r="DM35" s="27"/>
      <c r="DN35" s="26" t="str">
        <f t="shared" si="128"/>
        <v xml:space="preserve"> </v>
      </c>
      <c r="DO35" s="26" t="str">
        <f t="shared" si="160"/>
        <v xml:space="preserve"> </v>
      </c>
      <c r="DP35" s="136">
        <v>33000</v>
      </c>
      <c r="DQ35" s="136">
        <v>33000</v>
      </c>
      <c r="DR35" s="33">
        <v>8254</v>
      </c>
      <c r="DS35" s="26">
        <f t="shared" si="130"/>
        <v>1</v>
      </c>
      <c r="DT35" s="26" t="str">
        <f t="shared" si="161"/>
        <v>св.200</v>
      </c>
      <c r="DU35" s="8"/>
      <c r="DV35" s="8">
        <v>0</v>
      </c>
      <c r="DW35" s="26" t="str">
        <f t="shared" si="162"/>
        <v xml:space="preserve"> </v>
      </c>
      <c r="DX35" s="8"/>
      <c r="DY35" s="136">
        <v>0</v>
      </c>
      <c r="DZ35" s="27">
        <v>0</v>
      </c>
      <c r="EA35" s="26" t="str">
        <f t="shared" si="131"/>
        <v xml:space="preserve"> </v>
      </c>
      <c r="EB35" s="26" t="str">
        <f t="shared" si="163"/>
        <v xml:space="preserve"> </v>
      </c>
    </row>
    <row r="36" spans="1:132" s="39" customFormat="1" ht="15.75" hidden="1" customHeight="1" outlineLevel="1" x14ac:dyDescent="0.25">
      <c r="A36" s="15">
        <v>26</v>
      </c>
      <c r="B36" s="7" t="s">
        <v>88</v>
      </c>
      <c r="C36" s="25">
        <f t="shared" si="229"/>
        <v>3372650</v>
      </c>
      <c r="D36" s="25">
        <f t="shared" si="230"/>
        <v>3126346.7600000002</v>
      </c>
      <c r="E36" s="25">
        <f t="shared" si="231"/>
        <v>3887745.4</v>
      </c>
      <c r="F36" s="26">
        <f t="shared" si="105"/>
        <v>0.92697041199057129</v>
      </c>
      <c r="G36" s="26">
        <f t="shared" si="133"/>
        <v>0.80415419178426661</v>
      </c>
      <c r="H36" s="14">
        <f t="shared" si="232"/>
        <v>3083600</v>
      </c>
      <c r="I36" s="21">
        <f t="shared" si="233"/>
        <v>2840344.5300000003</v>
      </c>
      <c r="J36" s="14">
        <f t="shared" si="234"/>
        <v>3625911.88</v>
      </c>
      <c r="K36" s="26">
        <f t="shared" si="106"/>
        <v>0.92111315669996119</v>
      </c>
      <c r="L36" s="26">
        <f t="shared" si="135"/>
        <v>0.78334626543654462</v>
      </c>
      <c r="M36" s="136">
        <v>143600</v>
      </c>
      <c r="N36" s="136">
        <v>151219.98000000001</v>
      </c>
      <c r="O36" s="8">
        <v>398964.67</v>
      </c>
      <c r="P36" s="26">
        <f t="shared" si="107"/>
        <v>1.0530639275766018</v>
      </c>
      <c r="Q36" s="26">
        <f t="shared" si="136"/>
        <v>0.3790310054271222</v>
      </c>
      <c r="R36" s="27">
        <f t="shared" si="240"/>
        <v>453659.94000000006</v>
      </c>
      <c r="S36" s="26">
        <f>R36/O36</f>
        <v>1.1370930162813666</v>
      </c>
      <c r="T36" s="27"/>
      <c r="U36" s="27"/>
      <c r="V36" s="27"/>
      <c r="W36" s="26" t="str">
        <f t="shared" si="108"/>
        <v xml:space="preserve"> </v>
      </c>
      <c r="X36" s="26" t="str">
        <f t="shared" si="235"/>
        <v xml:space="preserve"> </v>
      </c>
      <c r="Y36" s="136">
        <v>0</v>
      </c>
      <c r="Z36" s="136">
        <v>0</v>
      </c>
      <c r="AA36" s="8">
        <v>1614.3</v>
      </c>
      <c r="AB36" s="26" t="str">
        <f t="shared" si="110"/>
        <v xml:space="preserve"> </v>
      </c>
      <c r="AC36" s="26"/>
      <c r="AD36" s="136">
        <v>140000</v>
      </c>
      <c r="AE36" s="136">
        <v>212876.33</v>
      </c>
      <c r="AF36" s="8">
        <v>143688.49</v>
      </c>
      <c r="AG36" s="26">
        <f t="shared" si="111"/>
        <v>1.5205452142857141</v>
      </c>
      <c r="AH36" s="26">
        <f>IF(AE36&lt;=0," ",IF(AE36/AF36*100&gt;200,"св.200",AE36/AF36))</f>
        <v>1.481512750255779</v>
      </c>
      <c r="AI36" s="136">
        <v>2800000</v>
      </c>
      <c r="AJ36" s="136">
        <v>2476248.2200000002</v>
      </c>
      <c r="AK36" s="8">
        <v>3081644.42</v>
      </c>
      <c r="AL36" s="26">
        <f t="shared" si="113"/>
        <v>0.88437436428571436</v>
      </c>
      <c r="AM36" s="26">
        <f t="shared" si="141"/>
        <v>0.80354767861244691</v>
      </c>
      <c r="AN36" s="136">
        <v>0</v>
      </c>
      <c r="AO36" s="136">
        <v>0</v>
      </c>
      <c r="AP36" s="8">
        <v>0</v>
      </c>
      <c r="AQ36" s="26" t="str">
        <f t="shared" si="199"/>
        <v xml:space="preserve"> </v>
      </c>
      <c r="AR36" s="26" t="str">
        <f t="shared" si="142"/>
        <v xml:space="preserve"> </v>
      </c>
      <c r="AS36" s="8">
        <f t="shared" si="241"/>
        <v>289050</v>
      </c>
      <c r="AT36" s="14">
        <f t="shared" si="242"/>
        <v>286002.23</v>
      </c>
      <c r="AU36" s="8">
        <f t="shared" si="243"/>
        <v>261833.52000000002</v>
      </c>
      <c r="AV36" s="26">
        <f t="shared" si="115"/>
        <v>0.98945590728247701</v>
      </c>
      <c r="AW36" s="26">
        <f t="shared" si="143"/>
        <v>1.0923056375669546</v>
      </c>
      <c r="AX36" s="8"/>
      <c r="AY36" s="8"/>
      <c r="AZ36" s="27"/>
      <c r="BA36" s="26" t="str">
        <f t="shared" si="116"/>
        <v xml:space="preserve"> </v>
      </c>
      <c r="BB36" s="26" t="str">
        <f t="shared" si="144"/>
        <v xml:space="preserve"> </v>
      </c>
      <c r="BC36" s="136">
        <v>0</v>
      </c>
      <c r="BD36" s="136">
        <v>0</v>
      </c>
      <c r="BE36" s="32">
        <v>0</v>
      </c>
      <c r="BF36" s="26" t="str">
        <f t="shared" si="145"/>
        <v xml:space="preserve"> </v>
      </c>
      <c r="BG36" s="26" t="str">
        <f t="shared" si="146"/>
        <v xml:space="preserve"> </v>
      </c>
      <c r="BH36" s="136">
        <v>0</v>
      </c>
      <c r="BI36" s="136">
        <v>0</v>
      </c>
      <c r="BJ36" s="8">
        <v>0</v>
      </c>
      <c r="BK36" s="26" t="str">
        <f t="shared" si="119"/>
        <v xml:space="preserve"> </v>
      </c>
      <c r="BL36" s="26" t="str">
        <f t="shared" si="147"/>
        <v xml:space="preserve"> </v>
      </c>
      <c r="BM36" s="136">
        <v>9050</v>
      </c>
      <c r="BN36" s="136">
        <v>9047.9500000000007</v>
      </c>
      <c r="BO36" s="27">
        <v>16082.4</v>
      </c>
      <c r="BP36" s="26">
        <f t="shared" si="192"/>
        <v>0.99977348066298355</v>
      </c>
      <c r="BQ36" s="26">
        <f>IF(BN36=0," ",IF(BN36/BO36*100&gt;200,"св.200",BN36/BO36))</f>
        <v>0.56259948763866097</v>
      </c>
      <c r="BR36" s="27"/>
      <c r="BS36" s="27"/>
      <c r="BT36" s="27"/>
      <c r="BU36" s="26" t="str">
        <f t="shared" si="120"/>
        <v xml:space="preserve"> </v>
      </c>
      <c r="BV36" s="26" t="str">
        <f t="shared" si="149"/>
        <v xml:space="preserve"> </v>
      </c>
      <c r="BW36" s="136">
        <v>90000</v>
      </c>
      <c r="BX36" s="136">
        <v>79829.929999999993</v>
      </c>
      <c r="BY36" s="27">
        <v>92670.2</v>
      </c>
      <c r="BZ36" s="26">
        <f t="shared" si="121"/>
        <v>0.88699922222222216</v>
      </c>
      <c r="CA36" s="26">
        <f t="shared" si="186"/>
        <v>0.86144121842836208</v>
      </c>
      <c r="CB36" s="136">
        <v>160000</v>
      </c>
      <c r="CC36" s="136">
        <v>147124.35</v>
      </c>
      <c r="CD36" s="8">
        <v>153080.92000000001</v>
      </c>
      <c r="CE36" s="26">
        <f t="shared" si="123"/>
        <v>0.91952718750000006</v>
      </c>
      <c r="CF36" s="26">
        <f t="shared" si="245"/>
        <v>0.96108874966259672</v>
      </c>
      <c r="CG36" s="27"/>
      <c r="CH36" s="27"/>
      <c r="CI36" s="27"/>
      <c r="CJ36" s="26" t="str">
        <f t="shared" si="124"/>
        <v xml:space="preserve"> </v>
      </c>
      <c r="CK36" s="26" t="str">
        <f t="shared" si="152"/>
        <v xml:space="preserve"> </v>
      </c>
      <c r="CL36" s="136">
        <v>0</v>
      </c>
      <c r="CM36" s="136">
        <v>0</v>
      </c>
      <c r="CN36" s="27">
        <v>0</v>
      </c>
      <c r="CO36" s="26" t="str">
        <f t="shared" si="193"/>
        <v xml:space="preserve"> </v>
      </c>
      <c r="CP36" s="26" t="str">
        <f t="shared" si="153"/>
        <v xml:space="preserve"> </v>
      </c>
      <c r="CQ36" s="136">
        <v>0</v>
      </c>
      <c r="CR36" s="136">
        <v>0</v>
      </c>
      <c r="CS36" s="8">
        <v>0</v>
      </c>
      <c r="CT36" s="44" t="str">
        <f t="shared" si="167"/>
        <v xml:space="preserve"> </v>
      </c>
      <c r="CU36" s="26" t="str">
        <f t="shared" si="168"/>
        <v xml:space="preserve"> </v>
      </c>
      <c r="CV36" s="27"/>
      <c r="CW36" s="27"/>
      <c r="CX36" s="27"/>
      <c r="CY36" s="26" t="str">
        <f t="shared" si="154"/>
        <v xml:space="preserve"> </v>
      </c>
      <c r="CZ36" s="26" t="str">
        <f t="shared" si="155"/>
        <v xml:space="preserve"> </v>
      </c>
      <c r="DA36" s="136">
        <v>0</v>
      </c>
      <c r="DB36" s="27"/>
      <c r="DC36" s="27">
        <v>0</v>
      </c>
      <c r="DD36" s="26" t="str">
        <f t="shared" si="156"/>
        <v xml:space="preserve"> </v>
      </c>
      <c r="DE36" s="26" t="str">
        <f t="shared" si="157"/>
        <v xml:space="preserve"> </v>
      </c>
      <c r="DF36" s="27"/>
      <c r="DG36" s="27"/>
      <c r="DH36" s="27"/>
      <c r="DI36" s="26" t="str">
        <f t="shared" si="158"/>
        <v xml:space="preserve"> </v>
      </c>
      <c r="DJ36" s="26" t="str">
        <f t="shared" si="159"/>
        <v xml:space="preserve"> </v>
      </c>
      <c r="DK36" s="27"/>
      <c r="DL36" s="27"/>
      <c r="DM36" s="27"/>
      <c r="DN36" s="26" t="str">
        <f t="shared" si="128"/>
        <v xml:space="preserve"> </v>
      </c>
      <c r="DO36" s="26" t="str">
        <f t="shared" si="160"/>
        <v xml:space="preserve"> </v>
      </c>
      <c r="DP36" s="136">
        <v>30000</v>
      </c>
      <c r="DQ36" s="136">
        <v>30000</v>
      </c>
      <c r="DR36" s="33">
        <v>0</v>
      </c>
      <c r="DS36" s="26">
        <f t="shared" si="130"/>
        <v>1</v>
      </c>
      <c r="DT36" s="26" t="str">
        <f t="shared" si="161"/>
        <v xml:space="preserve"> </v>
      </c>
      <c r="DU36" s="27"/>
      <c r="DV36" s="27">
        <v>0</v>
      </c>
      <c r="DW36" s="26" t="str">
        <f t="shared" si="162"/>
        <v xml:space="preserve"> </v>
      </c>
      <c r="DX36" s="8"/>
      <c r="DY36" s="136">
        <v>20000</v>
      </c>
      <c r="DZ36" s="27">
        <v>0</v>
      </c>
      <c r="EA36" s="26" t="str">
        <f t="shared" si="131"/>
        <v xml:space="preserve"> </v>
      </c>
      <c r="EB36" s="26" t="str">
        <f t="shared" si="163"/>
        <v xml:space="preserve"> </v>
      </c>
    </row>
    <row r="37" spans="1:132" s="39" customFormat="1" ht="15.75" hidden="1" customHeight="1" outlineLevel="1" x14ac:dyDescent="0.25">
      <c r="A37" s="15">
        <v>27</v>
      </c>
      <c r="B37" s="7" t="s">
        <v>3</v>
      </c>
      <c r="C37" s="25">
        <f t="shared" si="229"/>
        <v>26221100</v>
      </c>
      <c r="D37" s="25">
        <f t="shared" si="230"/>
        <v>28154977.969999999</v>
      </c>
      <c r="E37" s="25">
        <f t="shared" si="231"/>
        <v>36682993.799999997</v>
      </c>
      <c r="F37" s="26">
        <f t="shared" si="105"/>
        <v>1.0737527399689561</v>
      </c>
      <c r="G37" s="26">
        <f t="shared" si="133"/>
        <v>0.76752126948809729</v>
      </c>
      <c r="H37" s="14">
        <f t="shared" si="232"/>
        <v>24652800</v>
      </c>
      <c r="I37" s="21">
        <f t="shared" si="233"/>
        <v>26519354.759999998</v>
      </c>
      <c r="J37" s="14">
        <f t="shared" si="234"/>
        <v>35100522.390000001</v>
      </c>
      <c r="K37" s="26">
        <f t="shared" si="106"/>
        <v>1.0757137022975076</v>
      </c>
      <c r="L37" s="26">
        <f t="shared" si="135"/>
        <v>0.75552592822821507</v>
      </c>
      <c r="M37" s="136">
        <v>6525000</v>
      </c>
      <c r="N37" s="136">
        <v>6792880.8700000001</v>
      </c>
      <c r="O37" s="8">
        <v>17687956.039999999</v>
      </c>
      <c r="P37" s="26">
        <f t="shared" si="107"/>
        <v>1.0410545394636015</v>
      </c>
      <c r="Q37" s="26">
        <f t="shared" si="136"/>
        <v>0.38403990006750383</v>
      </c>
      <c r="R37" s="27">
        <f t="shared" si="240"/>
        <v>20378642.610000003</v>
      </c>
      <c r="S37" s="26">
        <f t="shared" si="137"/>
        <v>1.1521197002025116</v>
      </c>
      <c r="T37" s="27"/>
      <c r="U37" s="27"/>
      <c r="V37" s="27"/>
      <c r="W37" s="26" t="str">
        <f t="shared" si="108"/>
        <v xml:space="preserve"> </v>
      </c>
      <c r="X37" s="26" t="str">
        <f t="shared" si="235"/>
        <v xml:space="preserve"> </v>
      </c>
      <c r="Y37" s="136">
        <v>1500</v>
      </c>
      <c r="Z37" s="136">
        <v>1456.77</v>
      </c>
      <c r="AA37" s="8">
        <v>450</v>
      </c>
      <c r="AB37" s="26">
        <f t="shared" si="110"/>
        <v>0.97118000000000004</v>
      </c>
      <c r="AC37" s="26" t="str">
        <f t="shared" si="236"/>
        <v>св.200</v>
      </c>
      <c r="AD37" s="136">
        <v>800000</v>
      </c>
      <c r="AE37" s="136">
        <v>1012844.33</v>
      </c>
      <c r="AF37" s="8">
        <v>1183469.2</v>
      </c>
      <c r="AG37" s="26">
        <f t="shared" si="111"/>
        <v>1.2660554124999999</v>
      </c>
      <c r="AH37" s="26">
        <f t="shared" si="140"/>
        <v>0.85582652256602876</v>
      </c>
      <c r="AI37" s="136">
        <v>17314300</v>
      </c>
      <c r="AJ37" s="136">
        <v>18699932.789999999</v>
      </c>
      <c r="AK37" s="8">
        <v>16220717.15</v>
      </c>
      <c r="AL37" s="26">
        <f t="shared" si="113"/>
        <v>1.0800282304222522</v>
      </c>
      <c r="AM37" s="26">
        <f t="shared" si="141"/>
        <v>1.1528425418601174</v>
      </c>
      <c r="AN37" s="136">
        <v>12000</v>
      </c>
      <c r="AO37" s="136">
        <v>12240</v>
      </c>
      <c r="AP37" s="8">
        <v>7930</v>
      </c>
      <c r="AQ37" s="26">
        <f t="shared" si="199"/>
        <v>1.02</v>
      </c>
      <c r="AR37" s="26">
        <f t="shared" si="142"/>
        <v>1.5435056746532156</v>
      </c>
      <c r="AS37" s="8">
        <f t="shared" si="241"/>
        <v>1568300</v>
      </c>
      <c r="AT37" s="14">
        <f t="shared" si="242"/>
        <v>1635623.21</v>
      </c>
      <c r="AU37" s="8">
        <f t="shared" si="243"/>
        <v>1582471.41</v>
      </c>
      <c r="AV37" s="26">
        <f t="shared" si="115"/>
        <v>1.0429275074921889</v>
      </c>
      <c r="AW37" s="26">
        <f t="shared" si="143"/>
        <v>1.0335878421967826</v>
      </c>
      <c r="AX37" s="8"/>
      <c r="AY37" s="8"/>
      <c r="AZ37" s="27"/>
      <c r="BA37" s="26" t="str">
        <f t="shared" si="116"/>
        <v xml:space="preserve"> </v>
      </c>
      <c r="BB37" s="26" t="str">
        <f t="shared" si="144"/>
        <v xml:space="preserve"> </v>
      </c>
      <c r="BC37" s="136">
        <v>6800</v>
      </c>
      <c r="BD37" s="136">
        <v>6814.4</v>
      </c>
      <c r="BE37" s="32">
        <v>3893.05</v>
      </c>
      <c r="BF37" s="26">
        <f t="shared" si="145"/>
        <v>1.0021176470588236</v>
      </c>
      <c r="BG37" s="26">
        <f t="shared" si="146"/>
        <v>1.750401356263084</v>
      </c>
      <c r="BH37" s="136">
        <v>0</v>
      </c>
      <c r="BI37" s="136">
        <v>0</v>
      </c>
      <c r="BJ37" s="8">
        <v>0</v>
      </c>
      <c r="BK37" s="26" t="str">
        <f t="shared" si="119"/>
        <v xml:space="preserve"> </v>
      </c>
      <c r="BL37" s="26" t="str">
        <f t="shared" si="147"/>
        <v xml:space="preserve"> </v>
      </c>
      <c r="BM37" s="136">
        <v>110800</v>
      </c>
      <c r="BN37" s="136">
        <v>117945.56</v>
      </c>
      <c r="BO37" s="27">
        <v>76286.12</v>
      </c>
      <c r="BP37" s="26">
        <f t="shared" si="192"/>
        <v>1.0644906137184116</v>
      </c>
      <c r="BQ37" s="26">
        <f t="shared" si="148"/>
        <v>1.5460946237664204</v>
      </c>
      <c r="BR37" s="27"/>
      <c r="BS37" s="27"/>
      <c r="BT37" s="27"/>
      <c r="BU37" s="26" t="str">
        <f t="shared" si="120"/>
        <v xml:space="preserve"> </v>
      </c>
      <c r="BV37" s="26" t="str">
        <f t="shared" si="149"/>
        <v xml:space="preserve"> </v>
      </c>
      <c r="BW37" s="136">
        <v>1250000</v>
      </c>
      <c r="BX37" s="136">
        <v>1300152</v>
      </c>
      <c r="BY37" s="27">
        <v>1339549.03</v>
      </c>
      <c r="BZ37" s="26">
        <f t="shared" si="121"/>
        <v>1.0401216</v>
      </c>
      <c r="CA37" s="26">
        <f t="shared" si="186"/>
        <v>0.97058933333705599</v>
      </c>
      <c r="CB37" s="136">
        <v>10000</v>
      </c>
      <c r="CC37" s="136">
        <v>10000</v>
      </c>
      <c r="CD37" s="27">
        <v>0</v>
      </c>
      <c r="CE37" s="26">
        <f t="shared" si="123"/>
        <v>1</v>
      </c>
      <c r="CF37" s="26" t="str">
        <f t="shared" si="151"/>
        <v xml:space="preserve"> </v>
      </c>
      <c r="CG37" s="27"/>
      <c r="CH37" s="27"/>
      <c r="CI37" s="27"/>
      <c r="CJ37" s="26" t="str">
        <f t="shared" si="124"/>
        <v xml:space="preserve"> </v>
      </c>
      <c r="CK37" s="26" t="str">
        <f t="shared" si="152"/>
        <v xml:space="preserve"> </v>
      </c>
      <c r="CL37" s="136">
        <v>0</v>
      </c>
      <c r="CM37" s="136">
        <v>0</v>
      </c>
      <c r="CN37" s="27">
        <v>0</v>
      </c>
      <c r="CO37" s="26" t="str">
        <f t="shared" si="193"/>
        <v xml:space="preserve"> </v>
      </c>
      <c r="CP37" s="26" t="str">
        <f t="shared" si="153"/>
        <v xml:space="preserve"> </v>
      </c>
      <c r="CQ37" s="136">
        <v>0</v>
      </c>
      <c r="CR37" s="136">
        <v>0</v>
      </c>
      <c r="CS37" s="8">
        <v>112156.42</v>
      </c>
      <c r="CT37" s="44" t="str">
        <f t="shared" si="167"/>
        <v xml:space="preserve"> </v>
      </c>
      <c r="CU37" s="26">
        <f t="shared" si="168"/>
        <v>0</v>
      </c>
      <c r="CV37" s="27"/>
      <c r="CW37" s="27"/>
      <c r="CX37" s="27"/>
      <c r="CY37" s="26" t="str">
        <f t="shared" si="154"/>
        <v xml:space="preserve"> </v>
      </c>
      <c r="CZ37" s="26" t="str">
        <f t="shared" si="155"/>
        <v xml:space="preserve"> </v>
      </c>
      <c r="DA37" s="136">
        <v>0</v>
      </c>
      <c r="DB37" s="27"/>
      <c r="DC37" s="27">
        <v>112156.42</v>
      </c>
      <c r="DD37" s="26" t="str">
        <f t="shared" si="156"/>
        <v xml:space="preserve"> </v>
      </c>
      <c r="DE37" s="26">
        <f t="shared" si="157"/>
        <v>0</v>
      </c>
      <c r="DF37" s="27"/>
      <c r="DG37" s="27"/>
      <c r="DH37" s="27"/>
      <c r="DI37" s="26" t="str">
        <f t="shared" si="158"/>
        <v xml:space="preserve"> </v>
      </c>
      <c r="DJ37" s="26" t="str">
        <f t="shared" si="159"/>
        <v xml:space="preserve"> </v>
      </c>
      <c r="DK37" s="27"/>
      <c r="DL37" s="27"/>
      <c r="DM37" s="27"/>
      <c r="DN37" s="26" t="str">
        <f t="shared" si="128"/>
        <v xml:space="preserve"> </v>
      </c>
      <c r="DO37" s="26" t="str">
        <f t="shared" si="160"/>
        <v xml:space="preserve"> </v>
      </c>
      <c r="DP37" s="136">
        <v>190700</v>
      </c>
      <c r="DQ37" s="136">
        <v>190711.25</v>
      </c>
      <c r="DR37" s="33">
        <v>20586.79</v>
      </c>
      <c r="DS37" s="26">
        <f t="shared" si="130"/>
        <v>1.0000589931830099</v>
      </c>
      <c r="DT37" s="26" t="str">
        <f t="shared" si="161"/>
        <v>св.200</v>
      </c>
      <c r="DU37" s="27"/>
      <c r="DV37" s="27">
        <v>0</v>
      </c>
      <c r="DW37" s="26" t="str">
        <f t="shared" si="162"/>
        <v xml:space="preserve"> </v>
      </c>
      <c r="DX37" s="8"/>
      <c r="DY37" s="136">
        <v>10000</v>
      </c>
      <c r="DZ37" s="27">
        <v>30000</v>
      </c>
      <c r="EA37" s="26" t="str">
        <f t="shared" si="131"/>
        <v xml:space="preserve"> </v>
      </c>
      <c r="EB37" s="26">
        <f t="shared" si="163"/>
        <v>0.33333333333333331</v>
      </c>
    </row>
    <row r="38" spans="1:132" s="39" customFormat="1" ht="15.75" hidden="1" customHeight="1" outlineLevel="1" x14ac:dyDescent="0.25">
      <c r="A38" s="15">
        <v>28</v>
      </c>
      <c r="B38" s="7" t="s">
        <v>46</v>
      </c>
      <c r="C38" s="25">
        <f t="shared" si="229"/>
        <v>1501350</v>
      </c>
      <c r="D38" s="25">
        <f t="shared" si="230"/>
        <v>1484879.27</v>
      </c>
      <c r="E38" s="25">
        <f t="shared" si="231"/>
        <v>3049727.07</v>
      </c>
      <c r="F38" s="26">
        <f t="shared" ref="F38:F64" si="246">IF(D38&lt;=0," ",IF(D38/C38*100&gt;200,"СВ.200",D38/C38))</f>
        <v>0.98902938688513675</v>
      </c>
      <c r="G38" s="26">
        <f t="shared" si="133"/>
        <v>0.48688923169770731</v>
      </c>
      <c r="H38" s="14">
        <f t="shared" si="232"/>
        <v>1341130</v>
      </c>
      <c r="I38" s="21">
        <f t="shared" si="233"/>
        <v>1318546.1599999999</v>
      </c>
      <c r="J38" s="14">
        <f t="shared" si="234"/>
        <v>2135767.73</v>
      </c>
      <c r="K38" s="26">
        <f t="shared" ref="K38:K64" si="247">IF(I38&lt;=0," ",IF(I38/H38*100&gt;200,"СВ.200",I38/H38))</f>
        <v>0.98316058845898602</v>
      </c>
      <c r="L38" s="26">
        <f t="shared" si="135"/>
        <v>0.61736402394280954</v>
      </c>
      <c r="M38" s="136">
        <v>401130</v>
      </c>
      <c r="N38" s="136">
        <v>435255.34</v>
      </c>
      <c r="O38" s="8">
        <v>1050945.6100000001</v>
      </c>
      <c r="P38" s="26">
        <f t="shared" ref="P38:P64" si="248">IF(N38&lt;=0," ",IF(M38&lt;=0," ",IF(N38/M38*100&gt;200,"СВ.200",N38/M38)))</f>
        <v>1.08507301872211</v>
      </c>
      <c r="Q38" s="26">
        <f t="shared" si="136"/>
        <v>0.41415591431035143</v>
      </c>
      <c r="R38" s="27">
        <f t="shared" si="240"/>
        <v>1305766.02</v>
      </c>
      <c r="S38" s="26">
        <f t="shared" si="137"/>
        <v>1.2424677429310542</v>
      </c>
      <c r="T38" s="27"/>
      <c r="U38" s="27"/>
      <c r="V38" s="27"/>
      <c r="W38" s="26" t="str">
        <f t="shared" ref="W38:W64" si="249">IF(U38&lt;=0," ",IF(T38&lt;=0," ",IF(U38/T38*100&gt;200,"СВ.200",U38/T38)))</f>
        <v xml:space="preserve"> </v>
      </c>
      <c r="X38" s="26" t="str">
        <f t="shared" si="235"/>
        <v xml:space="preserve"> </v>
      </c>
      <c r="Y38" s="136">
        <v>0</v>
      </c>
      <c r="Z38" s="136">
        <v>0</v>
      </c>
      <c r="AA38" s="8">
        <v>38698.44</v>
      </c>
      <c r="AB38" s="26" t="str">
        <f t="shared" ref="AB38:AB64" si="250">IF(Z38&lt;=0," ",IF(Y38&lt;=0," ",IF(Z38/Y38*100&gt;200,"СВ.200",Z38/Y38)))</f>
        <v xml:space="preserve"> </v>
      </c>
      <c r="AC38" s="26">
        <f t="shared" si="139"/>
        <v>0</v>
      </c>
      <c r="AD38" s="136">
        <v>60000</v>
      </c>
      <c r="AE38" s="136">
        <v>61970.879999999997</v>
      </c>
      <c r="AF38" s="8">
        <v>66589.929999999993</v>
      </c>
      <c r="AG38" s="26">
        <f t="shared" ref="AG38:AG64" si="251">IF(AE38&lt;=0," ",IF(AD38&lt;=0," ",IF(AE38/AD38*100&gt;200,"СВ.200",AE38/AD38)))</f>
        <v>1.032848</v>
      </c>
      <c r="AH38" s="26">
        <f t="shared" si="140"/>
        <v>0.9306344067338711</v>
      </c>
      <c r="AI38" s="136">
        <v>870000</v>
      </c>
      <c r="AJ38" s="136">
        <v>809799.94</v>
      </c>
      <c r="AK38" s="8">
        <v>971373.75</v>
      </c>
      <c r="AL38" s="26">
        <f t="shared" ref="AL38:AL64" si="252">IF(AJ38&lt;=0," ",IF(AI38&lt;=0," ",IF(AJ38/AI38*100&gt;200,"СВ.200",AJ38/AI38)))</f>
        <v>0.93080452873563213</v>
      </c>
      <c r="AM38" s="26">
        <f t="shared" si="141"/>
        <v>0.8336646321768526</v>
      </c>
      <c r="AN38" s="136">
        <v>10000</v>
      </c>
      <c r="AO38" s="136">
        <v>11520</v>
      </c>
      <c r="AP38" s="8">
        <v>8160</v>
      </c>
      <c r="AQ38" s="26">
        <f t="shared" si="199"/>
        <v>1.1519999999999999</v>
      </c>
      <c r="AR38" s="26">
        <f t="shared" si="142"/>
        <v>1.411764705882353</v>
      </c>
      <c r="AS38" s="8">
        <f t="shared" si="241"/>
        <v>160220</v>
      </c>
      <c r="AT38" s="14">
        <f t="shared" si="242"/>
        <v>166333.10999999999</v>
      </c>
      <c r="AU38" s="8">
        <f t="shared" si="243"/>
        <v>913959.34</v>
      </c>
      <c r="AV38" s="26">
        <f t="shared" ref="AV38:AV64" si="253">IF(AT38&lt;=0," ",IF(AS38&lt;=0," ",IF(AT38/AS38*100&gt;200,"СВ.200",AT38/AS38)))</f>
        <v>1.038154475096742</v>
      </c>
      <c r="AW38" s="26">
        <f t="shared" si="143"/>
        <v>0.18199180501837203</v>
      </c>
      <c r="AX38" s="8"/>
      <c r="AY38" s="8"/>
      <c r="AZ38" s="27"/>
      <c r="BA38" s="26" t="str">
        <f t="shared" ref="BA38:BA64" si="254">IF(AY38&lt;=0," ",IF(AX38&lt;=0," ",IF(AY38/AX38*100&gt;200,"СВ.200",AY38/AX38)))</f>
        <v xml:space="preserve"> </v>
      </c>
      <c r="BB38" s="26" t="str">
        <f t="shared" si="144"/>
        <v xml:space="preserve"> </v>
      </c>
      <c r="BC38" s="136">
        <v>0</v>
      </c>
      <c r="BD38" s="136">
        <v>0</v>
      </c>
      <c r="BE38" s="32">
        <v>0</v>
      </c>
      <c r="BF38" s="26" t="str">
        <f t="shared" si="145"/>
        <v xml:space="preserve"> </v>
      </c>
      <c r="BG38" s="26" t="str">
        <f t="shared" si="146"/>
        <v xml:space="preserve"> </v>
      </c>
      <c r="BH38" s="136">
        <v>3070</v>
      </c>
      <c r="BI38" s="136">
        <v>3067.8</v>
      </c>
      <c r="BJ38" s="8">
        <v>0</v>
      </c>
      <c r="BK38" s="26">
        <f t="shared" ref="BK38:BK64" si="255">IF(BI38&lt;=0," ",IF(BH38&lt;=0," ",IF(BI38/BH38*100&gt;200,"СВ.200",BI38/BH38)))</f>
        <v>0.99928338762214985</v>
      </c>
      <c r="BL38" s="26" t="str">
        <f t="shared" si="147"/>
        <v xml:space="preserve"> </v>
      </c>
      <c r="BM38" s="136">
        <v>7150</v>
      </c>
      <c r="BN38" s="136">
        <v>7151.8</v>
      </c>
      <c r="BO38" s="27">
        <v>17164.32</v>
      </c>
      <c r="BP38" s="26">
        <f t="shared" si="192"/>
        <v>1.0002517482517483</v>
      </c>
      <c r="BQ38" s="26">
        <f t="shared" si="148"/>
        <v>0.41666666666666669</v>
      </c>
      <c r="BR38" s="27"/>
      <c r="BS38" s="27"/>
      <c r="BT38" s="27"/>
      <c r="BU38" s="26" t="str">
        <f t="shared" ref="BU38:BU64" si="256">IF(BS38&lt;=0," ",IF(BR38&lt;=0," ",IF(BS38/BR38*100&gt;200,"СВ.200",BS38/BR38)))</f>
        <v xml:space="preserve"> </v>
      </c>
      <c r="BV38" s="26" t="str">
        <f t="shared" si="149"/>
        <v xml:space="preserve"> </v>
      </c>
      <c r="BW38" s="136">
        <v>120000</v>
      </c>
      <c r="BX38" s="136">
        <v>126113.51</v>
      </c>
      <c r="BY38" s="27">
        <v>133572.24</v>
      </c>
      <c r="BZ38" s="26">
        <f t="shared" ref="BZ38:BZ64" si="257">IF(BX38&lt;=0," ",IF(BW38&lt;=0," ",IF(BX38/BW38*100&gt;200,"СВ.200",BX38/BW38)))</f>
        <v>1.0509459166666666</v>
      </c>
      <c r="CA38" s="26">
        <f t="shared" si="186"/>
        <v>0.94415957986479826</v>
      </c>
      <c r="CB38" s="136">
        <v>0</v>
      </c>
      <c r="CC38" s="136">
        <v>0</v>
      </c>
      <c r="CD38" s="27">
        <v>13183.78</v>
      </c>
      <c r="CE38" s="26" t="str">
        <f t="shared" ref="CE38:CE63" si="258">IF(CC38&lt;=0," ",IF(CB38&lt;=0," ",IF(CC38/CB38*100&gt;200,"СВ.200",CC38/CB38)))</f>
        <v xml:space="preserve"> </v>
      </c>
      <c r="CF38" s="26">
        <f t="shared" si="151"/>
        <v>0</v>
      </c>
      <c r="CG38" s="27"/>
      <c r="CH38" s="27"/>
      <c r="CI38" s="27"/>
      <c r="CJ38" s="26" t="str">
        <f t="shared" ref="CJ38:CJ64" si="259">IF(CH38&lt;=0," ",IF(CG38&lt;=0," ",IF(CH38/CG38*100&gt;200,"СВ.200",CH38/CG38)))</f>
        <v xml:space="preserve"> </v>
      </c>
      <c r="CK38" s="26" t="str">
        <f t="shared" si="152"/>
        <v xml:space="preserve"> </v>
      </c>
      <c r="CL38" s="136">
        <v>0</v>
      </c>
      <c r="CM38" s="136">
        <v>0</v>
      </c>
      <c r="CN38" s="8">
        <v>742350</v>
      </c>
      <c r="CO38" s="26" t="str">
        <f t="shared" si="193"/>
        <v xml:space="preserve"> </v>
      </c>
      <c r="CP38" s="26">
        <f t="shared" si="153"/>
        <v>0</v>
      </c>
      <c r="CQ38" s="136">
        <v>0</v>
      </c>
      <c r="CR38" s="136">
        <v>0</v>
      </c>
      <c r="CS38" s="8">
        <v>0</v>
      </c>
      <c r="CT38" s="44" t="str">
        <f t="shared" si="167"/>
        <v xml:space="preserve"> </v>
      </c>
      <c r="CU38" s="26" t="str">
        <f t="shared" si="168"/>
        <v xml:space="preserve"> </v>
      </c>
      <c r="CV38" s="27"/>
      <c r="CW38" s="27"/>
      <c r="CX38" s="27"/>
      <c r="CY38" s="26" t="str">
        <f t="shared" si="154"/>
        <v xml:space="preserve"> </v>
      </c>
      <c r="CZ38" s="26" t="str">
        <f t="shared" si="155"/>
        <v xml:space="preserve"> </v>
      </c>
      <c r="DA38" s="136">
        <v>0</v>
      </c>
      <c r="DB38" s="27"/>
      <c r="DC38" s="27">
        <v>0</v>
      </c>
      <c r="DD38" s="26" t="str">
        <f t="shared" si="156"/>
        <v xml:space="preserve"> </v>
      </c>
      <c r="DE38" s="26" t="str">
        <f t="shared" si="157"/>
        <v xml:space="preserve"> </v>
      </c>
      <c r="DF38" s="27"/>
      <c r="DG38" s="27"/>
      <c r="DH38" s="27"/>
      <c r="DI38" s="26" t="str">
        <f t="shared" si="158"/>
        <v xml:space="preserve"> </v>
      </c>
      <c r="DJ38" s="26" t="str">
        <f t="shared" si="159"/>
        <v xml:space="preserve"> </v>
      </c>
      <c r="DK38" s="27"/>
      <c r="DL38" s="27"/>
      <c r="DM38" s="27"/>
      <c r="DN38" s="26" t="str">
        <f t="shared" ref="DN38:DN64" si="260">IF(DL38&lt;=0," ",IF(DK38&lt;=0," ",IF(DL38/DK38*100&gt;200,"СВ.200",DL38/DK38)))</f>
        <v xml:space="preserve"> </v>
      </c>
      <c r="DO38" s="26" t="str">
        <f t="shared" si="160"/>
        <v xml:space="preserve"> </v>
      </c>
      <c r="DP38" s="136">
        <v>30000</v>
      </c>
      <c r="DQ38" s="136">
        <v>30000</v>
      </c>
      <c r="DR38" s="33">
        <v>7689</v>
      </c>
      <c r="DS38" s="26">
        <f t="shared" ref="DS38:DS64" si="261">IF(DQ38&lt;=0," ",IF(DP38&lt;=0," ",IF(DQ38/DP38*100&gt;200,"СВ.200",DQ38/DP38)))</f>
        <v>1</v>
      </c>
      <c r="DT38" s="26" t="str">
        <f t="shared" si="161"/>
        <v>св.200</v>
      </c>
      <c r="DU38" s="27"/>
      <c r="DV38" s="27">
        <v>0</v>
      </c>
      <c r="DW38" s="26" t="str">
        <f t="shared" ref="DW38:DW41" si="262">IF(DU38=0," ",IF(DU38/DV38*100&gt;200,"св.200",DU38/DV38))</f>
        <v xml:space="preserve"> </v>
      </c>
      <c r="DX38" s="8"/>
      <c r="DY38" s="136">
        <v>0</v>
      </c>
      <c r="DZ38" s="27">
        <v>0</v>
      </c>
      <c r="EA38" s="26" t="str">
        <f t="shared" ref="EA38:EA64" si="263">IF(DY38&lt;=0," ",IF(DX38&lt;=0," ",IF(DY38/DX38*100&gt;200,"СВ.200",DY38/DX38)))</f>
        <v xml:space="preserve"> </v>
      </c>
      <c r="EB38" s="26" t="str">
        <f t="shared" si="163"/>
        <v xml:space="preserve"> </v>
      </c>
    </row>
    <row r="39" spans="1:132" s="39" customFormat="1" ht="15.75" hidden="1" customHeight="1" outlineLevel="1" x14ac:dyDescent="0.25">
      <c r="A39" s="15">
        <v>29</v>
      </c>
      <c r="B39" s="7" t="s">
        <v>100</v>
      </c>
      <c r="C39" s="25">
        <f t="shared" si="229"/>
        <v>4634450</v>
      </c>
      <c r="D39" s="25">
        <f t="shared" si="230"/>
        <v>4606593.92</v>
      </c>
      <c r="E39" s="25">
        <f t="shared" si="231"/>
        <v>9188844.6300000008</v>
      </c>
      <c r="F39" s="26">
        <f t="shared" si="246"/>
        <v>0.9939893450139714</v>
      </c>
      <c r="G39" s="26">
        <f t="shared" si="133"/>
        <v>0.50132460668235279</v>
      </c>
      <c r="H39" s="14">
        <f t="shared" si="232"/>
        <v>3798500</v>
      </c>
      <c r="I39" s="21">
        <f t="shared" si="233"/>
        <v>3784986.2399999998</v>
      </c>
      <c r="J39" s="14">
        <f t="shared" si="234"/>
        <v>8376803.3700000001</v>
      </c>
      <c r="K39" s="26">
        <f t="shared" si="247"/>
        <v>0.99644234303014345</v>
      </c>
      <c r="L39" s="26">
        <f t="shared" si="135"/>
        <v>0.45184136153359411</v>
      </c>
      <c r="M39" s="136">
        <v>2001500</v>
      </c>
      <c r="N39" s="136">
        <v>2061213.51</v>
      </c>
      <c r="O39" s="8">
        <v>6149617.8799999999</v>
      </c>
      <c r="P39" s="26">
        <f t="shared" si="248"/>
        <v>1.0298343792155884</v>
      </c>
      <c r="Q39" s="26">
        <f t="shared" si="136"/>
        <v>0.33517749398764268</v>
      </c>
      <c r="R39" s="27">
        <f t="shared" si="240"/>
        <v>6183640.5300000003</v>
      </c>
      <c r="S39" s="26">
        <f t="shared" si="137"/>
        <v>1.0055324819629281</v>
      </c>
      <c r="T39" s="27"/>
      <c r="U39" s="27"/>
      <c r="V39" s="27"/>
      <c r="W39" s="26" t="str">
        <f t="shared" si="249"/>
        <v xml:space="preserve"> </v>
      </c>
      <c r="X39" s="26" t="str">
        <f t="shared" si="235"/>
        <v xml:space="preserve"> </v>
      </c>
      <c r="Y39" s="136">
        <v>0</v>
      </c>
      <c r="Z39" s="136">
        <v>0</v>
      </c>
      <c r="AA39" s="8">
        <v>0</v>
      </c>
      <c r="AB39" s="26" t="str">
        <f t="shared" si="250"/>
        <v xml:space="preserve"> </v>
      </c>
      <c r="AC39" s="26" t="str">
        <f t="shared" si="139"/>
        <v xml:space="preserve"> </v>
      </c>
      <c r="AD39" s="136">
        <v>120000</v>
      </c>
      <c r="AE39" s="136">
        <v>193440.73</v>
      </c>
      <c r="AF39" s="8">
        <v>489411.86</v>
      </c>
      <c r="AG39" s="26">
        <f t="shared" si="251"/>
        <v>1.6120060833333334</v>
      </c>
      <c r="AH39" s="26">
        <f t="shared" si="140"/>
        <v>0.39525141462652746</v>
      </c>
      <c r="AI39" s="136">
        <v>1677000</v>
      </c>
      <c r="AJ39" s="136">
        <v>1530332</v>
      </c>
      <c r="AK39" s="8">
        <v>1737773.63</v>
      </c>
      <c r="AL39" s="26">
        <f t="shared" si="252"/>
        <v>0.91254144305307094</v>
      </c>
      <c r="AM39" s="26">
        <f t="shared" si="141"/>
        <v>0.88062793311002197</v>
      </c>
      <c r="AN39" s="136">
        <v>0</v>
      </c>
      <c r="AO39" s="136">
        <v>0</v>
      </c>
      <c r="AP39" s="8">
        <v>0</v>
      </c>
      <c r="AQ39" s="26" t="str">
        <f t="shared" si="199"/>
        <v xml:space="preserve"> </v>
      </c>
      <c r="AR39" s="26" t="str">
        <f t="shared" si="142"/>
        <v xml:space="preserve"> </v>
      </c>
      <c r="AS39" s="8">
        <f t="shared" si="241"/>
        <v>835950</v>
      </c>
      <c r="AT39" s="14">
        <f t="shared" si="242"/>
        <v>821607.67999999993</v>
      </c>
      <c r="AU39" s="8">
        <f t="shared" si="243"/>
        <v>812041.26000000013</v>
      </c>
      <c r="AV39" s="26">
        <f t="shared" si="253"/>
        <v>0.9828430887014773</v>
      </c>
      <c r="AW39" s="26">
        <f t="shared" si="143"/>
        <v>1.0117807068079272</v>
      </c>
      <c r="AX39" s="8"/>
      <c r="AY39" s="8"/>
      <c r="AZ39" s="27"/>
      <c r="BA39" s="26" t="str">
        <f t="shared" si="254"/>
        <v xml:space="preserve"> </v>
      </c>
      <c r="BB39" s="26" t="str">
        <f t="shared" si="144"/>
        <v xml:space="preserve"> </v>
      </c>
      <c r="BC39" s="136">
        <v>0</v>
      </c>
      <c r="BD39" s="136">
        <v>0</v>
      </c>
      <c r="BE39" s="32">
        <v>0</v>
      </c>
      <c r="BF39" s="26" t="str">
        <f t="shared" si="145"/>
        <v xml:space="preserve"> </v>
      </c>
      <c r="BG39" s="26" t="str">
        <f t="shared" si="146"/>
        <v xml:space="preserve"> </v>
      </c>
      <c r="BH39" s="136">
        <v>142350</v>
      </c>
      <c r="BI39" s="136">
        <v>139877.51999999999</v>
      </c>
      <c r="BJ39" s="8">
        <v>180242.13</v>
      </c>
      <c r="BK39" s="26">
        <f t="shared" si="255"/>
        <v>0.98263097997892512</v>
      </c>
      <c r="BL39" s="26">
        <f t="shared" si="147"/>
        <v>0.77605341215175383</v>
      </c>
      <c r="BM39" s="136">
        <v>47400</v>
      </c>
      <c r="BN39" s="136">
        <v>47360.639999999999</v>
      </c>
      <c r="BO39" s="27">
        <v>28397</v>
      </c>
      <c r="BP39" s="26">
        <f t="shared" si="192"/>
        <v>0.99916962025316458</v>
      </c>
      <c r="BQ39" s="26">
        <f>IF(BN39=0," ",IF(BN39/BO39*100&gt;200,"св.200",BN39/BO39))</f>
        <v>1.6678043455294573</v>
      </c>
      <c r="BR39" s="27"/>
      <c r="BS39" s="27"/>
      <c r="BT39" s="27"/>
      <c r="BU39" s="26" t="str">
        <f t="shared" si="256"/>
        <v xml:space="preserve"> </v>
      </c>
      <c r="BV39" s="26" t="str">
        <f t="shared" si="149"/>
        <v xml:space="preserve"> </v>
      </c>
      <c r="BW39" s="136">
        <v>400000</v>
      </c>
      <c r="BX39" s="136">
        <v>408120.06</v>
      </c>
      <c r="BY39" s="27">
        <v>457352.71</v>
      </c>
      <c r="BZ39" s="26">
        <f t="shared" si="257"/>
        <v>1.02030015</v>
      </c>
      <c r="CA39" s="26">
        <f t="shared" si="186"/>
        <v>0.892352993819584</v>
      </c>
      <c r="CB39" s="136">
        <v>142100</v>
      </c>
      <c r="CC39" s="136">
        <v>122124.39</v>
      </c>
      <c r="CD39" s="8">
        <v>146049.42000000001</v>
      </c>
      <c r="CE39" s="26">
        <f t="shared" si="258"/>
        <v>0.85942568613652359</v>
      </c>
      <c r="CF39" s="26">
        <f t="shared" si="151"/>
        <v>0.83618538163314848</v>
      </c>
      <c r="CG39" s="27"/>
      <c r="CH39" s="27"/>
      <c r="CI39" s="27"/>
      <c r="CJ39" s="26" t="str">
        <f t="shared" si="259"/>
        <v xml:space="preserve"> </v>
      </c>
      <c r="CK39" s="26" t="str">
        <f t="shared" si="152"/>
        <v xml:space="preserve"> </v>
      </c>
      <c r="CL39" s="136">
        <v>0</v>
      </c>
      <c r="CM39" s="136">
        <v>0</v>
      </c>
      <c r="CN39" s="27">
        <v>0</v>
      </c>
      <c r="CO39" s="26" t="str">
        <f t="shared" si="193"/>
        <v xml:space="preserve"> </v>
      </c>
      <c r="CP39" s="26" t="str">
        <f t="shared" si="153"/>
        <v xml:space="preserve"> </v>
      </c>
      <c r="CQ39" s="136">
        <v>0</v>
      </c>
      <c r="CR39" s="136">
        <v>0</v>
      </c>
      <c r="CS39" s="8">
        <v>0</v>
      </c>
      <c r="CT39" s="44" t="str">
        <f t="shared" si="167"/>
        <v xml:space="preserve"> </v>
      </c>
      <c r="CU39" s="26" t="str">
        <f t="shared" si="168"/>
        <v xml:space="preserve"> </v>
      </c>
      <c r="CV39" s="27"/>
      <c r="CW39" s="27"/>
      <c r="CX39" s="27"/>
      <c r="CY39" s="26" t="str">
        <f t="shared" si="154"/>
        <v xml:space="preserve"> </v>
      </c>
      <c r="CZ39" s="26" t="str">
        <f t="shared" si="155"/>
        <v xml:space="preserve"> </v>
      </c>
      <c r="DA39" s="136">
        <v>0</v>
      </c>
      <c r="DB39" s="27"/>
      <c r="DC39" s="27">
        <v>0</v>
      </c>
      <c r="DD39" s="26" t="str">
        <f t="shared" si="156"/>
        <v xml:space="preserve"> </v>
      </c>
      <c r="DE39" s="26" t="str">
        <f t="shared" si="157"/>
        <v xml:space="preserve"> </v>
      </c>
      <c r="DF39" s="27"/>
      <c r="DG39" s="27"/>
      <c r="DH39" s="27"/>
      <c r="DI39" s="26" t="str">
        <f t="shared" si="158"/>
        <v xml:space="preserve"> </v>
      </c>
      <c r="DJ39" s="26" t="str">
        <f t="shared" si="159"/>
        <v xml:space="preserve"> </v>
      </c>
      <c r="DK39" s="27"/>
      <c r="DL39" s="27"/>
      <c r="DM39" s="27"/>
      <c r="DN39" s="26" t="str">
        <f t="shared" si="260"/>
        <v xml:space="preserve"> </v>
      </c>
      <c r="DO39" s="26" t="str">
        <f t="shared" si="160"/>
        <v xml:space="preserve"> </v>
      </c>
      <c r="DP39" s="136">
        <v>104100</v>
      </c>
      <c r="DQ39" s="136">
        <v>104125.07</v>
      </c>
      <c r="DR39" s="33">
        <v>0</v>
      </c>
      <c r="DS39" s="26">
        <f t="shared" si="261"/>
        <v>1.0002408261287226</v>
      </c>
      <c r="DT39" s="26" t="str">
        <f t="shared" si="161"/>
        <v xml:space="preserve"> </v>
      </c>
      <c r="DU39" s="27"/>
      <c r="DV39" s="27">
        <v>0</v>
      </c>
      <c r="DW39" s="26" t="str">
        <f t="shared" si="262"/>
        <v xml:space="preserve"> </v>
      </c>
      <c r="DX39" s="8"/>
      <c r="DY39" s="136">
        <v>0</v>
      </c>
      <c r="DZ39" s="27">
        <v>0</v>
      </c>
      <c r="EA39" s="26" t="str">
        <f t="shared" si="263"/>
        <v xml:space="preserve"> </v>
      </c>
      <c r="EB39" s="26" t="str">
        <f t="shared" si="163"/>
        <v xml:space="preserve"> </v>
      </c>
    </row>
    <row r="40" spans="1:132" s="39" customFormat="1" ht="15.75" hidden="1" customHeight="1" outlineLevel="1" x14ac:dyDescent="0.25">
      <c r="A40" s="15">
        <v>30</v>
      </c>
      <c r="B40" s="7" t="s">
        <v>4</v>
      </c>
      <c r="C40" s="25">
        <f t="shared" si="229"/>
        <v>2166390</v>
      </c>
      <c r="D40" s="25">
        <f t="shared" si="230"/>
        <v>2145238.87</v>
      </c>
      <c r="E40" s="25">
        <f t="shared" si="231"/>
        <v>1923696.24</v>
      </c>
      <c r="F40" s="26">
        <f t="shared" si="246"/>
        <v>0.99023669330083697</v>
      </c>
      <c r="G40" s="26">
        <f t="shared" si="133"/>
        <v>1.1151650792850747</v>
      </c>
      <c r="H40" s="14">
        <f t="shared" si="232"/>
        <v>854650</v>
      </c>
      <c r="I40" s="21">
        <f t="shared" si="233"/>
        <v>852102.12</v>
      </c>
      <c r="J40" s="14">
        <f t="shared" si="234"/>
        <v>1453675.81</v>
      </c>
      <c r="K40" s="26">
        <f t="shared" si="247"/>
        <v>0.99701880301877965</v>
      </c>
      <c r="L40" s="26">
        <f t="shared" si="135"/>
        <v>0.5861706675850924</v>
      </c>
      <c r="M40" s="136">
        <v>250500</v>
      </c>
      <c r="N40" s="136">
        <v>261463.72</v>
      </c>
      <c r="O40" s="8">
        <v>914235.49</v>
      </c>
      <c r="P40" s="26">
        <f t="shared" si="248"/>
        <v>1.0437673453093812</v>
      </c>
      <c r="Q40" s="26">
        <f t="shared" si="136"/>
        <v>0.28599165407590993</v>
      </c>
      <c r="R40" s="27">
        <f t="shared" si="240"/>
        <v>784391.16</v>
      </c>
      <c r="S40" s="26">
        <f t="shared" si="137"/>
        <v>0.85797496222772984</v>
      </c>
      <c r="T40" s="27"/>
      <c r="U40" s="27"/>
      <c r="V40" s="27"/>
      <c r="W40" s="26" t="str">
        <f t="shared" si="249"/>
        <v xml:space="preserve"> </v>
      </c>
      <c r="X40" s="26" t="str">
        <f t="shared" si="235"/>
        <v xml:space="preserve"> </v>
      </c>
      <c r="Y40" s="136">
        <v>150</v>
      </c>
      <c r="Z40" s="136">
        <v>150</v>
      </c>
      <c r="AA40" s="8">
        <v>0</v>
      </c>
      <c r="AB40" s="26">
        <f t="shared" si="250"/>
        <v>1</v>
      </c>
      <c r="AC40" s="26" t="str">
        <f t="shared" si="139"/>
        <v xml:space="preserve"> </v>
      </c>
      <c r="AD40" s="136">
        <v>85000</v>
      </c>
      <c r="AE40" s="136">
        <v>81923.08</v>
      </c>
      <c r="AF40" s="8">
        <v>37344.78</v>
      </c>
      <c r="AG40" s="26">
        <f t="shared" si="251"/>
        <v>0.96380094117647064</v>
      </c>
      <c r="AH40" s="26" t="str">
        <f t="shared" si="140"/>
        <v>св.200</v>
      </c>
      <c r="AI40" s="136">
        <v>515000</v>
      </c>
      <c r="AJ40" s="136">
        <v>504265.32</v>
      </c>
      <c r="AK40" s="8">
        <v>499145.54</v>
      </c>
      <c r="AL40" s="26">
        <f t="shared" si="252"/>
        <v>0.97915596116504855</v>
      </c>
      <c r="AM40" s="26">
        <f t="shared" si="141"/>
        <v>1.0102570885437543</v>
      </c>
      <c r="AN40" s="136">
        <v>4000</v>
      </c>
      <c r="AO40" s="136">
        <v>4300</v>
      </c>
      <c r="AP40" s="8">
        <v>2950</v>
      </c>
      <c r="AQ40" s="26">
        <f t="shared" si="199"/>
        <v>1.075</v>
      </c>
      <c r="AR40" s="26">
        <f t="shared" si="142"/>
        <v>1.4576271186440677</v>
      </c>
      <c r="AS40" s="8">
        <f t="shared" si="241"/>
        <v>1311740</v>
      </c>
      <c r="AT40" s="14">
        <f t="shared" si="242"/>
        <v>1293136.75</v>
      </c>
      <c r="AU40" s="8">
        <f t="shared" si="243"/>
        <v>470020.42999999993</v>
      </c>
      <c r="AV40" s="26">
        <f t="shared" si="253"/>
        <v>0.98581788311708118</v>
      </c>
      <c r="AW40" s="26" t="str">
        <f t="shared" si="143"/>
        <v>св.200</v>
      </c>
      <c r="AX40" s="8"/>
      <c r="AY40" s="8"/>
      <c r="AZ40" s="27"/>
      <c r="BA40" s="26" t="str">
        <f t="shared" si="254"/>
        <v xml:space="preserve"> </v>
      </c>
      <c r="BB40" s="26" t="str">
        <f t="shared" si="144"/>
        <v xml:space="preserve"> </v>
      </c>
      <c r="BC40" s="136">
        <v>0</v>
      </c>
      <c r="BD40" s="136">
        <v>0</v>
      </c>
      <c r="BE40" s="32">
        <v>0</v>
      </c>
      <c r="BF40" s="26" t="str">
        <f t="shared" si="145"/>
        <v xml:space="preserve"> </v>
      </c>
      <c r="BG40" s="26" t="str">
        <f t="shared" si="146"/>
        <v xml:space="preserve"> </v>
      </c>
      <c r="BH40" s="136">
        <v>13320</v>
      </c>
      <c r="BI40" s="136">
        <v>13320</v>
      </c>
      <c r="BJ40" s="8">
        <v>9990</v>
      </c>
      <c r="BK40" s="26">
        <f t="shared" si="255"/>
        <v>1</v>
      </c>
      <c r="BL40" s="26">
        <f t="shared" si="147"/>
        <v>1.3333333333333333</v>
      </c>
      <c r="BM40" s="136">
        <v>3720</v>
      </c>
      <c r="BN40" s="136">
        <v>3720</v>
      </c>
      <c r="BO40" s="27">
        <v>1240</v>
      </c>
      <c r="BP40" s="26">
        <f>IF(BN40&lt;=0," ",IF(BM40&lt;=0," ",IF(BN40/BM40*100&gt;200,"СВ.200",BN40/BM40)))</f>
        <v>1</v>
      </c>
      <c r="BQ40" s="26" t="str">
        <f t="shared" si="148"/>
        <v>св.200</v>
      </c>
      <c r="BR40" s="27"/>
      <c r="BS40" s="27"/>
      <c r="BT40" s="27"/>
      <c r="BU40" s="26" t="str">
        <f t="shared" si="256"/>
        <v xml:space="preserve"> </v>
      </c>
      <c r="BV40" s="26" t="str">
        <f t="shared" si="149"/>
        <v xml:space="preserve"> </v>
      </c>
      <c r="BW40" s="136">
        <v>228000</v>
      </c>
      <c r="BX40" s="136">
        <v>218660.09</v>
      </c>
      <c r="BY40" s="27">
        <v>259309.83</v>
      </c>
      <c r="BZ40" s="26">
        <f t="shared" si="257"/>
        <v>0.95903548245614034</v>
      </c>
      <c r="CA40" s="26">
        <f t="shared" si="186"/>
        <v>0.84323872334496541</v>
      </c>
      <c r="CB40" s="136">
        <v>230000</v>
      </c>
      <c r="CC40" s="136">
        <v>220796.66</v>
      </c>
      <c r="CD40" s="8">
        <v>199480.6</v>
      </c>
      <c r="CE40" s="26">
        <f t="shared" si="258"/>
        <v>0.95998547826086955</v>
      </c>
      <c r="CF40" s="26">
        <f t="shared" si="151"/>
        <v>1.1068578097318738</v>
      </c>
      <c r="CG40" s="27"/>
      <c r="CH40" s="27"/>
      <c r="CI40" s="27"/>
      <c r="CJ40" s="26" t="str">
        <f t="shared" si="259"/>
        <v xml:space="preserve"> </v>
      </c>
      <c r="CK40" s="26" t="str">
        <f t="shared" si="152"/>
        <v xml:space="preserve"> </v>
      </c>
      <c r="CL40" s="136">
        <v>9000</v>
      </c>
      <c r="CM40" s="136">
        <v>9000</v>
      </c>
      <c r="CN40" s="27">
        <v>0</v>
      </c>
      <c r="CO40" s="26">
        <f t="shared" si="193"/>
        <v>1</v>
      </c>
      <c r="CP40" s="26" t="str">
        <f t="shared" si="153"/>
        <v xml:space="preserve"> </v>
      </c>
      <c r="CQ40" s="136">
        <v>797700</v>
      </c>
      <c r="CR40" s="136">
        <v>797640</v>
      </c>
      <c r="CS40" s="8">
        <v>0</v>
      </c>
      <c r="CT40" s="44">
        <f t="shared" si="167"/>
        <v>0.99992478375329075</v>
      </c>
      <c r="CU40" s="26" t="str">
        <f t="shared" si="168"/>
        <v xml:space="preserve"> </v>
      </c>
      <c r="CV40" s="27"/>
      <c r="CW40" s="27"/>
      <c r="CX40" s="27"/>
      <c r="CY40" s="26" t="str">
        <f t="shared" si="154"/>
        <v xml:space="preserve"> </v>
      </c>
      <c r="CZ40" s="26" t="str">
        <f t="shared" si="155"/>
        <v xml:space="preserve"> </v>
      </c>
      <c r="DA40" s="136">
        <v>797700</v>
      </c>
      <c r="DB40" s="136">
        <v>797640</v>
      </c>
      <c r="DC40" s="27">
        <v>0</v>
      </c>
      <c r="DD40" s="26">
        <f t="shared" si="156"/>
        <v>0.99992478375329075</v>
      </c>
      <c r="DE40" s="26" t="str">
        <f t="shared" si="157"/>
        <v xml:space="preserve"> </v>
      </c>
      <c r="DF40" s="27"/>
      <c r="DG40" s="27"/>
      <c r="DH40" s="27"/>
      <c r="DI40" s="26" t="str">
        <f t="shared" si="158"/>
        <v xml:space="preserve"> </v>
      </c>
      <c r="DJ40" s="26" t="str">
        <f t="shared" si="159"/>
        <v xml:space="preserve"> </v>
      </c>
      <c r="DK40" s="27"/>
      <c r="DL40" s="27"/>
      <c r="DM40" s="27"/>
      <c r="DN40" s="26" t="str">
        <f t="shared" si="260"/>
        <v xml:space="preserve"> </v>
      </c>
      <c r="DO40" s="26" t="str">
        <f t="shared" si="160"/>
        <v xml:space="preserve"> </v>
      </c>
      <c r="DP40" s="136">
        <v>30000</v>
      </c>
      <c r="DQ40" s="136">
        <v>30000</v>
      </c>
      <c r="DR40" s="33">
        <v>0</v>
      </c>
      <c r="DS40" s="26">
        <f t="shared" si="261"/>
        <v>1</v>
      </c>
      <c r="DT40" s="26" t="str">
        <f t="shared" si="161"/>
        <v xml:space="preserve"> </v>
      </c>
      <c r="DU40" s="27"/>
      <c r="DV40" s="27">
        <v>0</v>
      </c>
      <c r="DW40" s="26" t="str">
        <f t="shared" si="262"/>
        <v xml:space="preserve"> </v>
      </c>
      <c r="DX40" s="8"/>
      <c r="DY40" s="136">
        <v>0</v>
      </c>
      <c r="DZ40" s="27">
        <v>0</v>
      </c>
      <c r="EA40" s="26" t="str">
        <f t="shared" si="263"/>
        <v xml:space="preserve"> </v>
      </c>
      <c r="EB40" s="26" t="str">
        <f t="shared" si="163"/>
        <v xml:space="preserve"> </v>
      </c>
    </row>
    <row r="41" spans="1:132" s="39" customFormat="1" ht="16.5" hidden="1" customHeight="1" outlineLevel="1" x14ac:dyDescent="0.25">
      <c r="A41" s="15">
        <v>31</v>
      </c>
      <c r="B41" s="7" t="s">
        <v>99</v>
      </c>
      <c r="C41" s="25">
        <f t="shared" si="229"/>
        <v>2186800</v>
      </c>
      <c r="D41" s="25">
        <f t="shared" si="230"/>
        <v>2273600.04</v>
      </c>
      <c r="E41" s="25">
        <f t="shared" si="231"/>
        <v>4660482.72</v>
      </c>
      <c r="F41" s="26">
        <f t="shared" si="246"/>
        <v>1.0396927199561004</v>
      </c>
      <c r="G41" s="26">
        <f t="shared" si="133"/>
        <v>0.48784646926016284</v>
      </c>
      <c r="H41" s="14">
        <f t="shared" si="232"/>
        <v>1978300</v>
      </c>
      <c r="I41" s="21">
        <f t="shared" si="233"/>
        <v>2064242.78</v>
      </c>
      <c r="J41" s="14">
        <f t="shared" si="234"/>
        <v>4382599.9399999995</v>
      </c>
      <c r="K41" s="26">
        <f t="shared" si="247"/>
        <v>1.0434427437699034</v>
      </c>
      <c r="L41" s="26">
        <f t="shared" si="135"/>
        <v>0.47100871817198087</v>
      </c>
      <c r="M41" s="136">
        <v>800700</v>
      </c>
      <c r="N41" s="136">
        <v>813726.17</v>
      </c>
      <c r="O41" s="8">
        <v>3098911.82</v>
      </c>
      <c r="P41" s="26">
        <f t="shared" si="248"/>
        <v>1.0162684775821158</v>
      </c>
      <c r="Q41" s="26">
        <f t="shared" si="136"/>
        <v>0.2625844868344786</v>
      </c>
      <c r="R41" s="27">
        <f t="shared" si="240"/>
        <v>2441178.5099999998</v>
      </c>
      <c r="S41" s="26">
        <f t="shared" si="137"/>
        <v>0.78775346050343564</v>
      </c>
      <c r="T41" s="27"/>
      <c r="U41" s="27"/>
      <c r="V41" s="27"/>
      <c r="W41" s="26" t="str">
        <f t="shared" si="249"/>
        <v xml:space="preserve"> </v>
      </c>
      <c r="X41" s="26" t="str">
        <f t="shared" si="235"/>
        <v xml:space="preserve"> </v>
      </c>
      <c r="Y41" s="136">
        <v>2600</v>
      </c>
      <c r="Z41" s="136">
        <v>2581.71</v>
      </c>
      <c r="AA41" s="8">
        <v>0</v>
      </c>
      <c r="AB41" s="26">
        <f t="shared" si="250"/>
        <v>0.99296538461538464</v>
      </c>
      <c r="AC41" s="26" t="str">
        <f t="shared" si="139"/>
        <v xml:space="preserve"> </v>
      </c>
      <c r="AD41" s="136">
        <v>100000</v>
      </c>
      <c r="AE41" s="136">
        <v>153829.47</v>
      </c>
      <c r="AF41" s="8">
        <v>140200</v>
      </c>
      <c r="AG41" s="26">
        <f t="shared" si="251"/>
        <v>1.5382947</v>
      </c>
      <c r="AH41" s="26">
        <f t="shared" si="140"/>
        <v>1.0972144793152638</v>
      </c>
      <c r="AI41" s="136">
        <v>1075000</v>
      </c>
      <c r="AJ41" s="136">
        <v>1094105.43</v>
      </c>
      <c r="AK41" s="8">
        <v>1143488.1200000001</v>
      </c>
      <c r="AL41" s="26">
        <f t="shared" si="252"/>
        <v>1.0177724930232557</v>
      </c>
      <c r="AM41" s="26">
        <f>IF(AK41&lt;=0," ",IF(AJ41/AK41*100&gt;200,"св.200",AJ41/AK41))</f>
        <v>0.95681398946234775</v>
      </c>
      <c r="AN41" s="136">
        <v>0</v>
      </c>
      <c r="AO41" s="136">
        <v>0</v>
      </c>
      <c r="AP41" s="8">
        <v>0</v>
      </c>
      <c r="AQ41" s="26" t="str">
        <f t="shared" si="199"/>
        <v xml:space="preserve"> </v>
      </c>
      <c r="AR41" s="26" t="str">
        <f t="shared" si="142"/>
        <v xml:space="preserve"> </v>
      </c>
      <c r="AS41" s="8">
        <f t="shared" si="241"/>
        <v>208500</v>
      </c>
      <c r="AT41" s="14">
        <f t="shared" si="242"/>
        <v>209357.26</v>
      </c>
      <c r="AU41" s="8">
        <f t="shared" si="243"/>
        <v>277882.78000000003</v>
      </c>
      <c r="AV41" s="26">
        <f t="shared" si="253"/>
        <v>1.0041115587529976</v>
      </c>
      <c r="AW41" s="26">
        <f t="shared" si="143"/>
        <v>0.75340134426465721</v>
      </c>
      <c r="AX41" s="8"/>
      <c r="AY41" s="8"/>
      <c r="AZ41" s="27"/>
      <c r="BA41" s="26" t="str">
        <f t="shared" si="254"/>
        <v xml:space="preserve"> </v>
      </c>
      <c r="BB41" s="26" t="str">
        <f t="shared" si="144"/>
        <v xml:space="preserve"> </v>
      </c>
      <c r="BC41" s="136">
        <v>0</v>
      </c>
      <c r="BD41" s="136">
        <v>0</v>
      </c>
      <c r="BE41" s="32">
        <v>0</v>
      </c>
      <c r="BF41" s="26" t="str">
        <f t="shared" si="145"/>
        <v xml:space="preserve"> </v>
      </c>
      <c r="BG41" s="26" t="str">
        <f t="shared" si="146"/>
        <v xml:space="preserve"> </v>
      </c>
      <c r="BH41" s="136">
        <v>0</v>
      </c>
      <c r="BI41" s="136">
        <v>0</v>
      </c>
      <c r="BJ41" s="8">
        <v>0</v>
      </c>
      <c r="BK41" s="26" t="str">
        <f t="shared" si="255"/>
        <v xml:space="preserve"> </v>
      </c>
      <c r="BL41" s="26" t="str">
        <f t="shared" si="147"/>
        <v xml:space="preserve"> </v>
      </c>
      <c r="BM41" s="136">
        <v>18500</v>
      </c>
      <c r="BN41" s="136">
        <v>18513.09</v>
      </c>
      <c r="BO41" s="27">
        <v>69423.960000000006</v>
      </c>
      <c r="BP41" s="26">
        <f t="shared" si="192"/>
        <v>1.0007075675675676</v>
      </c>
      <c r="BQ41" s="26">
        <f t="shared" si="148"/>
        <v>0.26666715641112948</v>
      </c>
      <c r="BR41" s="27"/>
      <c r="BS41" s="27"/>
      <c r="BT41" s="27"/>
      <c r="BU41" s="26" t="str">
        <f t="shared" si="256"/>
        <v xml:space="preserve"> </v>
      </c>
      <c r="BV41" s="26" t="str">
        <f t="shared" si="149"/>
        <v xml:space="preserve"> </v>
      </c>
      <c r="BW41" s="136">
        <v>160000</v>
      </c>
      <c r="BX41" s="136">
        <v>160844.17000000001</v>
      </c>
      <c r="BY41" s="27">
        <v>141008.68</v>
      </c>
      <c r="BZ41" s="26">
        <f t="shared" si="257"/>
        <v>1.0052760625000001</v>
      </c>
      <c r="CA41" s="26">
        <f t="shared" si="186"/>
        <v>1.1406685744452045</v>
      </c>
      <c r="CB41" s="136"/>
      <c r="CC41" s="136">
        <v>0</v>
      </c>
      <c r="CD41" s="27">
        <v>67450.14</v>
      </c>
      <c r="CE41" s="26" t="str">
        <f t="shared" si="258"/>
        <v xml:space="preserve"> </v>
      </c>
      <c r="CF41" s="26">
        <f t="shared" si="151"/>
        <v>0</v>
      </c>
      <c r="CG41" s="27"/>
      <c r="CH41" s="27"/>
      <c r="CI41" s="27"/>
      <c r="CJ41" s="26" t="str">
        <f t="shared" si="259"/>
        <v xml:space="preserve"> </v>
      </c>
      <c r="CK41" s="26" t="str">
        <f t="shared" si="152"/>
        <v xml:space="preserve"> </v>
      </c>
      <c r="CL41" s="27"/>
      <c r="CM41" s="136">
        <v>0</v>
      </c>
      <c r="CN41" s="27">
        <v>0</v>
      </c>
      <c r="CO41" s="26" t="str">
        <f t="shared" si="193"/>
        <v xml:space="preserve"> </v>
      </c>
      <c r="CP41" s="26" t="str">
        <f t="shared" si="153"/>
        <v xml:space="preserve"> </v>
      </c>
      <c r="CQ41" s="8"/>
      <c r="CR41" s="8"/>
      <c r="CS41" s="8">
        <v>0</v>
      </c>
      <c r="CT41" s="44" t="str">
        <f t="shared" si="167"/>
        <v xml:space="preserve"> </v>
      </c>
      <c r="CU41" s="26" t="str">
        <f t="shared" si="168"/>
        <v xml:space="preserve"> </v>
      </c>
      <c r="CV41" s="27"/>
      <c r="CW41" s="27"/>
      <c r="CX41" s="27"/>
      <c r="CY41" s="26" t="str">
        <f t="shared" si="154"/>
        <v xml:space="preserve"> </v>
      </c>
      <c r="CZ41" s="26" t="str">
        <f t="shared" si="155"/>
        <v xml:space="preserve"> </v>
      </c>
      <c r="DA41" s="136">
        <v>0</v>
      </c>
      <c r="DB41" s="27"/>
      <c r="DC41" s="27">
        <v>0</v>
      </c>
      <c r="DD41" s="26" t="str">
        <f t="shared" si="156"/>
        <v xml:space="preserve"> </v>
      </c>
      <c r="DE41" s="26" t="str">
        <f t="shared" si="157"/>
        <v xml:space="preserve"> </v>
      </c>
      <c r="DF41" s="27"/>
      <c r="DG41" s="27"/>
      <c r="DH41" s="27"/>
      <c r="DI41" s="26" t="str">
        <f t="shared" si="158"/>
        <v xml:space="preserve"> </v>
      </c>
      <c r="DJ41" s="26" t="str">
        <f t="shared" si="159"/>
        <v xml:space="preserve"> </v>
      </c>
      <c r="DK41" s="27"/>
      <c r="DL41" s="27"/>
      <c r="DM41" s="27"/>
      <c r="DN41" s="26" t="str">
        <f t="shared" si="260"/>
        <v xml:space="preserve"> </v>
      </c>
      <c r="DO41" s="26" t="str">
        <f t="shared" si="160"/>
        <v xml:space="preserve"> </v>
      </c>
      <c r="DP41" s="136">
        <v>30000</v>
      </c>
      <c r="DQ41" s="136">
        <v>30000</v>
      </c>
      <c r="DR41" s="33">
        <v>0</v>
      </c>
      <c r="DS41" s="26">
        <f t="shared" si="261"/>
        <v>1</v>
      </c>
      <c r="DT41" s="26" t="str">
        <f t="shared" si="161"/>
        <v xml:space="preserve"> </v>
      </c>
      <c r="DU41" s="27"/>
      <c r="DV41" s="27">
        <v>0</v>
      </c>
      <c r="DW41" s="26" t="str">
        <f t="shared" si="262"/>
        <v xml:space="preserve"> </v>
      </c>
      <c r="DX41" s="8"/>
      <c r="DY41" s="136">
        <v>0</v>
      </c>
      <c r="DZ41" s="27">
        <v>0</v>
      </c>
      <c r="EA41" s="26" t="str">
        <f t="shared" si="263"/>
        <v xml:space="preserve"> </v>
      </c>
      <c r="EB41" s="26" t="str">
        <f t="shared" si="163"/>
        <v xml:space="preserve"> </v>
      </c>
    </row>
    <row r="42" spans="1:132" s="18" customFormat="1" ht="32.1" customHeight="1" collapsed="1" x14ac:dyDescent="0.25">
      <c r="A42" s="17"/>
      <c r="B42" s="6" t="s">
        <v>142</v>
      </c>
      <c r="C42" s="31">
        <f>SUM(C43:C47)</f>
        <v>22404225.48</v>
      </c>
      <c r="D42" s="31">
        <f>SUM(D43:D47)</f>
        <v>21975898.010000002</v>
      </c>
      <c r="E42" s="31">
        <f>SUM(E43:E47)</f>
        <v>22795133.739999998</v>
      </c>
      <c r="F42" s="23">
        <f t="shared" si="246"/>
        <v>0.98088184434751557</v>
      </c>
      <c r="G42" s="23">
        <f t="shared" si="133"/>
        <v>0.96406093777101054</v>
      </c>
      <c r="H42" s="22">
        <f t="shared" ref="H42:J42" si="264">SUM(H43:H47)</f>
        <v>20688612</v>
      </c>
      <c r="I42" s="56">
        <f>SUM(I43:I47)</f>
        <v>20384850.759999998</v>
      </c>
      <c r="J42" s="22">
        <f t="shared" si="264"/>
        <v>18373219.140000001</v>
      </c>
      <c r="K42" s="23">
        <f t="shared" si="247"/>
        <v>0.98531746643999119</v>
      </c>
      <c r="L42" s="23">
        <f t="shared" si="135"/>
        <v>1.1094871619759061</v>
      </c>
      <c r="M42" s="22">
        <f>SUM(M43:M47)</f>
        <v>14378133</v>
      </c>
      <c r="N42" s="22">
        <f>SUM(N43:N47)</f>
        <v>14232306.48</v>
      </c>
      <c r="O42" s="22">
        <f>SUM(O43:O47)</f>
        <v>11676091.300000001</v>
      </c>
      <c r="P42" s="23">
        <f t="shared" si="248"/>
        <v>0.98985775691461475</v>
      </c>
      <c r="Q42" s="23">
        <f t="shared" si="136"/>
        <v>1.2189273031806458</v>
      </c>
      <c r="R42" s="24">
        <f>SUM(R43:R47)</f>
        <v>14232306.48</v>
      </c>
      <c r="S42" s="23">
        <f t="shared" si="137"/>
        <v>1.2189273031806458</v>
      </c>
      <c r="T42" s="24">
        <f t="shared" ref="T42:U42" si="265">SUM(T43:T47)</f>
        <v>1097655</v>
      </c>
      <c r="U42" s="24">
        <f t="shared" si="265"/>
        <v>1097835.7</v>
      </c>
      <c r="V42" s="24">
        <f>SUM(V43:V47)</f>
        <v>931514.87</v>
      </c>
      <c r="W42" s="23">
        <f t="shared" si="249"/>
        <v>1.0001646236750164</v>
      </c>
      <c r="X42" s="23">
        <f t="shared" si="138"/>
        <v>1.1785487654104758</v>
      </c>
      <c r="Y42" s="24">
        <f t="shared" ref="Y42:AA42" si="266">SUM(Y43:Y47)</f>
        <v>101131</v>
      </c>
      <c r="Z42" s="24">
        <f>SUM(Z43:Z47)</f>
        <v>101080.5</v>
      </c>
      <c r="AA42" s="24">
        <f t="shared" si="266"/>
        <v>65605.63</v>
      </c>
      <c r="AB42" s="23">
        <f t="shared" si="250"/>
        <v>0.99950064767479807</v>
      </c>
      <c r="AC42" s="23">
        <f t="shared" si="139"/>
        <v>1.5407290502354751</v>
      </c>
      <c r="AD42" s="22">
        <f>SUM(AD43:AD47)</f>
        <v>702765</v>
      </c>
      <c r="AE42" s="22">
        <f>SUM(AE43:AE47)</f>
        <v>712904.4800000001</v>
      </c>
      <c r="AF42" s="22">
        <f>SUM(AF43:AF47)</f>
        <v>585310.47</v>
      </c>
      <c r="AG42" s="23">
        <f t="shared" si="251"/>
        <v>1.0144279809040007</v>
      </c>
      <c r="AH42" s="23">
        <f t="shared" si="140"/>
        <v>1.2179937256205242</v>
      </c>
      <c r="AI42" s="22">
        <f>SUM(AI43:AI47)</f>
        <v>4393578</v>
      </c>
      <c r="AJ42" s="22">
        <f>SUM(AJ43:AJ47)</f>
        <v>4226153.5999999996</v>
      </c>
      <c r="AK42" s="22">
        <f>SUM(AK43:AK47)</f>
        <v>5093916.87</v>
      </c>
      <c r="AL42" s="23">
        <f t="shared" si="252"/>
        <v>0.96189338165841132</v>
      </c>
      <c r="AM42" s="23">
        <f t="shared" si="141"/>
        <v>0.82964714734341538</v>
      </c>
      <c r="AN42" s="65">
        <f>SUM(AN43:AN47)</f>
        <v>15350</v>
      </c>
      <c r="AO42" s="22">
        <f>SUM(AO43:AO47)</f>
        <v>14570</v>
      </c>
      <c r="AP42" s="22">
        <f>SUM(AP43:AP47)</f>
        <v>20780</v>
      </c>
      <c r="AQ42" s="23">
        <f t="shared" si="199"/>
        <v>0.94918566775244295</v>
      </c>
      <c r="AR42" s="23">
        <f t="shared" si="142"/>
        <v>0.7011549566891242</v>
      </c>
      <c r="AS42" s="22">
        <f>SUM(AS43:AS47)</f>
        <v>1715613.48</v>
      </c>
      <c r="AT42" s="22">
        <f t="shared" ref="AT42:AU42" si="267">SUM(AT43:AT47)</f>
        <v>1591047.2500000002</v>
      </c>
      <c r="AU42" s="22">
        <f t="shared" si="267"/>
        <v>4421914.6000000006</v>
      </c>
      <c r="AV42" s="23">
        <f t="shared" si="253"/>
        <v>0.92739260244096489</v>
      </c>
      <c r="AW42" s="23">
        <f t="shared" si="143"/>
        <v>0.35980958338725039</v>
      </c>
      <c r="AX42" s="22">
        <f>SUM(AX43:AX47)</f>
        <v>283702</v>
      </c>
      <c r="AY42" s="22">
        <f>SUM(AY43:AY47)</f>
        <v>283701.03000000003</v>
      </c>
      <c r="AZ42" s="22">
        <f>SUM(AZ43:AZ47)</f>
        <v>535610.74</v>
      </c>
      <c r="BA42" s="23">
        <f t="shared" si="254"/>
        <v>0.99999658091941557</v>
      </c>
      <c r="BB42" s="23">
        <f t="shared" si="144"/>
        <v>0.52967763491822439</v>
      </c>
      <c r="BC42" s="24">
        <f>SUM(BC43:BC47)</f>
        <v>0</v>
      </c>
      <c r="BD42" s="24">
        <f t="shared" ref="BD42:BE42" si="268">SUM(BD43:BD47)</f>
        <v>0</v>
      </c>
      <c r="BE42" s="29">
        <f t="shared" si="268"/>
        <v>0</v>
      </c>
      <c r="BF42" s="23" t="str">
        <f t="shared" si="145"/>
        <v xml:space="preserve"> </v>
      </c>
      <c r="BG42" s="23" t="str">
        <f t="shared" si="146"/>
        <v xml:space="preserve"> </v>
      </c>
      <c r="BH42" s="24">
        <f t="shared" ref="BH42:BJ42" si="269">SUM(BH43:BH47)</f>
        <v>262647</v>
      </c>
      <c r="BI42" s="24">
        <f>SUM(BI43:BI47)</f>
        <v>243333.57</v>
      </c>
      <c r="BJ42" s="24">
        <f t="shared" si="269"/>
        <v>272135.07</v>
      </c>
      <c r="BK42" s="23">
        <f t="shared" si="255"/>
        <v>0.92646620749523123</v>
      </c>
      <c r="BL42" s="23">
        <f t="shared" si="147"/>
        <v>0.894164688145486</v>
      </c>
      <c r="BM42" s="24">
        <f>SUM(BM43:BM47)</f>
        <v>0</v>
      </c>
      <c r="BN42" s="24">
        <f>SUM(BN43:BN47)</f>
        <v>0</v>
      </c>
      <c r="BO42" s="24">
        <f>SUM(BO43:BO47)</f>
        <v>0</v>
      </c>
      <c r="BP42" s="23" t="str">
        <f t="shared" si="192"/>
        <v xml:space="preserve"> </v>
      </c>
      <c r="BQ42" s="23" t="str">
        <f t="shared" si="148"/>
        <v xml:space="preserve"> </v>
      </c>
      <c r="BR42" s="24">
        <f>SUM(BR43:BR47)</f>
        <v>0</v>
      </c>
      <c r="BS42" s="24">
        <f>SUM(BS43:BS47)</f>
        <v>0</v>
      </c>
      <c r="BT42" s="24">
        <f>SUM(BT43:BT47)</f>
        <v>0</v>
      </c>
      <c r="BU42" s="23" t="str">
        <f t="shared" si="256"/>
        <v xml:space="preserve"> </v>
      </c>
      <c r="BV42" s="23" t="str">
        <f t="shared" si="149"/>
        <v xml:space="preserve"> </v>
      </c>
      <c r="BW42" s="22">
        <f>SUM(BW43:BW47)</f>
        <v>0</v>
      </c>
      <c r="BX42" s="22">
        <f>SUM(BX43:BX47)</f>
        <v>0</v>
      </c>
      <c r="BY42" s="22">
        <f>SUM(BY43:BY47)</f>
        <v>0</v>
      </c>
      <c r="BZ42" s="23" t="str">
        <f t="shared" si="257"/>
        <v xml:space="preserve"> </v>
      </c>
      <c r="CA42" s="23" t="str">
        <f t="shared" si="186"/>
        <v xml:space="preserve"> </v>
      </c>
      <c r="CB42" s="22">
        <f>SUM(CB43:CB47)</f>
        <v>267331.48</v>
      </c>
      <c r="CC42" s="22">
        <f>SUM(CC43:CC47)</f>
        <v>262080.08000000002</v>
      </c>
      <c r="CD42" s="22">
        <f>SUM(CD43:CD47)</f>
        <v>297193.66000000003</v>
      </c>
      <c r="CE42" s="23">
        <f t="shared" si="258"/>
        <v>0.98035622291845326</v>
      </c>
      <c r="CF42" s="23">
        <f t="shared" si="151"/>
        <v>0.88184949840450833</v>
      </c>
      <c r="CG42" s="22">
        <f>SUM(CG43:CG47)</f>
        <v>0</v>
      </c>
      <c r="CH42" s="22">
        <f>SUM(CH43:CH47)</f>
        <v>0</v>
      </c>
      <c r="CI42" s="22">
        <f>SUM(CI43:CI47)</f>
        <v>0</v>
      </c>
      <c r="CJ42" s="23" t="str">
        <f t="shared" si="259"/>
        <v xml:space="preserve"> </v>
      </c>
      <c r="CK42" s="23" t="str">
        <f t="shared" si="152"/>
        <v xml:space="preserve"> </v>
      </c>
      <c r="CL42" s="22">
        <f>SUM(CL43:CL47)</f>
        <v>811000</v>
      </c>
      <c r="CM42" s="22">
        <f>SUM(CM43:CM47)</f>
        <v>711000</v>
      </c>
      <c r="CN42" s="22">
        <f>SUM(CN43:CN47)</f>
        <v>541050</v>
      </c>
      <c r="CO42" s="23">
        <f t="shared" si="193"/>
        <v>0.87669543773119607</v>
      </c>
      <c r="CP42" s="23">
        <f t="shared" si="153"/>
        <v>1.3141114499584141</v>
      </c>
      <c r="CQ42" s="45">
        <f>SUM(CQ43:CQ47)</f>
        <v>87933</v>
      </c>
      <c r="CR42" s="45">
        <f>SUM(CR43:CR47)</f>
        <v>87932.57</v>
      </c>
      <c r="CS42" s="22">
        <f>SUM(CS43:CS47)</f>
        <v>2776625.13</v>
      </c>
      <c r="CT42" s="23">
        <f t="shared" si="167"/>
        <v>0.99999510991322949</v>
      </c>
      <c r="CU42" s="23">
        <f t="shared" si="168"/>
        <v>3.1668866297410489E-2</v>
      </c>
      <c r="CV42" s="24">
        <f>SUM(CV43:CV47)</f>
        <v>87933</v>
      </c>
      <c r="CW42" s="24">
        <f>SUM(CW43:CW47)</f>
        <v>87932.57</v>
      </c>
      <c r="CX42" s="24">
        <f>SUM(CX43:CX47)</f>
        <v>152781.25</v>
      </c>
      <c r="CY42" s="23">
        <f t="shared" si="154"/>
        <v>0.99999510991322949</v>
      </c>
      <c r="CZ42" s="23">
        <f t="shared" si="155"/>
        <v>0.57554555941910412</v>
      </c>
      <c r="DA42" s="24">
        <f>SUM(DA43:DA47)</f>
        <v>0</v>
      </c>
      <c r="DB42" s="24">
        <f t="shared" ref="DB42:DC42" si="270">SUM(DB43:DB47)</f>
        <v>0</v>
      </c>
      <c r="DC42" s="24">
        <f t="shared" si="270"/>
        <v>2623843.88</v>
      </c>
      <c r="DD42" s="23" t="str">
        <f t="shared" si="156"/>
        <v xml:space="preserve"> </v>
      </c>
      <c r="DE42" s="23">
        <f t="shared" si="157"/>
        <v>0</v>
      </c>
      <c r="DF42" s="24">
        <f>SUM(DF43:DF47)</f>
        <v>0</v>
      </c>
      <c r="DG42" s="24">
        <f t="shared" ref="DG42:DH42" si="271">SUM(DG43:DG47)</f>
        <v>0</v>
      </c>
      <c r="DH42" s="24">
        <f t="shared" si="271"/>
        <v>0</v>
      </c>
      <c r="DI42" s="59" t="str">
        <f t="shared" si="158"/>
        <v xml:space="preserve"> </v>
      </c>
      <c r="DJ42" s="59" t="str">
        <f t="shared" si="159"/>
        <v xml:space="preserve"> </v>
      </c>
      <c r="DK42" s="22">
        <f>SUM(DK43:DK47)</f>
        <v>0</v>
      </c>
      <c r="DL42" s="22">
        <f>SUM(DL43:DL47)</f>
        <v>0</v>
      </c>
      <c r="DM42" s="22">
        <f>SUM(DM43:DM47)</f>
        <v>0</v>
      </c>
      <c r="DN42" s="23" t="str">
        <f t="shared" si="260"/>
        <v xml:space="preserve"> </v>
      </c>
      <c r="DO42" s="23" t="str">
        <f t="shared" si="160"/>
        <v xml:space="preserve"> </v>
      </c>
      <c r="DP42" s="22">
        <f>SUM(DP43:DP47)</f>
        <v>3000</v>
      </c>
      <c r="DQ42" s="34">
        <f>SUM(DQ43:DQ47)</f>
        <v>3000</v>
      </c>
      <c r="DR42" s="22">
        <f>SUM(DR43:DR47)</f>
        <v>0</v>
      </c>
      <c r="DS42" s="23">
        <f t="shared" si="261"/>
        <v>1</v>
      </c>
      <c r="DT42" s="23" t="str">
        <f t="shared" si="161"/>
        <v xml:space="preserve"> </v>
      </c>
      <c r="DU42" s="22">
        <f>SUM(DU43:DU47)</f>
        <v>0</v>
      </c>
      <c r="DV42" s="22">
        <f>SUM(DV43:DV47)</f>
        <v>-700</v>
      </c>
      <c r="DW42" s="23">
        <f t="shared" si="162"/>
        <v>0</v>
      </c>
      <c r="DX42" s="22">
        <f>SUM(DX43:DX47)</f>
        <v>0</v>
      </c>
      <c r="DY42" s="22">
        <f>SUM(DY43:DY47)</f>
        <v>0</v>
      </c>
      <c r="DZ42" s="22">
        <f>SUM(DZ43:DZ47)</f>
        <v>0</v>
      </c>
      <c r="EA42" s="23" t="str">
        <f t="shared" si="263"/>
        <v xml:space="preserve"> </v>
      </c>
      <c r="EB42" s="23" t="str">
        <f t="shared" si="163"/>
        <v xml:space="preserve"> </v>
      </c>
    </row>
    <row r="43" spans="1:132" s="16" customFormat="1" ht="15.75" hidden="1" outlineLevel="1" x14ac:dyDescent="0.25">
      <c r="A43" s="15">
        <f>31+1</f>
        <v>32</v>
      </c>
      <c r="B43" s="7" t="s">
        <v>113</v>
      </c>
      <c r="C43" s="25">
        <f t="shared" ref="C43:E47" si="272">H43+AS43</f>
        <v>17331793</v>
      </c>
      <c r="D43" s="25">
        <f t="shared" si="272"/>
        <v>17339798.52</v>
      </c>
      <c r="E43" s="25">
        <f t="shared" si="272"/>
        <v>16708570.390000001</v>
      </c>
      <c r="F43" s="26">
        <f t="shared" si="246"/>
        <v>1.0004618979698177</v>
      </c>
      <c r="G43" s="26">
        <f t="shared" si="133"/>
        <v>1.0377787036991379</v>
      </c>
      <c r="H43" s="14">
        <f t="shared" ref="H43:J47" si="273">Y43++AI43+M43+AD43+AN43+T43</f>
        <v>16135462</v>
      </c>
      <c r="I43" s="21">
        <f t="shared" si="273"/>
        <v>16143345.689999999</v>
      </c>
      <c r="J43" s="14">
        <f t="shared" si="273"/>
        <v>13896150.84</v>
      </c>
      <c r="K43" s="26">
        <f t="shared" si="247"/>
        <v>1.0004885940049315</v>
      </c>
      <c r="L43" s="26">
        <f t="shared" si="135"/>
        <v>1.1617134756145178</v>
      </c>
      <c r="M43" s="136">
        <v>13351870</v>
      </c>
      <c r="N43" s="136">
        <v>13343721.75</v>
      </c>
      <c r="O43" s="8">
        <v>11015300.380000001</v>
      </c>
      <c r="P43" s="26">
        <f t="shared" si="248"/>
        <v>0.99938972967831474</v>
      </c>
      <c r="Q43" s="26">
        <f t="shared" si="136"/>
        <v>1.2113806514280456</v>
      </c>
      <c r="R43" s="27">
        <f t="shared" ref="R43:R47" si="274">N43</f>
        <v>13343721.75</v>
      </c>
      <c r="S43" s="26">
        <f t="shared" si="137"/>
        <v>1.2113806514280456</v>
      </c>
      <c r="T43" s="136">
        <v>1097655</v>
      </c>
      <c r="U43" s="136">
        <v>1097835.7</v>
      </c>
      <c r="V43" s="27">
        <v>931514.87</v>
      </c>
      <c r="W43" s="26">
        <f t="shared" si="249"/>
        <v>1.0001646236750164</v>
      </c>
      <c r="X43" s="26">
        <f t="shared" si="138"/>
        <v>1.1785487654104758</v>
      </c>
      <c r="Y43" s="136">
        <v>99731</v>
      </c>
      <c r="Z43" s="136">
        <v>99730.5</v>
      </c>
      <c r="AA43" s="27">
        <v>62605.63</v>
      </c>
      <c r="AB43" s="26">
        <f t="shared" si="250"/>
        <v>0.99999498651372187</v>
      </c>
      <c r="AC43" s="26">
        <f t="shared" si="139"/>
        <v>1.592995709810763</v>
      </c>
      <c r="AD43" s="136">
        <v>400283</v>
      </c>
      <c r="AE43" s="136">
        <v>414964.65</v>
      </c>
      <c r="AF43" s="8">
        <v>412026.03</v>
      </c>
      <c r="AG43" s="26">
        <f t="shared" si="251"/>
        <v>1.0366781751910523</v>
      </c>
      <c r="AH43" s="26">
        <f t="shared" si="140"/>
        <v>1.0071321222108225</v>
      </c>
      <c r="AI43" s="136">
        <v>1185923</v>
      </c>
      <c r="AJ43" s="136">
        <v>1187093.0900000001</v>
      </c>
      <c r="AK43" s="8">
        <v>1474703.93</v>
      </c>
      <c r="AL43" s="26">
        <f>IF(AJ43&lt;=0," ",IF(AI43&lt;=0," ",IF(AJ43/AI43*100&gt;200,"СВ.200",AJ43/AI43)))</f>
        <v>1.0009866492175294</v>
      </c>
      <c r="AM43" s="26">
        <f t="shared" si="141"/>
        <v>0.80497045261146094</v>
      </c>
      <c r="AN43" s="136">
        <v>0</v>
      </c>
      <c r="AO43" s="136">
        <v>0</v>
      </c>
      <c r="AP43" s="8">
        <v>0</v>
      </c>
      <c r="AQ43" s="26" t="str">
        <f t="shared" si="199"/>
        <v xml:space="preserve"> </v>
      </c>
      <c r="AR43" s="26" t="str">
        <f t="shared" si="142"/>
        <v xml:space="preserve"> </v>
      </c>
      <c r="AS43" s="8">
        <f t="shared" ref="AS43" si="275">AX43+BC43+BH43+BM43+BR43+BW43+CB43+CG43+CL43+CQ43+DK43+DP43+DX43+DF43</f>
        <v>1196331</v>
      </c>
      <c r="AT43" s="14">
        <f t="shared" ref="AT43" si="276">AY43+BD43+BI43+BN43+BS43+BX43+CC43+CH43+CM43+CR43+DL43+DQ43+DU43+DY43+DG43</f>
        <v>1196452.83</v>
      </c>
      <c r="AU43" s="8">
        <f t="shared" ref="AU43" si="277">AZ43+BE43+BJ43+BO43+BT43+BY43+CD43+CI43+CN43+CS43+DM43+DR43+DV43+DZ43+DH43</f>
        <v>2812419.55</v>
      </c>
      <c r="AV43" s="26">
        <f t="shared" si="253"/>
        <v>1.0001018363646852</v>
      </c>
      <c r="AW43" s="26">
        <f t="shared" si="143"/>
        <v>0.42541761950132945</v>
      </c>
      <c r="AX43" s="136">
        <v>283702</v>
      </c>
      <c r="AY43" s="136">
        <v>283701.03000000003</v>
      </c>
      <c r="AZ43" s="8">
        <v>535610.74</v>
      </c>
      <c r="BA43" s="26">
        <f t="shared" si="254"/>
        <v>0.99999658091941557</v>
      </c>
      <c r="BB43" s="26">
        <f t="shared" si="144"/>
        <v>0.52967763491822439</v>
      </c>
      <c r="BC43" s="42"/>
      <c r="BD43" s="27"/>
      <c r="BE43" s="32"/>
      <c r="BF43" s="26" t="str">
        <f t="shared" si="145"/>
        <v xml:space="preserve"> </v>
      </c>
      <c r="BG43" s="26" t="str">
        <f t="shared" si="146"/>
        <v xml:space="preserve"> </v>
      </c>
      <c r="BH43" s="136">
        <v>19013</v>
      </c>
      <c r="BI43" s="136">
        <v>19136.73</v>
      </c>
      <c r="BJ43" s="8">
        <v>61585.9</v>
      </c>
      <c r="BK43" s="26">
        <f t="shared" si="255"/>
        <v>1.0065076526587071</v>
      </c>
      <c r="BL43" s="26">
        <f>IF(BI43=0," ",IF(BI43/BJ43*100&gt;200,"св.200",BI43/BJ43))</f>
        <v>0.3107323267176415</v>
      </c>
      <c r="BM43" s="27"/>
      <c r="BN43" s="27"/>
      <c r="BO43" s="27"/>
      <c r="BP43" s="26"/>
      <c r="BQ43" s="26" t="str">
        <f t="shared" si="148"/>
        <v xml:space="preserve"> </v>
      </c>
      <c r="BR43" s="27"/>
      <c r="BS43" s="27"/>
      <c r="BT43" s="27"/>
      <c r="BU43" s="26" t="str">
        <f t="shared" si="256"/>
        <v xml:space="preserve"> </v>
      </c>
      <c r="BV43" s="26" t="str">
        <f t="shared" si="149"/>
        <v xml:space="preserve"> </v>
      </c>
      <c r="BW43" s="27"/>
      <c r="BX43" s="27"/>
      <c r="BY43" s="27"/>
      <c r="BZ43" s="26" t="str">
        <f t="shared" si="257"/>
        <v xml:space="preserve"> </v>
      </c>
      <c r="CA43" s="26" t="str">
        <f t="shared" si="186"/>
        <v xml:space="preserve"> </v>
      </c>
      <c r="CB43" s="136">
        <v>204683</v>
      </c>
      <c r="CC43" s="136">
        <v>204682.5</v>
      </c>
      <c r="CD43" s="8">
        <v>215693.66</v>
      </c>
      <c r="CE43" s="26">
        <f t="shared" si="258"/>
        <v>0.99999755719820405</v>
      </c>
      <c r="CF43" s="26">
        <f t="shared" si="151"/>
        <v>0.94895000622642312</v>
      </c>
      <c r="CG43" s="27"/>
      <c r="CH43" s="27"/>
      <c r="CI43" s="27"/>
      <c r="CJ43" s="26" t="str">
        <f t="shared" si="259"/>
        <v xml:space="preserve"> </v>
      </c>
      <c r="CK43" s="26" t="str">
        <f t="shared" si="152"/>
        <v xml:space="preserve"> </v>
      </c>
      <c r="CL43" s="136">
        <v>601000</v>
      </c>
      <c r="CM43" s="136">
        <v>601000</v>
      </c>
      <c r="CN43" s="27">
        <v>218000</v>
      </c>
      <c r="CO43" s="26">
        <f t="shared" si="193"/>
        <v>1</v>
      </c>
      <c r="CP43" s="26" t="str">
        <f t="shared" si="153"/>
        <v>св.200</v>
      </c>
      <c r="CQ43" s="136">
        <v>87933</v>
      </c>
      <c r="CR43" s="136">
        <v>87932.57</v>
      </c>
      <c r="CS43" s="8">
        <v>1781529.25</v>
      </c>
      <c r="CT43" s="44">
        <f t="shared" si="167"/>
        <v>0.99999510991322949</v>
      </c>
      <c r="CU43" s="26">
        <f t="shared" si="168"/>
        <v>4.9357915397684325E-2</v>
      </c>
      <c r="CV43" s="136">
        <v>87933</v>
      </c>
      <c r="CW43" s="136">
        <v>87932.57</v>
      </c>
      <c r="CX43" s="27">
        <v>152781.25</v>
      </c>
      <c r="CY43" s="26">
        <f t="shared" si="154"/>
        <v>0.99999510991322949</v>
      </c>
      <c r="CZ43" s="26">
        <f t="shared" si="155"/>
        <v>0.57554555941910412</v>
      </c>
      <c r="DA43" s="27"/>
      <c r="DB43" s="27"/>
      <c r="DC43" s="27">
        <v>1628748</v>
      </c>
      <c r="DD43" s="26" t="str">
        <f t="shared" si="156"/>
        <v xml:space="preserve"> </v>
      </c>
      <c r="DE43" s="26">
        <f t="shared" si="157"/>
        <v>0</v>
      </c>
      <c r="DF43" s="27"/>
      <c r="DG43" s="27"/>
      <c r="DH43" s="27"/>
      <c r="DI43" s="26" t="str">
        <f t="shared" si="158"/>
        <v xml:space="preserve"> </v>
      </c>
      <c r="DJ43" s="26" t="str">
        <f t="shared" si="159"/>
        <v xml:space="preserve"> </v>
      </c>
      <c r="DK43" s="27"/>
      <c r="DL43" s="27"/>
      <c r="DM43" s="27"/>
      <c r="DN43" s="26" t="str">
        <f t="shared" si="260"/>
        <v xml:space="preserve"> </v>
      </c>
      <c r="DO43" s="26" t="str">
        <f t="shared" si="160"/>
        <v xml:space="preserve"> </v>
      </c>
      <c r="DP43" s="8"/>
      <c r="DQ43" s="35"/>
      <c r="DR43" s="27"/>
      <c r="DS43" s="26" t="str">
        <f t="shared" si="261"/>
        <v xml:space="preserve"> </v>
      </c>
      <c r="DT43" s="26" t="str">
        <f t="shared" si="161"/>
        <v xml:space="preserve"> </v>
      </c>
      <c r="DU43" s="27"/>
      <c r="DV43" s="27"/>
      <c r="DW43" s="26" t="str">
        <f t="shared" si="162"/>
        <v xml:space="preserve"> </v>
      </c>
      <c r="DX43" s="27"/>
      <c r="DY43" s="27"/>
      <c r="DZ43" s="27"/>
      <c r="EA43" s="26" t="str">
        <f t="shared" si="263"/>
        <v xml:space="preserve"> </v>
      </c>
      <c r="EB43" s="26" t="str">
        <f t="shared" si="163"/>
        <v xml:space="preserve"> </v>
      </c>
    </row>
    <row r="44" spans="1:132" s="16" customFormat="1" ht="15.75" hidden="1" outlineLevel="1" x14ac:dyDescent="0.25">
      <c r="A44" s="15">
        <f>A43+1</f>
        <v>33</v>
      </c>
      <c r="B44" s="7" t="s">
        <v>112</v>
      </c>
      <c r="C44" s="25">
        <f t="shared" si="272"/>
        <v>2679000</v>
      </c>
      <c r="D44" s="25">
        <f t="shared" si="272"/>
        <v>2308115.25</v>
      </c>
      <c r="E44" s="25">
        <f t="shared" si="272"/>
        <v>2585651.0599999996</v>
      </c>
      <c r="F44" s="26">
        <f t="shared" si="246"/>
        <v>0.86155851063829791</v>
      </c>
      <c r="G44" s="26">
        <f t="shared" si="133"/>
        <v>0.89266308424463137</v>
      </c>
      <c r="H44" s="14">
        <f t="shared" si="273"/>
        <v>2327000</v>
      </c>
      <c r="I44" s="21">
        <f t="shared" si="273"/>
        <v>2075552.41</v>
      </c>
      <c r="J44" s="14">
        <f t="shared" si="273"/>
        <v>2264710.8199999998</v>
      </c>
      <c r="K44" s="26">
        <f t="shared" si="247"/>
        <v>0.89194345079501502</v>
      </c>
      <c r="L44" s="26">
        <f t="shared" si="135"/>
        <v>0.91647568937741908</v>
      </c>
      <c r="M44" s="136">
        <v>848100</v>
      </c>
      <c r="N44" s="136">
        <v>718770.14</v>
      </c>
      <c r="O44" s="8">
        <v>517723.72</v>
      </c>
      <c r="P44" s="26">
        <f t="shared" si="248"/>
        <v>0.84750635538261998</v>
      </c>
      <c r="Q44" s="26">
        <f t="shared" si="136"/>
        <v>1.3883276199900596</v>
      </c>
      <c r="R44" s="27">
        <f t="shared" si="274"/>
        <v>718770.14</v>
      </c>
      <c r="S44" s="26">
        <f t="shared" si="137"/>
        <v>1.3883276199900596</v>
      </c>
      <c r="T44" s="27"/>
      <c r="U44" s="27"/>
      <c r="V44" s="27"/>
      <c r="W44" s="26" t="str">
        <f t="shared" si="249"/>
        <v xml:space="preserve"> </v>
      </c>
      <c r="X44" s="26" t="str">
        <f t="shared" ref="X44:X47" si="278">IF(U44=0," ",IF(U44/V44*100&gt;200,"св.200",U44/V44))</f>
        <v xml:space="preserve"> </v>
      </c>
      <c r="Y44" s="136">
        <v>1400</v>
      </c>
      <c r="Z44" s="136">
        <v>1350</v>
      </c>
      <c r="AA44" s="27">
        <v>2700</v>
      </c>
      <c r="AB44" s="26">
        <f t="shared" si="250"/>
        <v>0.9642857142857143</v>
      </c>
      <c r="AC44" s="26">
        <f t="shared" si="139"/>
        <v>0.5</v>
      </c>
      <c r="AD44" s="136">
        <v>73000</v>
      </c>
      <c r="AE44" s="136">
        <v>71862.28</v>
      </c>
      <c r="AF44" s="8">
        <v>60495.27</v>
      </c>
      <c r="AG44" s="26">
        <f t="shared" si="251"/>
        <v>0.98441479452054792</v>
      </c>
      <c r="AH44" s="26">
        <f t="shared" si="140"/>
        <v>1.1878991531073422</v>
      </c>
      <c r="AI44" s="136">
        <v>1400000</v>
      </c>
      <c r="AJ44" s="136">
        <v>1279449.99</v>
      </c>
      <c r="AK44" s="8">
        <v>1678141.83</v>
      </c>
      <c r="AL44" s="26">
        <f>IF(AJ44&lt;=0," ",IF(AI44&lt;=0," ",IF(AJ44/AI44*100&gt;200,"СВ.200",AJ44/AI44)))</f>
        <v>0.91389284999999998</v>
      </c>
      <c r="AM44" s="26">
        <f t="shared" si="141"/>
        <v>0.76242065308627693</v>
      </c>
      <c r="AN44" s="136">
        <v>4500</v>
      </c>
      <c r="AO44" s="136">
        <v>4120</v>
      </c>
      <c r="AP44" s="8">
        <v>5650</v>
      </c>
      <c r="AQ44" s="26">
        <f t="shared" si="199"/>
        <v>0.91555555555555557</v>
      </c>
      <c r="AR44" s="26">
        <f t="shared" si="142"/>
        <v>0.72920353982300889</v>
      </c>
      <c r="AS44" s="8">
        <f t="shared" ref="AS44:AS47" si="279">AX44+BC44+BH44+BM44+BR44+BW44+CB44+CG44+CL44+CQ44+DK44+DP44+DX44+DF44</f>
        <v>352000</v>
      </c>
      <c r="AT44" s="14">
        <f t="shared" ref="AT44:AT47" si="280">AY44+BD44+BI44+BN44+BS44+BX44+CC44+CH44+CM44+CR44+DL44+DQ44+DU44+DY44+DG44</f>
        <v>232562.84000000003</v>
      </c>
      <c r="AU44" s="8">
        <f t="shared" ref="AU44:AU47" si="281">AZ44+BE44+BJ44+BO44+BT44+BY44+CD44+CI44+CN44+CS44+DM44+DR44+DV44+DZ44+DH44</f>
        <v>320940.24</v>
      </c>
      <c r="AV44" s="26">
        <f t="shared" si="253"/>
        <v>0.66068988636363646</v>
      </c>
      <c r="AW44" s="26">
        <f t="shared" si="143"/>
        <v>0.72462973169085942</v>
      </c>
      <c r="AX44" s="8"/>
      <c r="AY44" s="8"/>
      <c r="AZ44" s="27"/>
      <c r="BA44" s="26" t="str">
        <f t="shared" si="254"/>
        <v xml:space="preserve"> </v>
      </c>
      <c r="BB44" s="26" t="str">
        <f t="shared" si="144"/>
        <v xml:space="preserve"> </v>
      </c>
      <c r="BC44" s="42"/>
      <c r="BD44" s="27"/>
      <c r="BE44" s="32"/>
      <c r="BF44" s="26" t="str">
        <f t="shared" si="145"/>
        <v xml:space="preserve"> </v>
      </c>
      <c r="BG44" s="26" t="str">
        <f t="shared" si="146"/>
        <v xml:space="preserve"> </v>
      </c>
      <c r="BH44" s="136">
        <v>141124</v>
      </c>
      <c r="BI44" s="136">
        <v>121687.74</v>
      </c>
      <c r="BJ44" s="8">
        <v>110940.24</v>
      </c>
      <c r="BK44" s="26">
        <f t="shared" si="255"/>
        <v>0.86227530398798224</v>
      </c>
      <c r="BL44" s="26">
        <f t="shared" si="147"/>
        <v>1.0968764805268134</v>
      </c>
      <c r="BM44" s="27"/>
      <c r="BN44" s="27"/>
      <c r="BO44" s="27"/>
      <c r="BP44" s="26"/>
      <c r="BQ44" s="26" t="str">
        <f t="shared" si="148"/>
        <v xml:space="preserve"> </v>
      </c>
      <c r="BR44" s="27"/>
      <c r="BS44" s="27"/>
      <c r="BT44" s="27"/>
      <c r="BU44" s="26" t="str">
        <f t="shared" si="256"/>
        <v xml:space="preserve"> </v>
      </c>
      <c r="BV44" s="26" t="str">
        <f t="shared" si="149"/>
        <v xml:space="preserve"> </v>
      </c>
      <c r="BW44" s="27"/>
      <c r="BX44" s="27"/>
      <c r="BY44" s="27"/>
      <c r="BZ44" s="26" t="str">
        <f t="shared" si="257"/>
        <v xml:space="preserve"> </v>
      </c>
      <c r="CA44" s="26" t="str">
        <f t="shared" si="186"/>
        <v xml:space="preserve"> </v>
      </c>
      <c r="CB44" s="136">
        <v>876</v>
      </c>
      <c r="CC44" s="136">
        <v>875.1</v>
      </c>
      <c r="CD44" s="27">
        <v>0</v>
      </c>
      <c r="CE44" s="26">
        <f t="shared" si="258"/>
        <v>0.9989726027397261</v>
      </c>
      <c r="CF44" s="26" t="str">
        <f t="shared" si="151"/>
        <v xml:space="preserve"> </v>
      </c>
      <c r="CG44" s="27"/>
      <c r="CH44" s="27"/>
      <c r="CI44" s="27"/>
      <c r="CJ44" s="26" t="str">
        <f t="shared" si="259"/>
        <v xml:space="preserve"> </v>
      </c>
      <c r="CK44" s="26" t="str">
        <f t="shared" si="152"/>
        <v xml:space="preserve"> </v>
      </c>
      <c r="CL44" s="136">
        <v>210000</v>
      </c>
      <c r="CM44" s="136">
        <v>110000</v>
      </c>
      <c r="CN44" s="27">
        <v>210000</v>
      </c>
      <c r="CO44" s="26">
        <f t="shared" si="193"/>
        <v>0.52380952380952384</v>
      </c>
      <c r="CP44" s="26">
        <f t="shared" si="153"/>
        <v>0.52380952380952384</v>
      </c>
      <c r="CQ44" s="30"/>
      <c r="CR44" s="8"/>
      <c r="CS44" s="8"/>
      <c r="CT44" s="44" t="str">
        <f t="shared" si="167"/>
        <v xml:space="preserve"> </v>
      </c>
      <c r="CU44" s="26" t="str">
        <f t="shared" si="168"/>
        <v xml:space="preserve"> </v>
      </c>
      <c r="CV44" s="27"/>
      <c r="CW44" s="27"/>
      <c r="CX44" s="27"/>
      <c r="CY44" s="26" t="str">
        <f t="shared" si="154"/>
        <v xml:space="preserve"> </v>
      </c>
      <c r="CZ44" s="26" t="str">
        <f t="shared" si="155"/>
        <v xml:space="preserve"> </v>
      </c>
      <c r="DA44" s="27"/>
      <c r="DB44" s="27"/>
      <c r="DC44" s="27"/>
      <c r="DD44" s="26" t="str">
        <f t="shared" si="156"/>
        <v xml:space="preserve"> </v>
      </c>
      <c r="DE44" s="26" t="str">
        <f t="shared" si="157"/>
        <v xml:space="preserve"> </v>
      </c>
      <c r="DF44" s="27"/>
      <c r="DG44" s="27"/>
      <c r="DH44" s="27"/>
      <c r="DI44" s="26" t="str">
        <f t="shared" si="158"/>
        <v xml:space="preserve"> </v>
      </c>
      <c r="DJ44" s="26" t="str">
        <f t="shared" si="159"/>
        <v xml:space="preserve"> </v>
      </c>
      <c r="DK44" s="27"/>
      <c r="DL44" s="27"/>
      <c r="DM44" s="27"/>
      <c r="DN44" s="26" t="str">
        <f t="shared" si="260"/>
        <v xml:space="preserve"> </v>
      </c>
      <c r="DO44" s="26" t="str">
        <f t="shared" si="160"/>
        <v xml:space="preserve"> </v>
      </c>
      <c r="DP44" s="8"/>
      <c r="DQ44" s="35"/>
      <c r="DR44" s="27"/>
      <c r="DS44" s="26" t="str">
        <f t="shared" si="261"/>
        <v xml:space="preserve"> </v>
      </c>
      <c r="DT44" s="26" t="str">
        <f t="shared" si="161"/>
        <v xml:space="preserve"> </v>
      </c>
      <c r="DU44" s="27"/>
      <c r="DV44" s="27"/>
      <c r="DW44" s="26" t="str">
        <f t="shared" si="162"/>
        <v xml:space="preserve"> </v>
      </c>
      <c r="DX44" s="27"/>
      <c r="DY44" s="27"/>
      <c r="DZ44" s="27"/>
      <c r="EA44" s="26" t="str">
        <f t="shared" si="263"/>
        <v xml:space="preserve"> </v>
      </c>
      <c r="EB44" s="26" t="str">
        <f t="shared" si="163"/>
        <v xml:space="preserve"> </v>
      </c>
    </row>
    <row r="45" spans="1:132" s="16" customFormat="1" ht="15.75" hidden="1" outlineLevel="1" x14ac:dyDescent="0.25">
      <c r="A45" s="15">
        <f t="shared" ref="A45:A47" si="282">A44+1</f>
        <v>34</v>
      </c>
      <c r="B45" s="7" t="s">
        <v>17</v>
      </c>
      <c r="C45" s="25">
        <f t="shared" si="272"/>
        <v>1092850</v>
      </c>
      <c r="D45" s="25">
        <f t="shared" si="272"/>
        <v>1092435.79</v>
      </c>
      <c r="E45" s="25">
        <f t="shared" si="272"/>
        <v>1244037.3700000001</v>
      </c>
      <c r="F45" s="26">
        <f t="shared" si="246"/>
        <v>0.99962098183648262</v>
      </c>
      <c r="G45" s="26">
        <f t="shared" si="133"/>
        <v>0.87813743890989382</v>
      </c>
      <c r="H45" s="14">
        <f t="shared" si="273"/>
        <v>985450</v>
      </c>
      <c r="I45" s="21">
        <f t="shared" si="273"/>
        <v>985035.79</v>
      </c>
      <c r="J45" s="14">
        <f t="shared" si="273"/>
        <v>1100782.6800000002</v>
      </c>
      <c r="K45" s="26">
        <f t="shared" si="247"/>
        <v>0.99957967426049021</v>
      </c>
      <c r="L45" s="26">
        <f t="shared" si="135"/>
        <v>0.89485037137393908</v>
      </c>
      <c r="M45" s="136">
        <v>115000</v>
      </c>
      <c r="N45" s="136">
        <v>112133.43</v>
      </c>
      <c r="O45" s="8">
        <v>86935.85</v>
      </c>
      <c r="P45" s="26">
        <f t="shared" si="248"/>
        <v>0.97507330434782602</v>
      </c>
      <c r="Q45" s="26">
        <f t="shared" si="136"/>
        <v>1.2898410724689524</v>
      </c>
      <c r="R45" s="27">
        <f t="shared" si="274"/>
        <v>112133.43</v>
      </c>
      <c r="S45" s="26">
        <f t="shared" si="137"/>
        <v>1.2898410724689524</v>
      </c>
      <c r="T45" s="27"/>
      <c r="U45" s="27"/>
      <c r="V45" s="27"/>
      <c r="W45" s="26" t="str">
        <f t="shared" si="249"/>
        <v xml:space="preserve"> </v>
      </c>
      <c r="X45" s="26" t="str">
        <f t="shared" si="278"/>
        <v xml:space="preserve"> </v>
      </c>
      <c r="Y45" s="136">
        <v>0</v>
      </c>
      <c r="Z45" s="136"/>
      <c r="AA45" s="27">
        <v>0</v>
      </c>
      <c r="AB45" s="26" t="str">
        <f t="shared" si="250"/>
        <v xml:space="preserve"> </v>
      </c>
      <c r="AC45" s="26" t="str">
        <f t="shared" si="139"/>
        <v xml:space="preserve"> </v>
      </c>
      <c r="AD45" s="136">
        <v>55000</v>
      </c>
      <c r="AE45" s="136">
        <v>56566.54</v>
      </c>
      <c r="AF45" s="8">
        <v>40473.550000000003</v>
      </c>
      <c r="AG45" s="26">
        <f t="shared" si="251"/>
        <v>1.0284825454545454</v>
      </c>
      <c r="AH45" s="26">
        <f t="shared" si="140"/>
        <v>1.3976174563387693</v>
      </c>
      <c r="AI45" s="136">
        <v>808300</v>
      </c>
      <c r="AJ45" s="136">
        <v>809185.82</v>
      </c>
      <c r="AK45" s="8">
        <v>964973.28</v>
      </c>
      <c r="AL45" s="26">
        <f t="shared" si="252"/>
        <v>1.0010959049857726</v>
      </c>
      <c r="AM45" s="26">
        <f t="shared" si="141"/>
        <v>0.83855774742280942</v>
      </c>
      <c r="AN45" s="136">
        <v>7150</v>
      </c>
      <c r="AO45" s="136">
        <v>7150</v>
      </c>
      <c r="AP45" s="8">
        <v>8400</v>
      </c>
      <c r="AQ45" s="26">
        <f t="shared" si="199"/>
        <v>1</v>
      </c>
      <c r="AR45" s="26">
        <f t="shared" si="142"/>
        <v>0.85119047619047616</v>
      </c>
      <c r="AS45" s="8">
        <f t="shared" si="279"/>
        <v>107400</v>
      </c>
      <c r="AT45" s="14">
        <f t="shared" si="280"/>
        <v>107400</v>
      </c>
      <c r="AU45" s="8">
        <f t="shared" si="281"/>
        <v>143254.69</v>
      </c>
      <c r="AV45" s="26">
        <f t="shared" si="253"/>
        <v>1</v>
      </c>
      <c r="AW45" s="26">
        <f t="shared" si="143"/>
        <v>0.74971367429575952</v>
      </c>
      <c r="AX45" s="8"/>
      <c r="AY45" s="8"/>
      <c r="AZ45" s="27"/>
      <c r="BA45" s="26" t="str">
        <f t="shared" si="254"/>
        <v xml:space="preserve"> </v>
      </c>
      <c r="BB45" s="26" t="str">
        <f t="shared" si="144"/>
        <v xml:space="preserve"> </v>
      </c>
      <c r="BC45" s="42"/>
      <c r="BD45" s="27"/>
      <c r="BE45" s="32"/>
      <c r="BF45" s="26" t="str">
        <f t="shared" si="145"/>
        <v xml:space="preserve"> </v>
      </c>
      <c r="BG45" s="26" t="str">
        <f t="shared" si="146"/>
        <v xml:space="preserve"> </v>
      </c>
      <c r="BH45" s="136">
        <v>93400</v>
      </c>
      <c r="BI45" s="136">
        <v>93400</v>
      </c>
      <c r="BJ45" s="8">
        <v>95904.69</v>
      </c>
      <c r="BK45" s="26">
        <f t="shared" si="255"/>
        <v>1</v>
      </c>
      <c r="BL45" s="26">
        <f t="shared" si="147"/>
        <v>0.97388355042907704</v>
      </c>
      <c r="BM45" s="27"/>
      <c r="BN45" s="27"/>
      <c r="BO45" s="27"/>
      <c r="BP45" s="26"/>
      <c r="BQ45" s="26" t="str">
        <f t="shared" si="148"/>
        <v xml:space="preserve"> </v>
      </c>
      <c r="BR45" s="27"/>
      <c r="BS45" s="27"/>
      <c r="BT45" s="27"/>
      <c r="BU45" s="26" t="str">
        <f t="shared" si="256"/>
        <v xml:space="preserve"> </v>
      </c>
      <c r="BV45" s="26" t="str">
        <f t="shared" si="149"/>
        <v xml:space="preserve"> </v>
      </c>
      <c r="BW45" s="27"/>
      <c r="BX45" s="27"/>
      <c r="BY45" s="27"/>
      <c r="BZ45" s="26" t="str">
        <f t="shared" si="257"/>
        <v xml:space="preserve"> </v>
      </c>
      <c r="CA45" s="26" t="str">
        <f t="shared" si="186"/>
        <v xml:space="preserve"> </v>
      </c>
      <c r="CB45" s="136">
        <v>14000</v>
      </c>
      <c r="CC45" s="136">
        <v>14000</v>
      </c>
      <c r="CD45" s="8">
        <v>15000</v>
      </c>
      <c r="CE45" s="26">
        <f t="shared" si="258"/>
        <v>1</v>
      </c>
      <c r="CF45" s="26">
        <f t="shared" si="151"/>
        <v>0.93333333333333335</v>
      </c>
      <c r="CG45" s="27"/>
      <c r="CH45" s="27"/>
      <c r="CI45" s="27"/>
      <c r="CJ45" s="26" t="str">
        <f t="shared" si="259"/>
        <v xml:space="preserve"> </v>
      </c>
      <c r="CK45" s="26" t="str">
        <f t="shared" si="152"/>
        <v xml:space="preserve"> </v>
      </c>
      <c r="CL45" s="136"/>
      <c r="CM45" s="136"/>
      <c r="CN45" s="27">
        <v>33050</v>
      </c>
      <c r="CO45" s="26" t="str">
        <f>IF(CM45&lt;=0," ",IF(CL45&lt;=0," ",IF(CM45/CL45*100&gt;200,"св.200",CM45/CL45)))</f>
        <v xml:space="preserve"> </v>
      </c>
      <c r="CP45" s="26">
        <f t="shared" si="153"/>
        <v>0</v>
      </c>
      <c r="CQ45" s="30"/>
      <c r="CR45" s="8"/>
      <c r="CS45" s="8"/>
      <c r="CT45" s="44" t="str">
        <f t="shared" si="167"/>
        <v xml:space="preserve"> </v>
      </c>
      <c r="CU45" s="26" t="str">
        <f t="shared" si="168"/>
        <v xml:space="preserve"> </v>
      </c>
      <c r="CV45" s="27"/>
      <c r="CW45" s="27"/>
      <c r="CX45" s="27"/>
      <c r="CY45" s="26" t="str">
        <f t="shared" si="154"/>
        <v xml:space="preserve"> </v>
      </c>
      <c r="CZ45" s="26" t="str">
        <f t="shared" si="155"/>
        <v xml:space="preserve"> </v>
      </c>
      <c r="DA45" s="27"/>
      <c r="DB45" s="27"/>
      <c r="DC45" s="27"/>
      <c r="DD45" s="26" t="str">
        <f t="shared" si="156"/>
        <v xml:space="preserve"> </v>
      </c>
      <c r="DE45" s="26" t="str">
        <f t="shared" si="157"/>
        <v xml:space="preserve"> </v>
      </c>
      <c r="DF45" s="27"/>
      <c r="DG45" s="27"/>
      <c r="DH45" s="27"/>
      <c r="DI45" s="26" t="str">
        <f t="shared" si="158"/>
        <v xml:space="preserve"> </v>
      </c>
      <c r="DJ45" s="26" t="str">
        <f t="shared" si="159"/>
        <v xml:space="preserve"> </v>
      </c>
      <c r="DK45" s="27"/>
      <c r="DL45" s="27"/>
      <c r="DM45" s="27"/>
      <c r="DN45" s="26" t="str">
        <f t="shared" si="260"/>
        <v xml:space="preserve"> </v>
      </c>
      <c r="DO45" s="26" t="str">
        <f t="shared" si="160"/>
        <v xml:space="preserve"> </v>
      </c>
      <c r="DP45" s="8"/>
      <c r="DQ45" s="35"/>
      <c r="DR45" s="27"/>
      <c r="DS45" s="26" t="str">
        <f t="shared" si="261"/>
        <v xml:space="preserve"> </v>
      </c>
      <c r="DT45" s="26" t="str">
        <f t="shared" si="161"/>
        <v xml:space="preserve"> </v>
      </c>
      <c r="DU45" s="27"/>
      <c r="DV45" s="27">
        <v>-700</v>
      </c>
      <c r="DW45" s="26">
        <f t="shared" si="162"/>
        <v>0</v>
      </c>
      <c r="DX45" s="27"/>
      <c r="DY45" s="27"/>
      <c r="DZ45" s="27"/>
      <c r="EA45" s="26" t="str">
        <f t="shared" si="263"/>
        <v xml:space="preserve"> </v>
      </c>
      <c r="EB45" s="26" t="str">
        <f t="shared" si="163"/>
        <v xml:space="preserve"> </v>
      </c>
    </row>
    <row r="46" spans="1:132" s="16" customFormat="1" ht="15.75" hidden="1" outlineLevel="1" x14ac:dyDescent="0.25">
      <c r="A46" s="15">
        <f t="shared" si="282"/>
        <v>35</v>
      </c>
      <c r="B46" s="7" t="s">
        <v>5</v>
      </c>
      <c r="C46" s="25">
        <f t="shared" si="272"/>
        <v>464882.48</v>
      </c>
      <c r="D46" s="25">
        <f t="shared" si="272"/>
        <v>466681.1</v>
      </c>
      <c r="E46" s="25">
        <f t="shared" si="272"/>
        <v>1532545.93</v>
      </c>
      <c r="F46" s="26">
        <f t="shared" si="246"/>
        <v>1.0038689778113385</v>
      </c>
      <c r="G46" s="26">
        <f t="shared" si="133"/>
        <v>0.3045136141531497</v>
      </c>
      <c r="H46" s="14">
        <f t="shared" si="273"/>
        <v>453000</v>
      </c>
      <c r="I46" s="21">
        <f t="shared" si="273"/>
        <v>454799.51999999996</v>
      </c>
      <c r="J46" s="14">
        <f t="shared" si="273"/>
        <v>522340.93</v>
      </c>
      <c r="K46" s="26">
        <f t="shared" si="247"/>
        <v>1.0039724503311258</v>
      </c>
      <c r="L46" s="26">
        <f t="shared" si="135"/>
        <v>0.87069477783408622</v>
      </c>
      <c r="M46" s="136">
        <v>23163</v>
      </c>
      <c r="N46" s="136">
        <v>23162.36</v>
      </c>
      <c r="O46" s="8">
        <v>17537.23</v>
      </c>
      <c r="P46" s="26">
        <f t="shared" si="248"/>
        <v>0.99997236972758285</v>
      </c>
      <c r="Q46" s="26">
        <f t="shared" si="136"/>
        <v>1.3207536195853051</v>
      </c>
      <c r="R46" s="27">
        <f t="shared" si="274"/>
        <v>23162.36</v>
      </c>
      <c r="S46" s="26">
        <f t="shared" si="137"/>
        <v>1.3207536195853051</v>
      </c>
      <c r="T46" s="27"/>
      <c r="U46" s="27"/>
      <c r="V46" s="27"/>
      <c r="W46" s="26" t="str">
        <f t="shared" si="249"/>
        <v xml:space="preserve"> </v>
      </c>
      <c r="X46" s="26" t="str">
        <f t="shared" si="278"/>
        <v xml:space="preserve"> </v>
      </c>
      <c r="Y46" s="136">
        <v>0</v>
      </c>
      <c r="Z46" s="136"/>
      <c r="AA46" s="27">
        <v>0</v>
      </c>
      <c r="AB46" s="26" t="str">
        <f t="shared" si="250"/>
        <v xml:space="preserve"> </v>
      </c>
      <c r="AC46" s="26" t="str">
        <f t="shared" si="139"/>
        <v xml:space="preserve"> </v>
      </c>
      <c r="AD46" s="136">
        <v>112782</v>
      </c>
      <c r="AE46" s="136">
        <v>112826.67</v>
      </c>
      <c r="AF46" s="8">
        <v>33815.269999999997</v>
      </c>
      <c r="AG46" s="26">
        <f t="shared" si="251"/>
        <v>1.0003960738415705</v>
      </c>
      <c r="AH46" s="26" t="str">
        <f t="shared" si="140"/>
        <v>св.200</v>
      </c>
      <c r="AI46" s="136">
        <v>315355</v>
      </c>
      <c r="AJ46" s="136">
        <v>317110.49</v>
      </c>
      <c r="AK46" s="8">
        <v>467858.43</v>
      </c>
      <c r="AL46" s="26">
        <f t="shared" si="252"/>
        <v>1.0055667105325743</v>
      </c>
      <c r="AM46" s="26">
        <f t="shared" si="141"/>
        <v>0.67779154903760097</v>
      </c>
      <c r="AN46" s="136">
        <v>1700</v>
      </c>
      <c r="AO46" s="136">
        <v>1700</v>
      </c>
      <c r="AP46" s="8">
        <v>3130</v>
      </c>
      <c r="AQ46" s="26">
        <f t="shared" si="199"/>
        <v>1</v>
      </c>
      <c r="AR46" s="26">
        <f t="shared" si="142"/>
        <v>0.54313099041533541</v>
      </c>
      <c r="AS46" s="8">
        <f t="shared" si="279"/>
        <v>11882.48</v>
      </c>
      <c r="AT46" s="14">
        <f t="shared" si="280"/>
        <v>11881.58</v>
      </c>
      <c r="AU46" s="8">
        <f t="shared" si="281"/>
        <v>1010205</v>
      </c>
      <c r="AV46" s="26">
        <f t="shared" si="253"/>
        <v>0.99992425823565456</v>
      </c>
      <c r="AW46" s="26">
        <f t="shared" si="143"/>
        <v>1.1761553348082815E-2</v>
      </c>
      <c r="AX46" s="8"/>
      <c r="AY46" s="8"/>
      <c r="AZ46" s="27"/>
      <c r="BA46" s="26" t="str">
        <f t="shared" si="254"/>
        <v xml:space="preserve"> </v>
      </c>
      <c r="BB46" s="26" t="str">
        <f t="shared" si="144"/>
        <v xml:space="preserve"> </v>
      </c>
      <c r="BC46" s="42"/>
      <c r="BD46" s="27"/>
      <c r="BE46" s="32"/>
      <c r="BF46" s="26" t="str">
        <f t="shared" si="145"/>
        <v xml:space="preserve"> </v>
      </c>
      <c r="BG46" s="26" t="str">
        <f t="shared" si="146"/>
        <v xml:space="preserve"> </v>
      </c>
      <c r="BH46" s="136">
        <v>2610</v>
      </c>
      <c r="BI46" s="136">
        <v>2609.1</v>
      </c>
      <c r="BJ46" s="8">
        <v>2609.12</v>
      </c>
      <c r="BK46" s="26">
        <f t="shared" si="255"/>
        <v>0.99965517241379309</v>
      </c>
      <c r="BL46" s="26">
        <f t="shared" si="147"/>
        <v>0.99999233458024162</v>
      </c>
      <c r="BM46" s="27"/>
      <c r="BN46" s="27"/>
      <c r="BO46" s="27"/>
      <c r="BP46" s="26"/>
      <c r="BQ46" s="26" t="str">
        <f t="shared" si="148"/>
        <v xml:space="preserve"> </v>
      </c>
      <c r="BR46" s="27"/>
      <c r="BS46" s="27"/>
      <c r="BT46" s="27"/>
      <c r="BU46" s="26" t="str">
        <f t="shared" si="256"/>
        <v xml:space="preserve"> </v>
      </c>
      <c r="BV46" s="26" t="str">
        <f t="shared" si="149"/>
        <v xml:space="preserve"> </v>
      </c>
      <c r="BW46" s="27"/>
      <c r="BX46" s="27"/>
      <c r="BY46" s="27"/>
      <c r="BZ46" s="26" t="str">
        <f t="shared" si="257"/>
        <v xml:space="preserve"> </v>
      </c>
      <c r="CA46" s="26" t="str">
        <f t="shared" si="186"/>
        <v xml:space="preserve"> </v>
      </c>
      <c r="CB46" s="136">
        <v>6272.48</v>
      </c>
      <c r="CC46" s="136">
        <v>6272.48</v>
      </c>
      <c r="CD46" s="8">
        <v>12500</v>
      </c>
      <c r="CE46" s="26">
        <f t="shared" si="258"/>
        <v>1</v>
      </c>
      <c r="CF46" s="26">
        <f>IF(CC46=0," ",IF(CC46/CD46*100&gt;200,"св.200",CC46/CD46))</f>
        <v>0.50179839999999998</v>
      </c>
      <c r="CG46" s="27"/>
      <c r="CH46" s="27"/>
      <c r="CI46" s="27"/>
      <c r="CJ46" s="26" t="str">
        <f t="shared" si="259"/>
        <v xml:space="preserve"> </v>
      </c>
      <c r="CK46" s="26" t="str">
        <f t="shared" si="152"/>
        <v xml:space="preserve"> </v>
      </c>
      <c r="CL46" s="27"/>
      <c r="CM46" s="27"/>
      <c r="CN46" s="27">
        <v>0</v>
      </c>
      <c r="CO46" s="26" t="str">
        <f t="shared" si="193"/>
        <v xml:space="preserve"> </v>
      </c>
      <c r="CP46" s="26" t="str">
        <f t="shared" si="153"/>
        <v xml:space="preserve"> </v>
      </c>
      <c r="CQ46" s="30"/>
      <c r="CR46" s="8"/>
      <c r="CS46" s="8">
        <v>995095.88</v>
      </c>
      <c r="CT46" s="44" t="str">
        <f t="shared" si="167"/>
        <v xml:space="preserve"> </v>
      </c>
      <c r="CU46" s="26">
        <f t="shared" si="168"/>
        <v>0</v>
      </c>
      <c r="CV46" s="27"/>
      <c r="CW46" s="27"/>
      <c r="CX46" s="27"/>
      <c r="CY46" s="26" t="str">
        <f t="shared" si="154"/>
        <v xml:space="preserve"> </v>
      </c>
      <c r="CZ46" s="26" t="str">
        <f t="shared" si="155"/>
        <v xml:space="preserve"> </v>
      </c>
      <c r="DA46" s="27"/>
      <c r="DB46" s="27"/>
      <c r="DC46" s="27">
        <v>995095.88</v>
      </c>
      <c r="DD46" s="26" t="str">
        <f t="shared" si="156"/>
        <v xml:space="preserve"> </v>
      </c>
      <c r="DE46" s="26">
        <f t="shared" si="157"/>
        <v>0</v>
      </c>
      <c r="DF46" s="27"/>
      <c r="DG46" s="27"/>
      <c r="DH46" s="27"/>
      <c r="DI46" s="26" t="str">
        <f t="shared" si="158"/>
        <v xml:space="preserve"> </v>
      </c>
      <c r="DJ46" s="26" t="str">
        <f t="shared" si="159"/>
        <v xml:space="preserve"> </v>
      </c>
      <c r="DK46" s="27"/>
      <c r="DL46" s="27"/>
      <c r="DM46" s="27"/>
      <c r="DN46" s="26" t="str">
        <f t="shared" si="260"/>
        <v xml:space="preserve"> </v>
      </c>
      <c r="DO46" s="26" t="str">
        <f t="shared" si="160"/>
        <v xml:space="preserve"> </v>
      </c>
      <c r="DP46" s="136">
        <v>3000</v>
      </c>
      <c r="DQ46" s="136">
        <v>3000</v>
      </c>
      <c r="DR46" s="27"/>
      <c r="DS46" s="26">
        <f t="shared" si="261"/>
        <v>1</v>
      </c>
      <c r="DT46" s="26" t="str">
        <f t="shared" si="161"/>
        <v xml:space="preserve"> </v>
      </c>
      <c r="DU46" s="27"/>
      <c r="DV46" s="27"/>
      <c r="DW46" s="26" t="str">
        <f t="shared" si="162"/>
        <v xml:space="preserve"> </v>
      </c>
      <c r="DX46" s="27"/>
      <c r="DY46" s="27"/>
      <c r="DZ46" s="27"/>
      <c r="EA46" s="26" t="str">
        <f t="shared" si="263"/>
        <v xml:space="preserve"> </v>
      </c>
      <c r="EB46" s="26" t="str">
        <f t="shared" si="163"/>
        <v xml:space="preserve"> </v>
      </c>
    </row>
    <row r="47" spans="1:132" s="16" customFormat="1" ht="15.75" hidden="1" outlineLevel="1" x14ac:dyDescent="0.25">
      <c r="A47" s="15">
        <f t="shared" si="282"/>
        <v>36</v>
      </c>
      <c r="B47" s="7" t="s">
        <v>66</v>
      </c>
      <c r="C47" s="25">
        <f t="shared" si="272"/>
        <v>835700</v>
      </c>
      <c r="D47" s="25">
        <f t="shared" si="272"/>
        <v>768867.35</v>
      </c>
      <c r="E47" s="25">
        <f t="shared" si="272"/>
        <v>724328.99</v>
      </c>
      <c r="F47" s="26">
        <f t="shared" si="246"/>
        <v>0.92002794064855808</v>
      </c>
      <c r="G47" s="26">
        <f t="shared" si="133"/>
        <v>1.0614891307884833</v>
      </c>
      <c r="H47" s="14">
        <f t="shared" si="273"/>
        <v>787700</v>
      </c>
      <c r="I47" s="21">
        <f t="shared" si="273"/>
        <v>726117.35</v>
      </c>
      <c r="J47" s="14">
        <f t="shared" si="273"/>
        <v>589233.87</v>
      </c>
      <c r="K47" s="26">
        <f t="shared" si="247"/>
        <v>0.92181966484702293</v>
      </c>
      <c r="L47" s="26">
        <f t="shared" si="135"/>
        <v>1.2323075555721195</v>
      </c>
      <c r="M47" s="136">
        <v>40000</v>
      </c>
      <c r="N47" s="136">
        <v>34518.800000000003</v>
      </c>
      <c r="O47" s="8">
        <v>38594.120000000003</v>
      </c>
      <c r="P47" s="26">
        <f t="shared" si="248"/>
        <v>0.86297000000000013</v>
      </c>
      <c r="Q47" s="26">
        <f t="shared" si="136"/>
        <v>0.89440567630509515</v>
      </c>
      <c r="R47" s="27">
        <f t="shared" si="274"/>
        <v>34518.800000000003</v>
      </c>
      <c r="S47" s="26">
        <f t="shared" si="137"/>
        <v>0.89440567630509515</v>
      </c>
      <c r="T47" s="27"/>
      <c r="U47" s="27"/>
      <c r="V47" s="27"/>
      <c r="W47" s="26" t="str">
        <f t="shared" si="249"/>
        <v xml:space="preserve"> </v>
      </c>
      <c r="X47" s="26" t="str">
        <f t="shared" si="278"/>
        <v xml:space="preserve"> </v>
      </c>
      <c r="Y47" s="136">
        <v>0</v>
      </c>
      <c r="Z47" s="136"/>
      <c r="AA47" s="27">
        <v>300</v>
      </c>
      <c r="AB47" s="26" t="str">
        <f t="shared" si="250"/>
        <v xml:space="preserve"> </v>
      </c>
      <c r="AC47" s="26">
        <f t="shared" si="139"/>
        <v>0</v>
      </c>
      <c r="AD47" s="136">
        <v>61700</v>
      </c>
      <c r="AE47" s="136">
        <v>56684.34</v>
      </c>
      <c r="AF47" s="8">
        <v>38500.35</v>
      </c>
      <c r="AG47" s="26">
        <f t="shared" si="251"/>
        <v>0.91870891410048616</v>
      </c>
      <c r="AH47" s="26">
        <f t="shared" si="140"/>
        <v>1.4723071348702024</v>
      </c>
      <c r="AI47" s="136">
        <v>684000</v>
      </c>
      <c r="AJ47" s="136">
        <v>633314.21</v>
      </c>
      <c r="AK47" s="8">
        <v>508239.4</v>
      </c>
      <c r="AL47" s="26">
        <f t="shared" si="252"/>
        <v>0.92589796783625722</v>
      </c>
      <c r="AM47" s="26">
        <f t="shared" si="141"/>
        <v>1.2460942815531419</v>
      </c>
      <c r="AN47" s="136">
        <v>2000</v>
      </c>
      <c r="AO47" s="136">
        <v>1600</v>
      </c>
      <c r="AP47" s="8">
        <v>3600</v>
      </c>
      <c r="AQ47" s="26">
        <f t="shared" si="199"/>
        <v>0.8</v>
      </c>
      <c r="AR47" s="26">
        <f t="shared" si="142"/>
        <v>0.44444444444444442</v>
      </c>
      <c r="AS47" s="8">
        <f t="shared" si="279"/>
        <v>48000</v>
      </c>
      <c r="AT47" s="14">
        <f t="shared" si="280"/>
        <v>42750</v>
      </c>
      <c r="AU47" s="8">
        <f t="shared" si="281"/>
        <v>135095.12</v>
      </c>
      <c r="AV47" s="26">
        <f t="shared" si="253"/>
        <v>0.890625</v>
      </c>
      <c r="AW47" s="26">
        <f t="shared" si="143"/>
        <v>0.31644370277771694</v>
      </c>
      <c r="AX47" s="8"/>
      <c r="AY47" s="8"/>
      <c r="AZ47" s="27"/>
      <c r="BA47" s="26" t="str">
        <f t="shared" si="254"/>
        <v xml:space="preserve"> </v>
      </c>
      <c r="BB47" s="26" t="str">
        <f t="shared" si="144"/>
        <v xml:space="preserve"> </v>
      </c>
      <c r="BC47" s="48"/>
      <c r="BD47" s="27"/>
      <c r="BE47" s="32"/>
      <c r="BF47" s="26" t="str">
        <f t="shared" si="145"/>
        <v xml:space="preserve"> </v>
      </c>
      <c r="BG47" s="26" t="str">
        <f t="shared" si="146"/>
        <v xml:space="preserve"> </v>
      </c>
      <c r="BH47" s="136">
        <v>6500</v>
      </c>
      <c r="BI47" s="136">
        <v>6500</v>
      </c>
      <c r="BJ47" s="27">
        <v>1095.1199999999999</v>
      </c>
      <c r="BK47" s="26">
        <f t="shared" si="255"/>
        <v>1</v>
      </c>
      <c r="BL47" s="26" t="str">
        <f t="shared" si="147"/>
        <v>св.200</v>
      </c>
      <c r="BM47" s="27"/>
      <c r="BN47" s="27"/>
      <c r="BO47" s="27"/>
      <c r="BP47" s="26"/>
      <c r="BQ47" s="26" t="str">
        <f t="shared" si="148"/>
        <v xml:space="preserve"> </v>
      </c>
      <c r="BR47" s="27"/>
      <c r="BS47" s="27"/>
      <c r="BT47" s="27"/>
      <c r="BU47" s="26" t="str">
        <f t="shared" si="256"/>
        <v xml:space="preserve"> </v>
      </c>
      <c r="BV47" s="26" t="str">
        <f t="shared" si="149"/>
        <v xml:space="preserve"> </v>
      </c>
      <c r="BW47" s="27"/>
      <c r="BX47" s="27"/>
      <c r="BY47" s="27"/>
      <c r="BZ47" s="26" t="str">
        <f t="shared" si="257"/>
        <v xml:space="preserve"> </v>
      </c>
      <c r="CA47" s="26" t="str">
        <f t="shared" si="186"/>
        <v xml:space="preserve"> </v>
      </c>
      <c r="CB47" s="136">
        <v>41500</v>
      </c>
      <c r="CC47" s="136">
        <v>36250</v>
      </c>
      <c r="CD47" s="8">
        <v>54000</v>
      </c>
      <c r="CE47" s="26">
        <f t="shared" si="258"/>
        <v>0.87349397590361444</v>
      </c>
      <c r="CF47" s="26">
        <f t="shared" si="151"/>
        <v>0.67129629629629628</v>
      </c>
      <c r="CG47" s="27"/>
      <c r="CH47" s="27"/>
      <c r="CI47" s="27"/>
      <c r="CJ47" s="26" t="str">
        <f t="shared" si="259"/>
        <v xml:space="preserve"> </v>
      </c>
      <c r="CK47" s="26" t="str">
        <f t="shared" si="152"/>
        <v xml:space="preserve"> </v>
      </c>
      <c r="CL47" s="27"/>
      <c r="CM47" s="27"/>
      <c r="CN47" s="27">
        <v>80000</v>
      </c>
      <c r="CO47" s="26" t="str">
        <f t="shared" si="193"/>
        <v xml:space="preserve"> </v>
      </c>
      <c r="CP47" s="26">
        <f t="shared" si="153"/>
        <v>0</v>
      </c>
      <c r="CQ47" s="30"/>
      <c r="CR47" s="8"/>
      <c r="CS47" s="27"/>
      <c r="CT47" s="44" t="str">
        <f t="shared" si="167"/>
        <v xml:space="preserve"> </v>
      </c>
      <c r="CU47" s="26" t="str">
        <f t="shared" si="168"/>
        <v xml:space="preserve"> </v>
      </c>
      <c r="CV47" s="27"/>
      <c r="CW47" s="27"/>
      <c r="CX47" s="27"/>
      <c r="CY47" s="26" t="str">
        <f t="shared" si="154"/>
        <v xml:space="preserve"> </v>
      </c>
      <c r="CZ47" s="26" t="str">
        <f t="shared" si="155"/>
        <v xml:space="preserve"> </v>
      </c>
      <c r="DA47" s="27"/>
      <c r="DB47" s="27"/>
      <c r="DC47" s="27"/>
      <c r="DD47" s="26" t="str">
        <f t="shared" si="156"/>
        <v xml:space="preserve"> </v>
      </c>
      <c r="DE47" s="26" t="str">
        <f t="shared" si="157"/>
        <v xml:space="preserve"> </v>
      </c>
      <c r="DF47" s="27"/>
      <c r="DG47" s="27"/>
      <c r="DH47" s="27"/>
      <c r="DI47" s="26" t="str">
        <f t="shared" si="158"/>
        <v xml:space="preserve"> </v>
      </c>
      <c r="DJ47" s="26" t="str">
        <f t="shared" si="159"/>
        <v xml:space="preserve"> </v>
      </c>
      <c r="DK47" s="27"/>
      <c r="DL47" s="27"/>
      <c r="DM47" s="27"/>
      <c r="DN47" s="26" t="str">
        <f t="shared" si="260"/>
        <v xml:space="preserve"> </v>
      </c>
      <c r="DO47" s="26" t="str">
        <f t="shared" si="160"/>
        <v xml:space="preserve"> </v>
      </c>
      <c r="DP47" s="8"/>
      <c r="DQ47" s="35"/>
      <c r="DR47" s="27"/>
      <c r="DS47" s="26" t="str">
        <f t="shared" si="261"/>
        <v xml:space="preserve"> </v>
      </c>
      <c r="DT47" s="26" t="str">
        <f t="shared" si="161"/>
        <v xml:space="preserve"> </v>
      </c>
      <c r="DU47" s="27"/>
      <c r="DV47" s="27"/>
      <c r="DW47" s="26" t="str">
        <f t="shared" si="162"/>
        <v xml:space="preserve"> </v>
      </c>
      <c r="DX47" s="27"/>
      <c r="DY47" s="27"/>
      <c r="DZ47" s="27"/>
      <c r="EA47" s="26" t="str">
        <f t="shared" si="263"/>
        <v xml:space="preserve"> </v>
      </c>
      <c r="EB47" s="26" t="str">
        <f t="shared" si="163"/>
        <v xml:space="preserve"> </v>
      </c>
    </row>
    <row r="48" spans="1:132" s="18" customFormat="1" ht="32.1" customHeight="1" collapsed="1" x14ac:dyDescent="0.25">
      <c r="A48" s="17"/>
      <c r="B48" s="6" t="s">
        <v>143</v>
      </c>
      <c r="C48" s="31">
        <f>SUM(C49:C55)</f>
        <v>70568555.900000006</v>
      </c>
      <c r="D48" s="31">
        <f t="shared" ref="D48" si="283">SUM(D49:D55)</f>
        <v>71765823.540000007</v>
      </c>
      <c r="E48" s="31">
        <f>SUM(E49:E55)</f>
        <v>68483380.790000007</v>
      </c>
      <c r="F48" s="23">
        <f t="shared" si="246"/>
        <v>1.0169660215478491</v>
      </c>
      <c r="G48" s="23">
        <f t="shared" si="133"/>
        <v>1.0479305009789952</v>
      </c>
      <c r="H48" s="22">
        <f t="shared" ref="H48:J48" si="284">SUM(H49:H55)</f>
        <v>67650134.219999999</v>
      </c>
      <c r="I48" s="56">
        <f>SUM(I49:I55)</f>
        <v>68939321.659999996</v>
      </c>
      <c r="J48" s="22">
        <f t="shared" si="284"/>
        <v>65249483.620000012</v>
      </c>
      <c r="K48" s="23">
        <f t="shared" si="247"/>
        <v>1.0190566870984694</v>
      </c>
      <c r="L48" s="23">
        <f t="shared" si="135"/>
        <v>1.0565496895192132</v>
      </c>
      <c r="M48" s="22">
        <f>SUM(M49:M55)</f>
        <v>52710003.399999999</v>
      </c>
      <c r="N48" s="22">
        <f>SUM(N49:N55)</f>
        <v>54114496.449999996</v>
      </c>
      <c r="O48" s="22">
        <f>SUM(O49:O55)</f>
        <v>49580507.529999994</v>
      </c>
      <c r="P48" s="23">
        <f t="shared" si="248"/>
        <v>1.0266456641890485</v>
      </c>
      <c r="Q48" s="23">
        <f t="shared" si="136"/>
        <v>1.0914470050000313</v>
      </c>
      <c r="R48" s="24">
        <f>SUM(R49:R55)</f>
        <v>54114496.449999996</v>
      </c>
      <c r="S48" s="23">
        <f t="shared" si="137"/>
        <v>1.0914470050000313</v>
      </c>
      <c r="T48" s="22">
        <f t="shared" ref="T48" si="285">SUM(T49:T55)</f>
        <v>1534544.41</v>
      </c>
      <c r="U48" s="22">
        <f>SUM(U49:U55)</f>
        <v>1553615.88</v>
      </c>
      <c r="V48" s="22">
        <f>SUM(V49:V55)</f>
        <v>1392732.77</v>
      </c>
      <c r="W48" s="23">
        <f t="shared" si="249"/>
        <v>1.0124280990994585</v>
      </c>
      <c r="X48" s="23">
        <f t="shared" si="138"/>
        <v>1.1155161373850633</v>
      </c>
      <c r="Y48" s="22">
        <f t="shared" ref="Y48:AA48" si="286">SUM(Y49:Y55)</f>
        <v>214372.75</v>
      </c>
      <c r="Z48" s="22">
        <f>SUM(Z49:Z55)</f>
        <v>34337.97</v>
      </c>
      <c r="AA48" s="22">
        <f t="shared" si="286"/>
        <v>631287.47</v>
      </c>
      <c r="AB48" s="23">
        <f t="shared" si="250"/>
        <v>0.16017880071044477</v>
      </c>
      <c r="AC48" s="23">
        <f t="shared" si="139"/>
        <v>5.4393555443132749E-2</v>
      </c>
      <c r="AD48" s="22">
        <f>SUM(AD49:AD55)</f>
        <v>1277366.45</v>
      </c>
      <c r="AE48" s="22">
        <f>SUM(AE49:AE55)</f>
        <v>1394565.18</v>
      </c>
      <c r="AF48" s="22">
        <f>SUM(AF49:AF55)</f>
        <v>1165050.8999999999</v>
      </c>
      <c r="AG48" s="23">
        <f t="shared" si="251"/>
        <v>1.0917502804304904</v>
      </c>
      <c r="AH48" s="23">
        <f t="shared" si="140"/>
        <v>1.1969993585687972</v>
      </c>
      <c r="AI48" s="22">
        <f>SUM(AI49:AI55)</f>
        <v>11895081.789999999</v>
      </c>
      <c r="AJ48" s="22">
        <f>SUM(AJ49:AJ55)</f>
        <v>11821490.760000002</v>
      </c>
      <c r="AK48" s="22">
        <f>SUM(AK49:AK55)</f>
        <v>12441599.789999999</v>
      </c>
      <c r="AL48" s="23">
        <f t="shared" si="252"/>
        <v>0.99381332290948476</v>
      </c>
      <c r="AM48" s="23">
        <f t="shared" si="141"/>
        <v>0.95015841688635461</v>
      </c>
      <c r="AN48" s="65">
        <f>SUM(AN49:AN55)</f>
        <v>18680</v>
      </c>
      <c r="AO48" s="22">
        <f>SUM(AO49:AO55)</f>
        <v>20730</v>
      </c>
      <c r="AP48" s="22">
        <f>SUM(AP49:AP55)</f>
        <v>33690</v>
      </c>
      <c r="AQ48" s="23">
        <f t="shared" si="199"/>
        <v>1.1097430406852249</v>
      </c>
      <c r="AR48" s="23">
        <f t="shared" si="142"/>
        <v>0.61531611754229742</v>
      </c>
      <c r="AS48" s="22">
        <f>SUM(AS49:AS55)</f>
        <v>2918421.6799999997</v>
      </c>
      <c r="AT48" s="22">
        <f t="shared" ref="AT48:AU48" si="287">SUM(AT49:AT55)</f>
        <v>2826501.8800000004</v>
      </c>
      <c r="AU48" s="22">
        <f t="shared" si="287"/>
        <v>3233897.17</v>
      </c>
      <c r="AV48" s="23">
        <f t="shared" si="253"/>
        <v>0.96850359198263658</v>
      </c>
      <c r="AW48" s="23">
        <f t="shared" si="143"/>
        <v>0.87402342480790762</v>
      </c>
      <c r="AX48" s="22">
        <f>SUM(AX49:AX55)</f>
        <v>642208.09</v>
      </c>
      <c r="AY48" s="22">
        <f>SUM(AY49:AY55)</f>
        <v>597278.18999999994</v>
      </c>
      <c r="AZ48" s="22">
        <f>SUM(AZ49:AZ55)</f>
        <v>500658.98</v>
      </c>
      <c r="BA48" s="23">
        <f t="shared" si="254"/>
        <v>0.93003840857875208</v>
      </c>
      <c r="BB48" s="23">
        <f t="shared" si="144"/>
        <v>1.1929840747088967</v>
      </c>
      <c r="BC48" s="24">
        <f>SUM(BC49:BC55)</f>
        <v>106645.11</v>
      </c>
      <c r="BD48" s="24">
        <f t="shared" ref="BD48:BE48" si="288">SUM(BD49:BD55)</f>
        <v>101494.93</v>
      </c>
      <c r="BE48" s="29">
        <f t="shared" si="288"/>
        <v>28798.579999999998</v>
      </c>
      <c r="BF48" s="23">
        <f t="shared" si="145"/>
        <v>0.95170730284773486</v>
      </c>
      <c r="BG48" s="23" t="str">
        <f t="shared" si="146"/>
        <v>св.200</v>
      </c>
      <c r="BH48" s="24">
        <f t="shared" ref="BH48:BJ48" si="289">SUM(BH49:BH55)</f>
        <v>124380.38</v>
      </c>
      <c r="BI48" s="24">
        <f>SUM(BI49:BI55)</f>
        <v>170330.87</v>
      </c>
      <c r="BJ48" s="24">
        <f t="shared" si="289"/>
        <v>282346.22000000003</v>
      </c>
      <c r="BK48" s="23">
        <f t="shared" si="255"/>
        <v>1.3694351954866193</v>
      </c>
      <c r="BL48" s="23">
        <f t="shared" si="147"/>
        <v>0.6032695249116492</v>
      </c>
      <c r="BM48" s="22">
        <f>SUM(BM49:BM55)</f>
        <v>64300</v>
      </c>
      <c r="BN48" s="22">
        <f>SUM(BN49:BN55)</f>
        <v>63394.37</v>
      </c>
      <c r="BO48" s="22">
        <f>SUM(BO49:BO55)</f>
        <v>11847.32</v>
      </c>
      <c r="BP48" s="23">
        <f t="shared" ref="BP48:BP63" si="290">IF(BN48&lt;=0," ",IF(BM48&lt;=0," ",IF(BN48/BM48*100&gt;200,"СВ.200",BN48/BM48)))</f>
        <v>0.98591555209953352</v>
      </c>
      <c r="BQ48" s="23" t="str">
        <f t="shared" si="148"/>
        <v>св.200</v>
      </c>
      <c r="BR48" s="22">
        <f>SUM(BR49:BR55)</f>
        <v>0</v>
      </c>
      <c r="BS48" s="22">
        <f>SUM(BS49:BS55)</f>
        <v>0</v>
      </c>
      <c r="BT48" s="22">
        <f>SUM(BT49:BT55)</f>
        <v>0</v>
      </c>
      <c r="BU48" s="23" t="str">
        <f t="shared" si="256"/>
        <v xml:space="preserve"> </v>
      </c>
      <c r="BV48" s="23" t="str">
        <f t="shared" si="149"/>
        <v xml:space="preserve"> </v>
      </c>
      <c r="BW48" s="22">
        <f>SUM(BW49:BW55)</f>
        <v>526028.76</v>
      </c>
      <c r="BX48" s="22">
        <f>SUM(BX49:BX55)</f>
        <v>549096.19999999995</v>
      </c>
      <c r="BY48" s="22">
        <f>SUM(BY49:BY55)</f>
        <v>460897.45999999996</v>
      </c>
      <c r="BZ48" s="23">
        <f t="shared" si="257"/>
        <v>1.0438520509791136</v>
      </c>
      <c r="CA48" s="23">
        <f t="shared" si="186"/>
        <v>1.1913630420093875</v>
      </c>
      <c r="CB48" s="22">
        <f>SUM(CB49:CB55)</f>
        <v>439541.19</v>
      </c>
      <c r="CC48" s="22">
        <f>SUM(CC49:CC55)</f>
        <v>327433.30000000005</v>
      </c>
      <c r="CD48" s="22">
        <f>SUM(CD49:CD55)</f>
        <v>170003.74000000002</v>
      </c>
      <c r="CE48" s="23">
        <f t="shared" si="258"/>
        <v>0.74494338061923171</v>
      </c>
      <c r="CF48" s="23">
        <f t="shared" si="151"/>
        <v>1.9260358625051426</v>
      </c>
      <c r="CG48" s="22">
        <f>SUM(CG49:CG55)</f>
        <v>0</v>
      </c>
      <c r="CH48" s="22">
        <f>SUM(CH49:CH55)</f>
        <v>0</v>
      </c>
      <c r="CI48" s="22">
        <f>SUM(CI49:CI55)</f>
        <v>0</v>
      </c>
      <c r="CJ48" s="23" t="str">
        <f t="shared" si="259"/>
        <v xml:space="preserve"> </v>
      </c>
      <c r="CK48" s="23" t="str">
        <f t="shared" si="152"/>
        <v xml:space="preserve"> </v>
      </c>
      <c r="CL48" s="22">
        <f>SUM(CL49:CL55)</f>
        <v>28500</v>
      </c>
      <c r="CM48" s="22">
        <f>SUM(CM49:CM55)</f>
        <v>28500</v>
      </c>
      <c r="CN48" s="22">
        <f>SUM(CN49:CN55)</f>
        <v>1635000</v>
      </c>
      <c r="CO48" s="23">
        <f t="shared" si="193"/>
        <v>1</v>
      </c>
      <c r="CP48" s="23">
        <f t="shared" si="153"/>
        <v>1.743119266055046E-2</v>
      </c>
      <c r="CQ48" s="45">
        <f>SUM(CQ49:CQ55)</f>
        <v>775500</v>
      </c>
      <c r="CR48" s="45">
        <f>SUM(CR49:CR55)</f>
        <v>777682.8</v>
      </c>
      <c r="CS48" s="22">
        <f>SUM(CS49:CS55)</f>
        <v>139226.99</v>
      </c>
      <c r="CT48" s="23">
        <f t="shared" si="167"/>
        <v>1.0028147001934236</v>
      </c>
      <c r="CU48" s="23" t="str">
        <f t="shared" si="168"/>
        <v>св.200</v>
      </c>
      <c r="CV48" s="24">
        <f>SUM(CV49:CV55)</f>
        <v>455000</v>
      </c>
      <c r="CW48" s="24">
        <f>SUM(CW49:CW55)</f>
        <v>459100.92</v>
      </c>
      <c r="CX48" s="24">
        <f>SUM(CX49:CX55)</f>
        <v>139226.99</v>
      </c>
      <c r="CY48" s="23">
        <f t="shared" si="154"/>
        <v>1.009013010989011</v>
      </c>
      <c r="CZ48" s="23" t="str">
        <f t="shared" si="155"/>
        <v>св.200</v>
      </c>
      <c r="DA48" s="24">
        <f>SUM(DA49:DA55)</f>
        <v>320500</v>
      </c>
      <c r="DB48" s="24">
        <f t="shared" ref="DB48:DC48" si="291">SUM(DB49:DB55)</f>
        <v>318581.88</v>
      </c>
      <c r="DC48" s="24">
        <f t="shared" si="291"/>
        <v>0</v>
      </c>
      <c r="DD48" s="23">
        <f t="shared" si="156"/>
        <v>0.99401522620904836</v>
      </c>
      <c r="DE48" s="23" t="str">
        <f t="shared" si="157"/>
        <v xml:space="preserve"> </v>
      </c>
      <c r="DF48" s="24">
        <f>SUM(DF49:DF55)</f>
        <v>0</v>
      </c>
      <c r="DG48" s="24">
        <f t="shared" ref="DG48:DH48" si="292">SUM(DG49:DG55)</f>
        <v>0</v>
      </c>
      <c r="DH48" s="24">
        <f t="shared" si="292"/>
        <v>0</v>
      </c>
      <c r="DI48" s="59" t="str">
        <f t="shared" si="158"/>
        <v xml:space="preserve"> </v>
      </c>
      <c r="DJ48" s="59" t="str">
        <f t="shared" si="159"/>
        <v xml:space="preserve"> </v>
      </c>
      <c r="DK48" s="22">
        <f>SUM(DK49:DK55)</f>
        <v>0</v>
      </c>
      <c r="DL48" s="22">
        <f>SUM(DL49:DL55)</f>
        <v>0</v>
      </c>
      <c r="DM48" s="22">
        <f>SUM(DM49:DM55)</f>
        <v>0</v>
      </c>
      <c r="DN48" s="23" t="str">
        <f t="shared" si="260"/>
        <v xml:space="preserve"> </v>
      </c>
      <c r="DO48" s="23" t="str">
        <f t="shared" si="160"/>
        <v xml:space="preserve"> </v>
      </c>
      <c r="DP48" s="22">
        <f>SUM(DP49:DP55)</f>
        <v>151296.44</v>
      </c>
      <c r="DQ48" s="34">
        <f>SUM(DQ49:DQ55)</f>
        <v>151296.44</v>
      </c>
      <c r="DR48" s="22">
        <f>SUM(DR49:DR55)</f>
        <v>639.77</v>
      </c>
      <c r="DS48" s="23">
        <f t="shared" si="261"/>
        <v>1</v>
      </c>
      <c r="DT48" s="23" t="str">
        <f>IF(DQ48=0," ",IF(DQ48/DR48*100&gt;200,"св.200",DQ48/DR48))</f>
        <v>св.200</v>
      </c>
      <c r="DU48" s="22">
        <f>SUM(DU49:DU55)</f>
        <v>0</v>
      </c>
      <c r="DV48" s="22">
        <f>SUM(DV49:DV55)</f>
        <v>0</v>
      </c>
      <c r="DW48" s="23" t="str">
        <f>IF(DU48=0," ",IF(DU48/DV48*100&gt;200,"св.200",DU48/DV48))</f>
        <v xml:space="preserve"> </v>
      </c>
      <c r="DX48" s="22">
        <f>SUM(DX49:DX55)</f>
        <v>59118.71</v>
      </c>
      <c r="DY48" s="22">
        <f>SUM(DY49:DY55)</f>
        <v>59091.86</v>
      </c>
      <c r="DZ48" s="22">
        <f>SUM(DZ49:DZ55)</f>
        <v>3575.19</v>
      </c>
      <c r="EA48" s="23">
        <f t="shared" si="263"/>
        <v>0.99954582906156109</v>
      </c>
      <c r="EB48" s="23" t="str">
        <f t="shared" si="163"/>
        <v>св.200</v>
      </c>
    </row>
    <row r="49" spans="1:132" s="16" customFormat="1" ht="15" hidden="1" customHeight="1" outlineLevel="1" x14ac:dyDescent="0.25">
      <c r="A49" s="15">
        <v>37</v>
      </c>
      <c r="B49" s="7" t="s">
        <v>1</v>
      </c>
      <c r="C49" s="25">
        <f t="shared" ref="C49:E55" si="293">H49+AS49</f>
        <v>57100436.339999996</v>
      </c>
      <c r="D49" s="25">
        <f t="shared" si="293"/>
        <v>58478640.109999999</v>
      </c>
      <c r="E49" s="25">
        <f t="shared" si="293"/>
        <v>53125058.540000007</v>
      </c>
      <c r="F49" s="26">
        <f t="shared" si="246"/>
        <v>1.0241364840330396</v>
      </c>
      <c r="G49" s="26">
        <f t="shared" si="133"/>
        <v>1.1007731890962353</v>
      </c>
      <c r="H49" s="14">
        <f t="shared" ref="H49:J55" si="294">Y49++AI49+M49+AD49+AN49+T49</f>
        <v>55120236.439999998</v>
      </c>
      <c r="I49" s="21">
        <f t="shared" si="294"/>
        <v>56486505</v>
      </c>
      <c r="J49" s="14">
        <f t="shared" si="294"/>
        <v>52103820.860000007</v>
      </c>
      <c r="K49" s="26">
        <f t="shared" si="247"/>
        <v>1.0247870591318531</v>
      </c>
      <c r="L49" s="26">
        <f t="shared" si="135"/>
        <v>1.0841144481855949</v>
      </c>
      <c r="M49" s="136">
        <v>49832198.68</v>
      </c>
      <c r="N49" s="136">
        <v>51081735.329999998</v>
      </c>
      <c r="O49" s="8">
        <v>46568014.670000002</v>
      </c>
      <c r="P49" s="26">
        <f t="shared" si="248"/>
        <v>1.0250748849759563</v>
      </c>
      <c r="Q49" s="26">
        <f t="shared" si="136"/>
        <v>1.0969274875037311</v>
      </c>
      <c r="R49" s="27">
        <f t="shared" ref="R49:R55" si="295">N49</f>
        <v>51081735.329999998</v>
      </c>
      <c r="S49" s="26">
        <f t="shared" si="137"/>
        <v>1.0969274875037311</v>
      </c>
      <c r="T49" s="136">
        <v>1534544.41</v>
      </c>
      <c r="U49" s="136">
        <v>1553615.88</v>
      </c>
      <c r="V49" s="27">
        <v>1392732.77</v>
      </c>
      <c r="W49" s="26">
        <f t="shared" si="249"/>
        <v>1.0124280990994585</v>
      </c>
      <c r="X49" s="26">
        <f t="shared" si="138"/>
        <v>1.1155161373850633</v>
      </c>
      <c r="Y49" s="136">
        <v>1452.35</v>
      </c>
      <c r="Z49" s="136">
        <v>1452.35</v>
      </c>
      <c r="AA49" s="8">
        <v>1262.98</v>
      </c>
      <c r="AB49" s="26">
        <f t="shared" si="250"/>
        <v>1</v>
      </c>
      <c r="AC49" s="26">
        <f t="shared" si="139"/>
        <v>1.1499390330804922</v>
      </c>
      <c r="AD49" s="136">
        <v>916595</v>
      </c>
      <c r="AE49" s="136">
        <v>940653.22</v>
      </c>
      <c r="AF49" s="8">
        <v>811172.29</v>
      </c>
      <c r="AG49" s="26">
        <f t="shared" si="251"/>
        <v>1.0262473829772145</v>
      </c>
      <c r="AH49" s="26">
        <f t="shared" si="140"/>
        <v>1.1596219836355603</v>
      </c>
      <c r="AI49" s="136">
        <v>2835446</v>
      </c>
      <c r="AJ49" s="136">
        <v>2909048.22</v>
      </c>
      <c r="AK49" s="8">
        <v>3330638.15</v>
      </c>
      <c r="AL49" s="26">
        <f t="shared" si="252"/>
        <v>1.0259578986868381</v>
      </c>
      <c r="AM49" s="26">
        <f t="shared" si="141"/>
        <v>0.87342067465359463</v>
      </c>
      <c r="AN49" s="136">
        <v>0</v>
      </c>
      <c r="AO49" s="136">
        <v>0</v>
      </c>
      <c r="AP49" s="8"/>
      <c r="AQ49" s="26" t="str">
        <f t="shared" si="199"/>
        <v xml:space="preserve"> </v>
      </c>
      <c r="AR49" s="26" t="str">
        <f t="shared" si="142"/>
        <v xml:space="preserve"> </v>
      </c>
      <c r="AS49" s="8">
        <f t="shared" ref="AS49" si="296">AX49+BC49+BH49+BM49+BR49+BW49+CB49+CG49+CL49+CQ49+DK49+DP49+DX49+DF49</f>
        <v>1980199.9</v>
      </c>
      <c r="AT49" s="14">
        <f t="shared" ref="AT49" si="297">AY49+BD49+BI49+BN49+BS49+BX49+CC49+CH49+CM49+CR49+DL49+DQ49+DU49+DY49+DG49</f>
        <v>1992135.1099999996</v>
      </c>
      <c r="AU49" s="8">
        <f t="shared" ref="AU49" si="298">AZ49+BE49+BJ49+BO49+BT49+BY49+CD49+CI49+CN49+CS49+DM49+DR49+DV49+DZ49+DH49</f>
        <v>1021237.6799999999</v>
      </c>
      <c r="AV49" s="26">
        <f t="shared" si="253"/>
        <v>1.006027275327102</v>
      </c>
      <c r="AW49" s="26">
        <f t="shared" si="143"/>
        <v>1.9507066268843505</v>
      </c>
      <c r="AX49" s="136">
        <v>642208.09</v>
      </c>
      <c r="AY49" s="136">
        <v>597278.18999999994</v>
      </c>
      <c r="AZ49" s="136">
        <v>500658.98</v>
      </c>
      <c r="BA49" s="26">
        <f t="shared" si="254"/>
        <v>0.93003840857875208</v>
      </c>
      <c r="BB49" s="26">
        <f t="shared" si="144"/>
        <v>1.1929840747088967</v>
      </c>
      <c r="BC49" s="136">
        <v>7110.39</v>
      </c>
      <c r="BD49" s="136">
        <v>7110.39</v>
      </c>
      <c r="BE49" s="32"/>
      <c r="BF49" s="26">
        <f t="shared" si="145"/>
        <v>1</v>
      </c>
      <c r="BG49" s="26" t="str">
        <f t="shared" si="146"/>
        <v xml:space="preserve"> </v>
      </c>
      <c r="BH49" s="136">
        <v>110200</v>
      </c>
      <c r="BI49" s="136">
        <v>156156.62</v>
      </c>
      <c r="BJ49" s="8">
        <v>110169.52</v>
      </c>
      <c r="BK49" s="26">
        <f t="shared" si="255"/>
        <v>1.4170292196007259</v>
      </c>
      <c r="BL49" s="26">
        <f t="shared" si="147"/>
        <v>1.4174212613434278</v>
      </c>
      <c r="BM49" s="27"/>
      <c r="BN49" s="27"/>
      <c r="BO49" s="27"/>
      <c r="BP49" s="26" t="str">
        <f t="shared" si="290"/>
        <v xml:space="preserve"> </v>
      </c>
      <c r="BQ49" s="26" t="str">
        <f t="shared" si="148"/>
        <v xml:space="preserve"> </v>
      </c>
      <c r="BR49" s="27"/>
      <c r="BS49" s="27"/>
      <c r="BT49" s="27"/>
      <c r="BU49" s="26" t="str">
        <f t="shared" si="256"/>
        <v xml:space="preserve"> </v>
      </c>
      <c r="BV49" s="26" t="str">
        <f t="shared" si="149"/>
        <v xml:space="preserve"> </v>
      </c>
      <c r="BW49" s="136">
        <v>327696.59000000003</v>
      </c>
      <c r="BX49" s="136">
        <v>334504.15999999997</v>
      </c>
      <c r="BY49" s="27">
        <v>266967.23</v>
      </c>
      <c r="BZ49" s="26">
        <f t="shared" si="257"/>
        <v>1.0207740031716532</v>
      </c>
      <c r="CA49" s="26">
        <f t="shared" si="186"/>
        <v>1.2529783524367391</v>
      </c>
      <c r="CB49" s="136">
        <v>202469.68</v>
      </c>
      <c r="CC49" s="136">
        <v>202469.68</v>
      </c>
      <c r="CD49" s="27"/>
      <c r="CE49" s="26">
        <f t="shared" si="258"/>
        <v>1</v>
      </c>
      <c r="CF49" s="26" t="str">
        <f t="shared" si="151"/>
        <v xml:space="preserve"> </v>
      </c>
      <c r="CG49" s="27"/>
      <c r="CH49" s="27"/>
      <c r="CI49" s="27"/>
      <c r="CJ49" s="26" t="str">
        <f t="shared" si="259"/>
        <v xml:space="preserve"> </v>
      </c>
      <c r="CK49" s="26" t="str">
        <f t="shared" si="152"/>
        <v xml:space="preserve"> </v>
      </c>
      <c r="CL49" s="136">
        <v>28500</v>
      </c>
      <c r="CM49" s="136">
        <v>28500</v>
      </c>
      <c r="CN49" s="27"/>
      <c r="CO49" s="26">
        <f t="shared" si="193"/>
        <v>1</v>
      </c>
      <c r="CP49" s="26" t="str">
        <f t="shared" si="153"/>
        <v xml:space="preserve"> </v>
      </c>
      <c r="CQ49" s="136">
        <v>455000</v>
      </c>
      <c r="CR49" s="136">
        <v>459100.92</v>
      </c>
      <c r="CS49" s="8">
        <v>139226.99</v>
      </c>
      <c r="CT49" s="26">
        <f t="shared" si="167"/>
        <v>1.009013010989011</v>
      </c>
      <c r="CU49" s="26" t="str">
        <f t="shared" si="168"/>
        <v>св.200</v>
      </c>
      <c r="CV49" s="136">
        <v>455000</v>
      </c>
      <c r="CW49" s="136">
        <v>459100.92</v>
      </c>
      <c r="CX49" s="27">
        <v>139226.99</v>
      </c>
      <c r="CY49" s="26">
        <f t="shared" si="154"/>
        <v>1.009013010989011</v>
      </c>
      <c r="CZ49" s="26" t="str">
        <f t="shared" si="155"/>
        <v>св.200</v>
      </c>
      <c r="DA49" s="27"/>
      <c r="DB49" s="27"/>
      <c r="DC49" s="27"/>
      <c r="DD49" s="26" t="str">
        <f t="shared" si="156"/>
        <v xml:space="preserve"> </v>
      </c>
      <c r="DE49" s="26" t="str">
        <f t="shared" si="157"/>
        <v xml:space="preserve"> </v>
      </c>
      <c r="DF49" s="27"/>
      <c r="DG49" s="27"/>
      <c r="DH49" s="27"/>
      <c r="DI49" s="26" t="str">
        <f t="shared" si="158"/>
        <v xml:space="preserve"> </v>
      </c>
      <c r="DJ49" s="26" t="str">
        <f t="shared" si="159"/>
        <v xml:space="preserve"> </v>
      </c>
      <c r="DK49" s="27"/>
      <c r="DL49" s="27"/>
      <c r="DM49" s="27"/>
      <c r="DN49" s="26" t="str">
        <f t="shared" si="260"/>
        <v xml:space="preserve"> </v>
      </c>
      <c r="DO49" s="26" t="str">
        <f t="shared" si="160"/>
        <v xml:space="preserve"> </v>
      </c>
      <c r="DP49" s="136">
        <v>151296.44</v>
      </c>
      <c r="DQ49" s="136">
        <v>151296.44</v>
      </c>
      <c r="DR49" s="35">
        <v>639.77</v>
      </c>
      <c r="DS49" s="26">
        <f t="shared" si="261"/>
        <v>1</v>
      </c>
      <c r="DT49" s="26" t="str">
        <f>IF(DQ49=0," ",IF(DQ49/DR49*100&gt;200,"св.200",DQ49/DR49))</f>
        <v>св.200</v>
      </c>
      <c r="DU49" s="27"/>
      <c r="DV49" s="27"/>
      <c r="DW49" s="26" t="str">
        <f t="shared" si="162"/>
        <v xml:space="preserve"> </v>
      </c>
      <c r="DX49" s="136">
        <v>55718.71</v>
      </c>
      <c r="DY49" s="136">
        <v>55718.71</v>
      </c>
      <c r="DZ49" s="27">
        <v>3575.19</v>
      </c>
      <c r="EA49" s="26">
        <f t="shared" si="263"/>
        <v>1</v>
      </c>
      <c r="EB49" s="26" t="str">
        <f t="shared" si="163"/>
        <v>св.200</v>
      </c>
    </row>
    <row r="50" spans="1:132" s="16" customFormat="1" ht="15.75" hidden="1" outlineLevel="1" x14ac:dyDescent="0.25">
      <c r="A50" s="15">
        <f>A49+1</f>
        <v>38</v>
      </c>
      <c r="B50" s="7" t="s">
        <v>71</v>
      </c>
      <c r="C50" s="25">
        <f t="shared" si="293"/>
        <v>511915.56</v>
      </c>
      <c r="D50" s="25">
        <f t="shared" si="293"/>
        <v>512122.44</v>
      </c>
      <c r="E50" s="25">
        <f t="shared" si="293"/>
        <v>434979.64</v>
      </c>
      <c r="F50" s="26">
        <f t="shared" si="246"/>
        <v>1.0004041291497372</v>
      </c>
      <c r="G50" s="26">
        <f t="shared" si="133"/>
        <v>1.1773480708200503</v>
      </c>
      <c r="H50" s="14">
        <f>Y50++AI50+M50+AD50+AN50+T50+85.42</f>
        <v>446970.06</v>
      </c>
      <c r="I50" s="21">
        <f>Z50++AJ50+N50+AE50+AO50+U50+85.42</f>
        <v>447286.38</v>
      </c>
      <c r="J50" s="14">
        <f>AA50++AK50+O50+AF50+AP50+V50+4615.16</f>
        <v>434979.64</v>
      </c>
      <c r="K50" s="26">
        <f t="shared" si="247"/>
        <v>1.0007076984082559</v>
      </c>
      <c r="L50" s="26">
        <f t="shared" si="135"/>
        <v>1.02829268054937</v>
      </c>
      <c r="M50" s="136">
        <v>131682</v>
      </c>
      <c r="N50" s="136">
        <v>131998.32</v>
      </c>
      <c r="O50" s="8">
        <v>123361.58</v>
      </c>
      <c r="P50" s="26">
        <f t="shared" si="248"/>
        <v>1.0024021506356222</v>
      </c>
      <c r="Q50" s="26">
        <f t="shared" si="136"/>
        <v>1.0700115870759761</v>
      </c>
      <c r="R50" s="27">
        <f t="shared" si="295"/>
        <v>131998.32</v>
      </c>
      <c r="S50" s="26">
        <f t="shared" si="137"/>
        <v>1.0700115870759761</v>
      </c>
      <c r="T50" s="27"/>
      <c r="U50" s="27"/>
      <c r="V50" s="27"/>
      <c r="W50" s="26" t="str">
        <f>IF(U50&lt;=0," ",IF(T50&lt;=0," ",IF(U50/T50*100&gt;200,"СВ.200",U50/T50)))</f>
        <v xml:space="preserve"> </v>
      </c>
      <c r="X50" s="26" t="str">
        <f t="shared" ref="X50:X55" si="299">IF(U50=0," ",IF(U50/V50*100&gt;200,"св.200",U50/V50))</f>
        <v xml:space="preserve"> </v>
      </c>
      <c r="Y50" s="136">
        <v>4115.3999999999996</v>
      </c>
      <c r="Z50" s="136">
        <v>4115.3999999999996</v>
      </c>
      <c r="AA50" s="8">
        <v>3291</v>
      </c>
      <c r="AB50" s="26">
        <f t="shared" si="250"/>
        <v>1</v>
      </c>
      <c r="AC50" s="26">
        <f t="shared" si="139"/>
        <v>1.2505013673655423</v>
      </c>
      <c r="AD50" s="136">
        <v>55001.45</v>
      </c>
      <c r="AE50" s="136">
        <v>55001.45</v>
      </c>
      <c r="AF50" s="8">
        <v>30768.46</v>
      </c>
      <c r="AG50" s="26">
        <f t="shared" si="251"/>
        <v>1</v>
      </c>
      <c r="AH50" s="26">
        <f t="shared" si="140"/>
        <v>1.7875919041771995</v>
      </c>
      <c r="AI50" s="136">
        <v>253685.79</v>
      </c>
      <c r="AJ50" s="136">
        <v>253685.79</v>
      </c>
      <c r="AK50" s="8">
        <v>270693.44</v>
      </c>
      <c r="AL50" s="26">
        <f t="shared" si="252"/>
        <v>1</v>
      </c>
      <c r="AM50" s="26">
        <f t="shared" si="141"/>
        <v>0.93717006958129467</v>
      </c>
      <c r="AN50" s="136">
        <v>2400</v>
      </c>
      <c r="AO50" s="136">
        <v>2400</v>
      </c>
      <c r="AP50" s="8">
        <v>2250</v>
      </c>
      <c r="AQ50" s="26">
        <f t="shared" si="199"/>
        <v>1</v>
      </c>
      <c r="AR50" s="26">
        <f t="shared" si="142"/>
        <v>1.0666666666666667</v>
      </c>
      <c r="AS50" s="8">
        <f t="shared" ref="AS50:AS55" si="300">AX50+BC50+BH50+BM50+BR50+BW50+CB50+CG50+CL50+CQ50+DK50+DP50+DX50+DF50</f>
        <v>64945.5</v>
      </c>
      <c r="AT50" s="14">
        <f t="shared" ref="AT50:AT55" si="301">AY50+BD50+BI50+BN50+BS50+BX50+CC50+CH50+CM50+CR50+DL50+DQ50+DU50+DY50+DG50</f>
        <v>64836.06</v>
      </c>
      <c r="AU50" s="8">
        <f t="shared" ref="AU50:AU55" si="302">AZ50+BE50+BJ50+BO50+BT50+BY50+CD50+CI50+CN50+CS50+DM50+DR50+DV50+DZ50+DH50</f>
        <v>0</v>
      </c>
      <c r="AV50" s="26">
        <f t="shared" si="253"/>
        <v>0.99831489479640623</v>
      </c>
      <c r="AW50" s="26" t="str">
        <f t="shared" si="143"/>
        <v xml:space="preserve"> </v>
      </c>
      <c r="AX50" s="8"/>
      <c r="AY50" s="8"/>
      <c r="AZ50" s="27"/>
      <c r="BA50" s="26" t="str">
        <f t="shared" si="254"/>
        <v xml:space="preserve"> </v>
      </c>
      <c r="BB50" s="26" t="str">
        <f t="shared" si="144"/>
        <v xml:space="preserve"> </v>
      </c>
      <c r="BC50" s="136">
        <v>64500</v>
      </c>
      <c r="BD50" s="136">
        <v>64390.559999999998</v>
      </c>
      <c r="BE50" s="32">
        <v>0</v>
      </c>
      <c r="BF50" s="26">
        <f t="shared" si="145"/>
        <v>0.99830325581395341</v>
      </c>
      <c r="BG50" s="26" t="str">
        <f t="shared" si="146"/>
        <v xml:space="preserve"> </v>
      </c>
      <c r="BH50" s="136">
        <v>445.5</v>
      </c>
      <c r="BI50" s="136">
        <v>445.5</v>
      </c>
      <c r="BJ50" s="8">
        <v>0</v>
      </c>
      <c r="BK50" s="26">
        <f t="shared" si="255"/>
        <v>1</v>
      </c>
      <c r="BL50" s="26" t="str">
        <f t="shared" si="147"/>
        <v xml:space="preserve"> </v>
      </c>
      <c r="BM50" s="27"/>
      <c r="BN50" s="27"/>
      <c r="BO50" s="27"/>
      <c r="BP50" s="26" t="str">
        <f t="shared" si="290"/>
        <v xml:space="preserve"> </v>
      </c>
      <c r="BQ50" s="26" t="str">
        <f t="shared" si="148"/>
        <v xml:space="preserve"> </v>
      </c>
      <c r="BR50" s="27"/>
      <c r="BS50" s="27"/>
      <c r="BT50" s="27"/>
      <c r="BU50" s="26" t="str">
        <f t="shared" si="256"/>
        <v xml:space="preserve"> </v>
      </c>
      <c r="BV50" s="26" t="str">
        <f t="shared" si="149"/>
        <v xml:space="preserve"> </v>
      </c>
      <c r="BW50" s="136"/>
      <c r="BX50" s="136"/>
      <c r="BY50" s="27"/>
      <c r="BZ50" s="26" t="str">
        <f t="shared" si="257"/>
        <v xml:space="preserve"> </v>
      </c>
      <c r="CA50" s="26" t="str">
        <f t="shared" si="186"/>
        <v xml:space="preserve"> </v>
      </c>
      <c r="CB50" s="136"/>
      <c r="CC50" s="136">
        <v>0</v>
      </c>
      <c r="CD50" s="27"/>
      <c r="CE50" s="26" t="str">
        <f t="shared" si="258"/>
        <v xml:space="preserve"> </v>
      </c>
      <c r="CF50" s="26" t="str">
        <f t="shared" si="151"/>
        <v xml:space="preserve"> </v>
      </c>
      <c r="CG50" s="27"/>
      <c r="CH50" s="27"/>
      <c r="CI50" s="27"/>
      <c r="CJ50" s="26" t="str">
        <f t="shared" si="259"/>
        <v xml:space="preserve"> </v>
      </c>
      <c r="CK50" s="26" t="str">
        <f t="shared" si="152"/>
        <v xml:space="preserve"> </v>
      </c>
      <c r="CL50" s="8"/>
      <c r="CM50" s="8"/>
      <c r="CN50" s="27"/>
      <c r="CO50" s="26" t="str">
        <f t="shared" ref="CO50:CO76" si="303">IF(CM50&lt;=0," ",IF(CL50&lt;=0," ",IF(CM50/CL50*100&gt;200,"СВ.200",CM50/CL50)))</f>
        <v xml:space="preserve"> </v>
      </c>
      <c r="CP50" s="26" t="str">
        <f t="shared" si="153"/>
        <v xml:space="preserve"> </v>
      </c>
      <c r="CQ50" s="136"/>
      <c r="CR50" s="136"/>
      <c r="CS50" s="8"/>
      <c r="CT50" s="26" t="str">
        <f t="shared" si="167"/>
        <v xml:space="preserve"> </v>
      </c>
      <c r="CU50" s="26" t="str">
        <f t="shared" si="168"/>
        <v xml:space="preserve"> </v>
      </c>
      <c r="CV50" s="27"/>
      <c r="CW50" s="27"/>
      <c r="CX50" s="27"/>
      <c r="CY50" s="26" t="str">
        <f t="shared" si="154"/>
        <v xml:space="preserve"> </v>
      </c>
      <c r="CZ50" s="26" t="str">
        <f t="shared" si="155"/>
        <v xml:space="preserve"> </v>
      </c>
      <c r="DA50" s="136"/>
      <c r="DB50" s="27"/>
      <c r="DC50" s="27"/>
      <c r="DD50" s="26" t="str">
        <f t="shared" si="156"/>
        <v xml:space="preserve"> </v>
      </c>
      <c r="DE50" s="26" t="str">
        <f t="shared" si="157"/>
        <v xml:space="preserve"> </v>
      </c>
      <c r="DF50" s="27"/>
      <c r="DG50" s="27"/>
      <c r="DH50" s="27"/>
      <c r="DI50" s="26" t="str">
        <f t="shared" si="158"/>
        <v xml:space="preserve"> </v>
      </c>
      <c r="DJ50" s="26" t="str">
        <f t="shared" si="159"/>
        <v xml:space="preserve"> </v>
      </c>
      <c r="DK50" s="27"/>
      <c r="DL50" s="27"/>
      <c r="DM50" s="27"/>
      <c r="DN50" s="26" t="str">
        <f t="shared" si="260"/>
        <v xml:space="preserve"> </v>
      </c>
      <c r="DO50" s="26" t="str">
        <f t="shared" si="160"/>
        <v xml:space="preserve"> </v>
      </c>
      <c r="DP50" s="8"/>
      <c r="DQ50" s="8"/>
      <c r="DR50" s="8"/>
      <c r="DS50" s="26" t="str">
        <f t="shared" si="261"/>
        <v xml:space="preserve"> </v>
      </c>
      <c r="DT50" s="26" t="str">
        <f t="shared" si="161"/>
        <v xml:space="preserve"> </v>
      </c>
      <c r="DU50" s="27"/>
      <c r="DV50" s="27"/>
      <c r="DW50" s="26" t="str">
        <f t="shared" si="162"/>
        <v xml:space="preserve"> </v>
      </c>
      <c r="DX50" s="27"/>
      <c r="DY50" s="136"/>
      <c r="DZ50" s="27"/>
      <c r="EA50" s="26" t="str">
        <f t="shared" si="263"/>
        <v xml:space="preserve"> </v>
      </c>
      <c r="EB50" s="26" t="str">
        <f t="shared" si="163"/>
        <v xml:space="preserve"> </v>
      </c>
    </row>
    <row r="51" spans="1:132" s="16" customFormat="1" ht="15.75" hidden="1" outlineLevel="1" x14ac:dyDescent="0.25">
      <c r="A51" s="15">
        <f t="shared" ref="A51:A55" si="304">A50+1</f>
        <v>39</v>
      </c>
      <c r="B51" s="7" t="s">
        <v>82</v>
      </c>
      <c r="C51" s="25">
        <f t="shared" si="293"/>
        <v>2484732</v>
      </c>
      <c r="D51" s="25">
        <f t="shared" si="293"/>
        <v>2478920.87</v>
      </c>
      <c r="E51" s="25">
        <f t="shared" si="293"/>
        <v>2595320.0499999998</v>
      </c>
      <c r="F51" s="26">
        <f t="shared" si="246"/>
        <v>0.99766126487685602</v>
      </c>
      <c r="G51" s="26">
        <f t="shared" si="133"/>
        <v>0.95515035611889187</v>
      </c>
      <c r="H51" s="14">
        <f t="shared" si="294"/>
        <v>2381782</v>
      </c>
      <c r="I51" s="21">
        <f t="shared" si="294"/>
        <v>2381658.9500000002</v>
      </c>
      <c r="J51" s="14">
        <f t="shared" si="294"/>
        <v>2478704.96</v>
      </c>
      <c r="K51" s="26">
        <f t="shared" si="247"/>
        <v>0.99994833700145525</v>
      </c>
      <c r="L51" s="26">
        <f t="shared" si="135"/>
        <v>0.96084809948498273</v>
      </c>
      <c r="M51" s="136">
        <v>489500</v>
      </c>
      <c r="N51" s="136">
        <v>489441.23</v>
      </c>
      <c r="O51" s="8">
        <v>429909.89</v>
      </c>
      <c r="P51" s="26">
        <f t="shared" si="248"/>
        <v>0.99987993871297243</v>
      </c>
      <c r="Q51" s="26">
        <f t="shared" si="136"/>
        <v>1.1384739950969724</v>
      </c>
      <c r="R51" s="27">
        <f t="shared" si="295"/>
        <v>489441.23</v>
      </c>
      <c r="S51" s="26">
        <f t="shared" si="137"/>
        <v>1.1384739950969724</v>
      </c>
      <c r="T51" s="27"/>
      <c r="U51" s="27"/>
      <c r="V51" s="27"/>
      <c r="W51" s="26" t="str">
        <f>IF(U51&lt;=0," ",IF(T51&lt;=0," ",IF(U51/T51*100&gt;200,"СВ.200",U51/T51)))</f>
        <v xml:space="preserve"> </v>
      </c>
      <c r="X51" s="26" t="str">
        <f t="shared" si="299"/>
        <v xml:space="preserve"> </v>
      </c>
      <c r="Y51" s="136">
        <v>22162</v>
      </c>
      <c r="Z51" s="136">
        <v>22161.919999999998</v>
      </c>
      <c r="AA51" s="8">
        <v>42752.32</v>
      </c>
      <c r="AB51" s="26">
        <f t="shared" si="250"/>
        <v>0.99999639021748932</v>
      </c>
      <c r="AC51" s="26">
        <f>IF(Z51=0," ",IF(Z51/AA51*100&gt;200,"св.200",Z51/AA51))</f>
        <v>0.51837935344795316</v>
      </c>
      <c r="AD51" s="136">
        <v>63420</v>
      </c>
      <c r="AE51" s="136">
        <v>63418.45</v>
      </c>
      <c r="AF51" s="8">
        <v>64165.23</v>
      </c>
      <c r="AG51" s="26">
        <f t="shared" si="251"/>
        <v>0.99997555976032793</v>
      </c>
      <c r="AH51" s="26">
        <f t="shared" si="140"/>
        <v>0.98836160955084229</v>
      </c>
      <c r="AI51" s="136">
        <v>1805950</v>
      </c>
      <c r="AJ51" s="136">
        <v>1805887.35</v>
      </c>
      <c r="AK51" s="8">
        <v>1939027.52</v>
      </c>
      <c r="AL51" s="26">
        <f t="shared" si="252"/>
        <v>0.99996530911708525</v>
      </c>
      <c r="AM51" s="26">
        <f t="shared" si="141"/>
        <v>0.93133662692935892</v>
      </c>
      <c r="AN51" s="136">
        <v>750</v>
      </c>
      <c r="AO51" s="136">
        <v>750</v>
      </c>
      <c r="AP51" s="8">
        <v>2850</v>
      </c>
      <c r="AQ51" s="26">
        <f t="shared" ref="AQ51:AQ76" si="305">IF(AO51&lt;=0," ",IF(AN51&lt;=0," ",IF(AO51/AN51*100&gt;200,"СВ.200",AO51/AN51)))</f>
        <v>1</v>
      </c>
      <c r="AR51" s="26">
        <f t="shared" si="142"/>
        <v>0.26315789473684209</v>
      </c>
      <c r="AS51" s="8">
        <f t="shared" si="300"/>
        <v>102950</v>
      </c>
      <c r="AT51" s="14">
        <f t="shared" si="301"/>
        <v>97261.919999999984</v>
      </c>
      <c r="AU51" s="8">
        <f t="shared" si="302"/>
        <v>116615.09</v>
      </c>
      <c r="AV51" s="26">
        <f>IF(AT51&lt;=0," ",IF(AS51&lt;=0," ",IF(AT51/AS51*100&gt;200,"СВ.200",AT51/AS51)))</f>
        <v>0.94474910150558511</v>
      </c>
      <c r="AW51" s="26">
        <f>IF(AT51=0," ",IF(AT51/AU51*100&gt;200,"св.200",AT51/AU51))</f>
        <v>0.83404231819398322</v>
      </c>
      <c r="AX51" s="8"/>
      <c r="AY51" s="8"/>
      <c r="AZ51" s="27"/>
      <c r="BA51" s="26" t="str">
        <f t="shared" si="254"/>
        <v xml:space="preserve"> </v>
      </c>
      <c r="BB51" s="26" t="str">
        <f t="shared" si="144"/>
        <v xml:space="preserve"> </v>
      </c>
      <c r="BC51" s="136">
        <v>5500</v>
      </c>
      <c r="BD51" s="136">
        <v>1702.75</v>
      </c>
      <c r="BE51" s="32">
        <v>475.09</v>
      </c>
      <c r="BF51" s="26">
        <f t="shared" si="145"/>
        <v>0.30959090909090908</v>
      </c>
      <c r="BG51" s="26" t="str">
        <f t="shared" si="146"/>
        <v>св.200</v>
      </c>
      <c r="BH51" s="136">
        <v>250</v>
      </c>
      <c r="BI51" s="136">
        <v>249.31</v>
      </c>
      <c r="BJ51" s="8">
        <v>116140</v>
      </c>
      <c r="BK51" s="26">
        <f t="shared" si="255"/>
        <v>0.99724000000000002</v>
      </c>
      <c r="BL51" s="26">
        <f t="shared" si="147"/>
        <v>2.1466333735147237E-3</v>
      </c>
      <c r="BM51" s="27">
        <v>47200</v>
      </c>
      <c r="BN51" s="136">
        <v>47155.5</v>
      </c>
      <c r="BO51" s="27"/>
      <c r="BP51" s="26">
        <f t="shared" si="290"/>
        <v>0.99905720338983051</v>
      </c>
      <c r="BQ51" s="26" t="str">
        <f t="shared" si="148"/>
        <v xml:space="preserve"> </v>
      </c>
      <c r="BR51" s="27"/>
      <c r="BS51" s="27"/>
      <c r="BT51" s="27"/>
      <c r="BU51" s="26" t="str">
        <f t="shared" si="256"/>
        <v xml:space="preserve"> </v>
      </c>
      <c r="BV51" s="26" t="str">
        <f t="shared" si="149"/>
        <v xml:space="preserve"> </v>
      </c>
      <c r="BW51" s="136"/>
      <c r="BX51" s="136"/>
      <c r="BY51" s="27"/>
      <c r="BZ51" s="26" t="str">
        <f t="shared" si="257"/>
        <v xml:space="preserve"> </v>
      </c>
      <c r="CA51" s="26" t="str">
        <f t="shared" si="186"/>
        <v xml:space="preserve"> </v>
      </c>
      <c r="CB51" s="136">
        <v>46600</v>
      </c>
      <c r="CC51" s="136">
        <v>44781.21</v>
      </c>
      <c r="CD51" s="27"/>
      <c r="CE51" s="26">
        <f t="shared" si="258"/>
        <v>0.96097017167381971</v>
      </c>
      <c r="CF51" s="26" t="str">
        <f t="shared" si="151"/>
        <v xml:space="preserve"> </v>
      </c>
      <c r="CG51" s="27"/>
      <c r="CH51" s="27"/>
      <c r="CI51" s="27"/>
      <c r="CJ51" s="26" t="str">
        <f t="shared" si="259"/>
        <v xml:space="preserve"> </v>
      </c>
      <c r="CK51" s="26" t="str">
        <f t="shared" si="152"/>
        <v xml:space="preserve"> </v>
      </c>
      <c r="CL51" s="8"/>
      <c r="CM51" s="8"/>
      <c r="CN51" s="27"/>
      <c r="CO51" s="26" t="str">
        <f t="shared" si="303"/>
        <v xml:space="preserve"> </v>
      </c>
      <c r="CP51" s="26" t="str">
        <f t="shared" si="153"/>
        <v xml:space="preserve"> </v>
      </c>
      <c r="CQ51" s="136"/>
      <c r="CR51" s="136"/>
      <c r="CS51" s="8"/>
      <c r="CT51" s="26" t="str">
        <f t="shared" si="167"/>
        <v xml:space="preserve"> </v>
      </c>
      <c r="CU51" s="26" t="str">
        <f t="shared" si="168"/>
        <v xml:space="preserve"> </v>
      </c>
      <c r="CV51" s="27"/>
      <c r="CW51" s="27"/>
      <c r="CX51" s="27"/>
      <c r="CY51" s="26" t="str">
        <f t="shared" si="154"/>
        <v xml:space="preserve"> </v>
      </c>
      <c r="CZ51" s="26" t="str">
        <f t="shared" si="155"/>
        <v xml:space="preserve"> </v>
      </c>
      <c r="DA51" s="136"/>
      <c r="DB51" s="27"/>
      <c r="DC51" s="27"/>
      <c r="DD51" s="26" t="str">
        <f t="shared" si="156"/>
        <v xml:space="preserve"> </v>
      </c>
      <c r="DE51" s="26" t="str">
        <f t="shared" si="157"/>
        <v xml:space="preserve"> </v>
      </c>
      <c r="DF51" s="27"/>
      <c r="DG51" s="27"/>
      <c r="DH51" s="27"/>
      <c r="DI51" s="26" t="str">
        <f t="shared" si="158"/>
        <v xml:space="preserve"> </v>
      </c>
      <c r="DJ51" s="26" t="str">
        <f t="shared" si="159"/>
        <v xml:space="preserve"> </v>
      </c>
      <c r="DK51" s="27"/>
      <c r="DL51" s="27"/>
      <c r="DM51" s="27"/>
      <c r="DN51" s="26" t="str">
        <f t="shared" si="260"/>
        <v xml:space="preserve"> </v>
      </c>
      <c r="DO51" s="26" t="str">
        <f t="shared" si="160"/>
        <v xml:space="preserve"> </v>
      </c>
      <c r="DP51" s="8"/>
      <c r="DQ51" s="8"/>
      <c r="DR51" s="8"/>
      <c r="DS51" s="26" t="str">
        <f t="shared" si="261"/>
        <v xml:space="preserve"> </v>
      </c>
      <c r="DT51" s="26" t="str">
        <f>IF(DQ51=0," ",IF(DQ51/DR51*100&gt;200,"св.200",DQ51/DR51))</f>
        <v xml:space="preserve"> </v>
      </c>
      <c r="DU51" s="136"/>
      <c r="DV51" s="27"/>
      <c r="DW51" s="26" t="str">
        <f t="shared" si="162"/>
        <v xml:space="preserve"> </v>
      </c>
      <c r="DX51" s="136">
        <v>3400</v>
      </c>
      <c r="DY51" s="136">
        <v>3373.15</v>
      </c>
      <c r="DZ51" s="27"/>
      <c r="EA51" s="26">
        <f t="shared" si="263"/>
        <v>0.99210294117647058</v>
      </c>
      <c r="EB51" s="26" t="str">
        <f t="shared" si="163"/>
        <v xml:space="preserve"> </v>
      </c>
    </row>
    <row r="52" spans="1:132" s="16" customFormat="1" ht="15.75" hidden="1" customHeight="1" outlineLevel="1" x14ac:dyDescent="0.25">
      <c r="A52" s="15">
        <f t="shared" si="304"/>
        <v>40</v>
      </c>
      <c r="B52" s="7" t="s">
        <v>9</v>
      </c>
      <c r="C52" s="25">
        <f t="shared" si="293"/>
        <v>302000</v>
      </c>
      <c r="D52" s="25">
        <f t="shared" si="293"/>
        <v>320914.43</v>
      </c>
      <c r="E52" s="25">
        <f t="shared" si="293"/>
        <v>263693.28999999998</v>
      </c>
      <c r="F52" s="26">
        <f t="shared" si="246"/>
        <v>1.0626305629139072</v>
      </c>
      <c r="G52" s="26">
        <f t="shared" si="133"/>
        <v>1.2169988474109448</v>
      </c>
      <c r="H52" s="14">
        <f t="shared" si="294"/>
        <v>302000</v>
      </c>
      <c r="I52" s="21">
        <f t="shared" si="294"/>
        <v>301939.25</v>
      </c>
      <c r="J52" s="14">
        <f t="shared" si="294"/>
        <v>263693.28999999998</v>
      </c>
      <c r="K52" s="26">
        <f t="shared" si="247"/>
        <v>0.99979884105960259</v>
      </c>
      <c r="L52" s="26">
        <f t="shared" si="135"/>
        <v>1.1450395647155072</v>
      </c>
      <c r="M52" s="136">
        <v>44300</v>
      </c>
      <c r="N52" s="136">
        <v>44299.92</v>
      </c>
      <c r="O52" s="8">
        <v>37665.730000000003</v>
      </c>
      <c r="P52" s="26">
        <f t="shared" si="248"/>
        <v>0.9999981941309255</v>
      </c>
      <c r="Q52" s="26">
        <f t="shared" si="136"/>
        <v>1.1761333180055185</v>
      </c>
      <c r="R52" s="27">
        <f t="shared" si="295"/>
        <v>44299.92</v>
      </c>
      <c r="S52" s="26">
        <f t="shared" si="137"/>
        <v>1.1761333180055185</v>
      </c>
      <c r="T52" s="27"/>
      <c r="U52" s="27"/>
      <c r="V52" s="27"/>
      <c r="W52" s="26" t="str">
        <f>IF(U52&lt;=0," ",IF(T52&lt;=0," ",IF(U52/T52*100&gt;200,"СВ.200",U52/T52)))</f>
        <v xml:space="preserve"> </v>
      </c>
      <c r="X52" s="26" t="str">
        <f t="shared" si="299"/>
        <v xml:space="preserve"> </v>
      </c>
      <c r="Y52" s="136">
        <v>0</v>
      </c>
      <c r="Z52" s="136">
        <v>0</v>
      </c>
      <c r="AA52" s="8">
        <v>0</v>
      </c>
      <c r="AB52" s="26" t="str">
        <f t="shared" si="250"/>
        <v xml:space="preserve"> </v>
      </c>
      <c r="AC52" s="26" t="str">
        <f>IF(Z52=0," ",IF(Z52/AA52*100&gt;200,"св.200",Z52/AA52))</f>
        <v xml:space="preserve"> </v>
      </c>
      <c r="AD52" s="136">
        <v>7600</v>
      </c>
      <c r="AE52" s="136">
        <v>7591.03</v>
      </c>
      <c r="AF52" s="8">
        <v>14992.48</v>
      </c>
      <c r="AG52" s="26">
        <f t="shared" si="251"/>
        <v>0.99881973684210523</v>
      </c>
      <c r="AH52" s="26">
        <f t="shared" si="140"/>
        <v>0.50632250301484483</v>
      </c>
      <c r="AI52" s="136">
        <v>250100</v>
      </c>
      <c r="AJ52" s="136">
        <v>250048.3</v>
      </c>
      <c r="AK52" s="8">
        <v>211035.08</v>
      </c>
      <c r="AL52" s="26">
        <f t="shared" si="252"/>
        <v>0.99979328268692513</v>
      </c>
      <c r="AM52" s="26">
        <f t="shared" si="141"/>
        <v>1.1848660421764949</v>
      </c>
      <c r="AN52" s="136">
        <v>0</v>
      </c>
      <c r="AO52" s="136">
        <v>0</v>
      </c>
      <c r="AP52" s="8">
        <v>0</v>
      </c>
      <c r="AQ52" s="26" t="str">
        <f t="shared" si="305"/>
        <v xml:space="preserve"> </v>
      </c>
      <c r="AR52" s="26" t="str">
        <f t="shared" si="142"/>
        <v xml:space="preserve"> </v>
      </c>
      <c r="AS52" s="8">
        <f t="shared" si="300"/>
        <v>0</v>
      </c>
      <c r="AT52" s="14">
        <f t="shared" si="301"/>
        <v>18975.18</v>
      </c>
      <c r="AU52" s="8">
        <f t="shared" si="302"/>
        <v>0</v>
      </c>
      <c r="AV52" s="26" t="str">
        <f t="shared" si="253"/>
        <v xml:space="preserve"> </v>
      </c>
      <c r="AW52" s="26" t="str">
        <f t="shared" si="143"/>
        <v xml:space="preserve"> </v>
      </c>
      <c r="AX52" s="8"/>
      <c r="AY52" s="8"/>
      <c r="AZ52" s="27"/>
      <c r="BA52" s="26" t="str">
        <f t="shared" si="254"/>
        <v xml:space="preserve"> </v>
      </c>
      <c r="BB52" s="26" t="str">
        <f t="shared" si="144"/>
        <v xml:space="preserve"> </v>
      </c>
      <c r="BC52" s="136">
        <v>0</v>
      </c>
      <c r="BD52" s="136">
        <v>0</v>
      </c>
      <c r="BE52" s="32">
        <v>0</v>
      </c>
      <c r="BF52" s="26" t="str">
        <f t="shared" si="145"/>
        <v xml:space="preserve"> </v>
      </c>
      <c r="BG52" s="26" t="str">
        <f t="shared" si="146"/>
        <v xml:space="preserve"> </v>
      </c>
      <c r="BH52" s="136">
        <v>0</v>
      </c>
      <c r="BI52" s="136">
        <v>0</v>
      </c>
      <c r="BJ52" s="8">
        <v>0</v>
      </c>
      <c r="BK52" s="26" t="str">
        <f t="shared" si="255"/>
        <v xml:space="preserve"> </v>
      </c>
      <c r="BL52" s="26" t="str">
        <f t="shared" si="147"/>
        <v xml:space="preserve"> </v>
      </c>
      <c r="BM52" s="27">
        <v>0</v>
      </c>
      <c r="BN52" s="136">
        <v>0</v>
      </c>
      <c r="BO52" s="27"/>
      <c r="BP52" s="26" t="str">
        <f t="shared" si="290"/>
        <v xml:space="preserve"> </v>
      </c>
      <c r="BQ52" s="26" t="str">
        <f t="shared" si="148"/>
        <v xml:space="preserve"> </v>
      </c>
      <c r="BR52" s="27"/>
      <c r="BS52" s="27"/>
      <c r="BT52" s="27"/>
      <c r="BU52" s="26" t="str">
        <f t="shared" si="256"/>
        <v xml:space="preserve"> </v>
      </c>
      <c r="BV52" s="26" t="str">
        <f t="shared" si="149"/>
        <v xml:space="preserve"> </v>
      </c>
      <c r="BW52" s="136"/>
      <c r="BX52" s="136"/>
      <c r="BY52" s="27"/>
      <c r="BZ52" s="26" t="str">
        <f t="shared" si="257"/>
        <v xml:space="preserve"> </v>
      </c>
      <c r="CA52" s="26" t="str">
        <f t="shared" si="186"/>
        <v xml:space="preserve"> </v>
      </c>
      <c r="CB52" s="136">
        <v>0</v>
      </c>
      <c r="CC52" s="136">
        <v>18975.18</v>
      </c>
      <c r="CD52" s="27"/>
      <c r="CE52" s="26" t="str">
        <f t="shared" si="258"/>
        <v xml:space="preserve"> </v>
      </c>
      <c r="CF52" s="26" t="str">
        <f t="shared" si="151"/>
        <v xml:space="preserve"> </v>
      </c>
      <c r="CG52" s="27"/>
      <c r="CH52" s="27"/>
      <c r="CI52" s="27"/>
      <c r="CJ52" s="26" t="str">
        <f t="shared" si="259"/>
        <v xml:space="preserve"> </v>
      </c>
      <c r="CK52" s="26" t="str">
        <f t="shared" si="152"/>
        <v xml:space="preserve"> </v>
      </c>
      <c r="CL52" s="8"/>
      <c r="CM52" s="8"/>
      <c r="CN52" s="27"/>
      <c r="CO52" s="26" t="str">
        <f t="shared" si="303"/>
        <v xml:space="preserve"> </v>
      </c>
      <c r="CP52" s="26" t="str">
        <f t="shared" si="153"/>
        <v xml:space="preserve"> </v>
      </c>
      <c r="CQ52" s="136"/>
      <c r="CR52" s="136"/>
      <c r="CS52" s="8"/>
      <c r="CT52" s="26" t="str">
        <f t="shared" si="167"/>
        <v xml:space="preserve"> </v>
      </c>
      <c r="CU52" s="26" t="str">
        <f t="shared" si="168"/>
        <v xml:space="preserve"> </v>
      </c>
      <c r="CV52" s="27"/>
      <c r="CW52" s="27"/>
      <c r="CX52" s="27"/>
      <c r="CY52" s="26" t="str">
        <f t="shared" si="154"/>
        <v xml:space="preserve"> </v>
      </c>
      <c r="CZ52" s="26" t="str">
        <f t="shared" si="155"/>
        <v xml:space="preserve"> </v>
      </c>
      <c r="DA52" s="136"/>
      <c r="DB52" s="27"/>
      <c r="DC52" s="27"/>
      <c r="DD52" s="26" t="str">
        <f t="shared" si="156"/>
        <v xml:space="preserve"> </v>
      </c>
      <c r="DE52" s="26" t="str">
        <f t="shared" si="157"/>
        <v xml:space="preserve"> </v>
      </c>
      <c r="DF52" s="27"/>
      <c r="DG52" s="27"/>
      <c r="DH52" s="27"/>
      <c r="DI52" s="26" t="str">
        <f t="shared" si="158"/>
        <v xml:space="preserve"> </v>
      </c>
      <c r="DJ52" s="26" t="str">
        <f t="shared" si="159"/>
        <v xml:space="preserve"> </v>
      </c>
      <c r="DK52" s="27"/>
      <c r="DL52" s="27"/>
      <c r="DM52" s="27"/>
      <c r="DN52" s="26" t="str">
        <f t="shared" si="260"/>
        <v xml:space="preserve"> </v>
      </c>
      <c r="DO52" s="26" t="str">
        <f t="shared" si="160"/>
        <v xml:space="preserve"> </v>
      </c>
      <c r="DP52" s="8"/>
      <c r="DQ52" s="8"/>
      <c r="DR52" s="27"/>
      <c r="DS52" s="26" t="str">
        <f t="shared" si="261"/>
        <v xml:space="preserve"> </v>
      </c>
      <c r="DT52" s="26" t="str">
        <f t="shared" si="161"/>
        <v xml:space="preserve"> </v>
      </c>
      <c r="DU52" s="27"/>
      <c r="DV52" s="27"/>
      <c r="DW52" s="26" t="str">
        <f t="shared" si="162"/>
        <v xml:space="preserve"> </v>
      </c>
      <c r="DX52" s="27"/>
      <c r="DY52" s="136"/>
      <c r="DZ52" s="27"/>
      <c r="EA52" s="26" t="str">
        <f t="shared" si="263"/>
        <v xml:space="preserve"> </v>
      </c>
      <c r="EB52" s="26" t="str">
        <f t="shared" si="163"/>
        <v xml:space="preserve"> </v>
      </c>
    </row>
    <row r="53" spans="1:132" s="16" customFormat="1" ht="15.75" hidden="1" outlineLevel="1" x14ac:dyDescent="0.25">
      <c r="A53" s="15">
        <f t="shared" si="304"/>
        <v>41</v>
      </c>
      <c r="B53" s="7" t="s">
        <v>43</v>
      </c>
      <c r="C53" s="25">
        <f t="shared" si="293"/>
        <v>2118769</v>
      </c>
      <c r="D53" s="25">
        <f t="shared" si="293"/>
        <v>1716540.8399999999</v>
      </c>
      <c r="E53" s="25">
        <f t="shared" si="293"/>
        <v>2642035.9899999998</v>
      </c>
      <c r="F53" s="26">
        <f t="shared" si="246"/>
        <v>0.81015950299442741</v>
      </c>
      <c r="G53" s="26">
        <f t="shared" si="133"/>
        <v>0.64970380664647953</v>
      </c>
      <c r="H53" s="14">
        <f t="shared" si="294"/>
        <v>1569250</v>
      </c>
      <c r="I53" s="21">
        <f t="shared" si="294"/>
        <v>1284053.69</v>
      </c>
      <c r="J53" s="14">
        <f t="shared" si="294"/>
        <v>2394431.9499999997</v>
      </c>
      <c r="K53" s="26">
        <f t="shared" si="247"/>
        <v>0.81825948064361953</v>
      </c>
      <c r="L53" s="26">
        <f t="shared" si="135"/>
        <v>0.53626652033272448</v>
      </c>
      <c r="M53" s="136">
        <v>577250</v>
      </c>
      <c r="N53" s="136">
        <v>525908.43999999994</v>
      </c>
      <c r="O53" s="8">
        <v>817126.21</v>
      </c>
      <c r="P53" s="26">
        <f t="shared" si="248"/>
        <v>0.91105836292767417</v>
      </c>
      <c r="Q53" s="26">
        <f t="shared" si="136"/>
        <v>0.64360735656735324</v>
      </c>
      <c r="R53" s="27">
        <f t="shared" si="295"/>
        <v>525908.43999999994</v>
      </c>
      <c r="S53" s="26">
        <f t="shared" si="137"/>
        <v>0.64360735656735324</v>
      </c>
      <c r="T53" s="27"/>
      <c r="U53" s="27"/>
      <c r="V53" s="27"/>
      <c r="W53" s="26" t="str">
        <f>IF(U53&lt;=0," ",IF(T53&lt;=0," ",IF(U53/T53*100&gt;200,"СВ.200",U53/T53)))</f>
        <v xml:space="preserve"> </v>
      </c>
      <c r="X53" s="26" t="str">
        <f t="shared" si="299"/>
        <v xml:space="preserve"> </v>
      </c>
      <c r="Y53" s="136">
        <v>180000</v>
      </c>
      <c r="Z53" s="136">
        <v>0</v>
      </c>
      <c r="AA53" s="8">
        <v>565228.19999999995</v>
      </c>
      <c r="AB53" s="26" t="str">
        <f t="shared" si="250"/>
        <v xml:space="preserve"> </v>
      </c>
      <c r="AC53" s="26">
        <f t="shared" si="139"/>
        <v>0</v>
      </c>
      <c r="AD53" s="136">
        <v>57000</v>
      </c>
      <c r="AE53" s="136">
        <v>149673.96</v>
      </c>
      <c r="AF53" s="8">
        <v>92264.69</v>
      </c>
      <c r="AG53" s="26" t="str">
        <f t="shared" si="251"/>
        <v>СВ.200</v>
      </c>
      <c r="AH53" s="26">
        <f t="shared" si="140"/>
        <v>1.6222236263948862</v>
      </c>
      <c r="AI53" s="136">
        <v>750000</v>
      </c>
      <c r="AJ53" s="136">
        <v>601421.29</v>
      </c>
      <c r="AK53" s="8">
        <v>915212.85</v>
      </c>
      <c r="AL53" s="26">
        <f t="shared" si="252"/>
        <v>0.80189505333333333</v>
      </c>
      <c r="AM53" s="26">
        <f t="shared" si="141"/>
        <v>0.65713816190408614</v>
      </c>
      <c r="AN53" s="136">
        <v>5000</v>
      </c>
      <c r="AO53" s="136">
        <v>7050</v>
      </c>
      <c r="AP53" s="8">
        <v>4600</v>
      </c>
      <c r="AQ53" s="26">
        <f t="shared" si="305"/>
        <v>1.41</v>
      </c>
      <c r="AR53" s="26">
        <f t="shared" si="142"/>
        <v>1.5326086956521738</v>
      </c>
      <c r="AS53" s="8">
        <f>AX53+BC53+BH53+BM53+BR53+BW53+CB53+CG53+CL53+CQ53+DK53+DP53+DX53+DF53+903</f>
        <v>549519</v>
      </c>
      <c r="AT53" s="14">
        <f>AY53+BD53+BI53+BN53+BS53+BX53+CC53+CH53+CM53+CR53+DL53+DQ53+DU53+DY53+DG53+902.92</f>
        <v>432487.14999999997</v>
      </c>
      <c r="AU53" s="8">
        <f>AZ53+BE53+BJ53+BO53+BT53+BY53+CD53+CI53+CN53+CS53+DM53+DR53+DV53+DZ53+DH53+902.92</f>
        <v>247604.04</v>
      </c>
      <c r="AV53" s="26">
        <f t="shared" si="253"/>
        <v>0.78702856498137452</v>
      </c>
      <c r="AW53" s="26">
        <f t="shared" si="143"/>
        <v>1.7466885839180974</v>
      </c>
      <c r="AX53" s="8"/>
      <c r="AY53" s="8"/>
      <c r="AZ53" s="27"/>
      <c r="BA53" s="26" t="str">
        <f t="shared" si="254"/>
        <v xml:space="preserve"> </v>
      </c>
      <c r="BB53" s="26" t="str">
        <f t="shared" si="144"/>
        <v xml:space="preserve"> </v>
      </c>
      <c r="BC53" s="136">
        <v>24530</v>
      </c>
      <c r="BD53" s="136">
        <v>23286.51</v>
      </c>
      <c r="BE53" s="27">
        <v>21904.3</v>
      </c>
      <c r="BF53" s="26">
        <f t="shared" si="145"/>
        <v>0.94930737871993476</v>
      </c>
      <c r="BG53" s="26">
        <f t="shared" si="146"/>
        <v>1.0631022219381583</v>
      </c>
      <c r="BH53" s="136">
        <v>480</v>
      </c>
      <c r="BI53" s="136">
        <v>475.38</v>
      </c>
      <c r="BJ53" s="8">
        <v>0</v>
      </c>
      <c r="BK53" s="26">
        <f t="shared" si="255"/>
        <v>0.99037500000000001</v>
      </c>
      <c r="BL53" s="26" t="str">
        <f t="shared" si="147"/>
        <v xml:space="preserve"> </v>
      </c>
      <c r="BM53" s="136">
        <v>17100</v>
      </c>
      <c r="BN53" s="136">
        <v>16238.87</v>
      </c>
      <c r="BO53" s="27">
        <v>11847.32</v>
      </c>
      <c r="BP53" s="26">
        <f t="shared" si="290"/>
        <v>0.94964152046783634</v>
      </c>
      <c r="BQ53" s="26">
        <f t="shared" si="148"/>
        <v>1.3706787695445046</v>
      </c>
      <c r="BR53" s="27"/>
      <c r="BS53" s="27"/>
      <c r="BT53" s="27"/>
      <c r="BU53" s="26" t="str">
        <f t="shared" si="256"/>
        <v xml:space="preserve"> </v>
      </c>
      <c r="BV53" s="26" t="str">
        <f t="shared" si="149"/>
        <v xml:space="preserve"> </v>
      </c>
      <c r="BW53" s="136">
        <v>50000</v>
      </c>
      <c r="BX53" s="136">
        <v>66259.87</v>
      </c>
      <c r="BY53" s="27">
        <v>51934.3</v>
      </c>
      <c r="BZ53" s="26">
        <f t="shared" si="257"/>
        <v>1.3251974</v>
      </c>
      <c r="CA53" s="26">
        <f t="shared" si="186"/>
        <v>1.2758402443086745</v>
      </c>
      <c r="CB53" s="136">
        <v>176506</v>
      </c>
      <c r="CC53" s="136">
        <v>47241.72</v>
      </c>
      <c r="CD53" s="8">
        <v>161015.20000000001</v>
      </c>
      <c r="CE53" s="26">
        <f t="shared" si="258"/>
        <v>0.267649371692747</v>
      </c>
      <c r="CF53" s="26">
        <f t="shared" si="151"/>
        <v>0.29339913250426047</v>
      </c>
      <c r="CG53" s="27"/>
      <c r="CH53" s="27"/>
      <c r="CI53" s="27"/>
      <c r="CJ53" s="26" t="str">
        <f t="shared" si="259"/>
        <v xml:space="preserve"> </v>
      </c>
      <c r="CK53" s="26" t="str">
        <f t="shared" si="152"/>
        <v xml:space="preserve"> </v>
      </c>
      <c r="CL53" s="8"/>
      <c r="CM53" s="8"/>
      <c r="CN53" s="27"/>
      <c r="CO53" s="26" t="str">
        <f t="shared" si="303"/>
        <v xml:space="preserve"> </v>
      </c>
      <c r="CP53" s="26" t="str">
        <f t="shared" si="153"/>
        <v xml:space="preserve"> </v>
      </c>
      <c r="CQ53" s="136">
        <v>280000</v>
      </c>
      <c r="CR53" s="136">
        <v>278081.88</v>
      </c>
      <c r="CS53" s="8"/>
      <c r="CT53" s="26">
        <f t="shared" si="167"/>
        <v>0.99314957142857141</v>
      </c>
      <c r="CU53" s="26" t="str">
        <f t="shared" si="168"/>
        <v xml:space="preserve"> </v>
      </c>
      <c r="CV53" s="27"/>
      <c r="CW53" s="27"/>
      <c r="CX53" s="27"/>
      <c r="CY53" s="26" t="str">
        <f t="shared" si="154"/>
        <v xml:space="preserve"> </v>
      </c>
      <c r="CZ53" s="26" t="str">
        <f t="shared" si="155"/>
        <v xml:space="preserve"> </v>
      </c>
      <c r="DA53" s="136">
        <v>280000</v>
      </c>
      <c r="DB53" s="136">
        <v>278081.88</v>
      </c>
      <c r="DC53" s="27"/>
      <c r="DD53" s="26">
        <f t="shared" si="156"/>
        <v>0.99314957142857141</v>
      </c>
      <c r="DE53" s="26" t="str">
        <f t="shared" si="157"/>
        <v xml:space="preserve"> </v>
      </c>
      <c r="DF53" s="27"/>
      <c r="DG53" s="27"/>
      <c r="DH53" s="27"/>
      <c r="DI53" s="26" t="str">
        <f t="shared" si="158"/>
        <v xml:space="preserve"> </v>
      </c>
      <c r="DJ53" s="26" t="str">
        <f t="shared" si="159"/>
        <v xml:space="preserve"> </v>
      </c>
      <c r="DK53" s="27"/>
      <c r="DL53" s="27"/>
      <c r="DM53" s="27"/>
      <c r="DN53" s="26" t="str">
        <f t="shared" si="260"/>
        <v xml:space="preserve"> </v>
      </c>
      <c r="DO53" s="26" t="str">
        <f t="shared" si="160"/>
        <v xml:space="preserve"> </v>
      </c>
      <c r="DP53" s="8"/>
      <c r="DQ53" s="8"/>
      <c r="DR53" s="27"/>
      <c r="DS53" s="26" t="str">
        <f t="shared" si="261"/>
        <v xml:space="preserve"> </v>
      </c>
      <c r="DT53" s="26" t="str">
        <f t="shared" si="161"/>
        <v xml:space="preserve"> </v>
      </c>
      <c r="DU53" s="27"/>
      <c r="DV53" s="27"/>
      <c r="DW53" s="26" t="str">
        <f>IF(DU53=0," ",IF(DU53/DV53*100&gt;200,"св.200",DU53/DV53))</f>
        <v xml:space="preserve"> </v>
      </c>
      <c r="DX53" s="27"/>
      <c r="DY53" s="136"/>
      <c r="DZ53" s="27"/>
      <c r="EA53" s="26" t="str">
        <f t="shared" si="263"/>
        <v xml:space="preserve"> </v>
      </c>
      <c r="EB53" s="26" t="str">
        <f t="shared" si="163"/>
        <v xml:space="preserve"> </v>
      </c>
    </row>
    <row r="54" spans="1:132" s="16" customFormat="1" ht="15.75" hidden="1" outlineLevel="1" x14ac:dyDescent="0.25">
      <c r="A54" s="15">
        <f t="shared" si="304"/>
        <v>42</v>
      </c>
      <c r="B54" s="7" t="s">
        <v>110</v>
      </c>
      <c r="C54" s="25">
        <f t="shared" si="293"/>
        <v>7516700</v>
      </c>
      <c r="D54" s="25">
        <f t="shared" si="293"/>
        <v>7724843.7599999998</v>
      </c>
      <c r="E54" s="25">
        <f t="shared" si="293"/>
        <v>8955038.5</v>
      </c>
      <c r="F54" s="26">
        <f t="shared" si="246"/>
        <v>1.0276908430561282</v>
      </c>
      <c r="G54" s="26">
        <f t="shared" si="133"/>
        <v>0.86262541026484696</v>
      </c>
      <c r="H54" s="14">
        <f t="shared" si="294"/>
        <v>7296595.7199999997</v>
      </c>
      <c r="I54" s="21">
        <f t="shared" si="294"/>
        <v>7504739.4799999995</v>
      </c>
      <c r="J54" s="14">
        <f t="shared" si="294"/>
        <v>7106598.1400000006</v>
      </c>
      <c r="K54" s="26">
        <f t="shared" si="247"/>
        <v>1.0285261467110582</v>
      </c>
      <c r="L54" s="26">
        <f t="shared" si="135"/>
        <v>1.0560241809311028</v>
      </c>
      <c r="M54" s="136">
        <v>1302272.72</v>
      </c>
      <c r="N54" s="136">
        <v>1508344.49</v>
      </c>
      <c r="O54" s="8">
        <v>1304915.1599999999</v>
      </c>
      <c r="P54" s="26">
        <f t="shared" si="248"/>
        <v>1.1582401035015155</v>
      </c>
      <c r="Q54" s="26">
        <f t="shared" si="136"/>
        <v>1.155894679007331</v>
      </c>
      <c r="R54" s="27">
        <f t="shared" si="295"/>
        <v>1508344.49</v>
      </c>
      <c r="S54" s="26">
        <f t="shared" si="137"/>
        <v>1.155894679007331</v>
      </c>
      <c r="T54" s="27"/>
      <c r="U54" s="27"/>
      <c r="V54" s="27"/>
      <c r="W54" s="26" t="str">
        <f t="shared" si="249"/>
        <v xml:space="preserve"> </v>
      </c>
      <c r="X54" s="26" t="str">
        <f t="shared" si="299"/>
        <v xml:space="preserve"> </v>
      </c>
      <c r="Y54" s="136">
        <v>6243</v>
      </c>
      <c r="Z54" s="136">
        <v>6243</v>
      </c>
      <c r="AA54" s="8">
        <v>18734.59</v>
      </c>
      <c r="AB54" s="26">
        <f t="shared" si="250"/>
        <v>1</v>
      </c>
      <c r="AC54" s="26">
        <f t="shared" si="139"/>
        <v>0.33323387381309116</v>
      </c>
      <c r="AD54" s="136">
        <v>157600</v>
      </c>
      <c r="AE54" s="136">
        <v>158120.64000000001</v>
      </c>
      <c r="AF54" s="8">
        <v>137055.78</v>
      </c>
      <c r="AG54" s="26">
        <f t="shared" si="251"/>
        <v>1.0033035532994925</v>
      </c>
      <c r="AH54" s="26">
        <f t="shared" si="140"/>
        <v>1.1536955245521203</v>
      </c>
      <c r="AI54" s="136">
        <v>5821000</v>
      </c>
      <c r="AJ54" s="136">
        <v>5822551.3499999996</v>
      </c>
      <c r="AK54" s="8">
        <v>5629602.6100000003</v>
      </c>
      <c r="AL54" s="26">
        <f t="shared" si="252"/>
        <v>1.0002665091908607</v>
      </c>
      <c r="AM54" s="26">
        <f t="shared" si="141"/>
        <v>1.0342739538412995</v>
      </c>
      <c r="AN54" s="136">
        <v>9480</v>
      </c>
      <c r="AO54" s="136">
        <v>9480</v>
      </c>
      <c r="AP54" s="8">
        <v>16290</v>
      </c>
      <c r="AQ54" s="26">
        <f t="shared" si="305"/>
        <v>1</v>
      </c>
      <c r="AR54" s="26">
        <f t="shared" si="142"/>
        <v>0.58195211786372003</v>
      </c>
      <c r="AS54" s="8">
        <f t="shared" si="300"/>
        <v>220104.28000000003</v>
      </c>
      <c r="AT54" s="14">
        <f t="shared" si="301"/>
        <v>220104.28000000003</v>
      </c>
      <c r="AU54" s="8">
        <f t="shared" si="302"/>
        <v>1848440.36</v>
      </c>
      <c r="AV54" s="26">
        <f t="shared" si="253"/>
        <v>1</v>
      </c>
      <c r="AW54" s="26">
        <f t="shared" si="143"/>
        <v>0.11907567307175657</v>
      </c>
      <c r="AX54" s="8"/>
      <c r="AY54" s="8"/>
      <c r="AZ54" s="27"/>
      <c r="BA54" s="26" t="str">
        <f t="shared" si="254"/>
        <v xml:space="preserve"> </v>
      </c>
      <c r="BB54" s="26" t="str">
        <f t="shared" si="144"/>
        <v xml:space="preserve"> </v>
      </c>
      <c r="BC54" s="136">
        <v>5004.72</v>
      </c>
      <c r="BD54" s="136">
        <v>5004.72</v>
      </c>
      <c r="BE54" s="27">
        <v>6419.19</v>
      </c>
      <c r="BF54" s="26">
        <f t="shared" si="145"/>
        <v>1</v>
      </c>
      <c r="BG54" s="26">
        <f t="shared" si="146"/>
        <v>0.77964976889607573</v>
      </c>
      <c r="BH54" s="136">
        <v>12301.88</v>
      </c>
      <c r="BI54" s="136">
        <v>12301.88</v>
      </c>
      <c r="BJ54" s="8">
        <v>56036.7</v>
      </c>
      <c r="BK54" s="26">
        <f t="shared" si="255"/>
        <v>1</v>
      </c>
      <c r="BL54" s="26">
        <f>IF(BI54=0," ",IF(BI54/BJ54*100&gt;200,"св.200",BI54/BJ54))</f>
        <v>0.21953255634253979</v>
      </c>
      <c r="BM54" s="27"/>
      <c r="BN54" s="27"/>
      <c r="BO54" s="27"/>
      <c r="BP54" s="26" t="str">
        <f t="shared" si="290"/>
        <v xml:space="preserve"> </v>
      </c>
      <c r="BQ54" s="26" t="str">
        <f t="shared" si="148"/>
        <v xml:space="preserve"> </v>
      </c>
      <c r="BR54" s="27"/>
      <c r="BS54" s="27"/>
      <c r="BT54" s="27"/>
      <c r="BU54" s="26" t="str">
        <f t="shared" si="256"/>
        <v xml:space="preserve"> </v>
      </c>
      <c r="BV54" s="26" t="str">
        <f t="shared" si="149"/>
        <v xml:space="preserve"> </v>
      </c>
      <c r="BW54" s="136">
        <v>148332.17000000001</v>
      </c>
      <c r="BX54" s="136">
        <v>148332.17000000001</v>
      </c>
      <c r="BY54" s="27">
        <v>141995.93</v>
      </c>
      <c r="BZ54" s="26">
        <f t="shared" si="257"/>
        <v>1</v>
      </c>
      <c r="CA54" s="26">
        <f t="shared" si="186"/>
        <v>1.0446226874249143</v>
      </c>
      <c r="CB54" s="136">
        <v>13965.51</v>
      </c>
      <c r="CC54" s="136">
        <v>13965.51</v>
      </c>
      <c r="CD54" s="27">
        <v>8988.5400000000009</v>
      </c>
      <c r="CE54" s="26">
        <f t="shared" si="258"/>
        <v>1</v>
      </c>
      <c r="CF54" s="26">
        <f t="shared" si="151"/>
        <v>1.5537017135152091</v>
      </c>
      <c r="CG54" s="27"/>
      <c r="CH54" s="27"/>
      <c r="CI54" s="27"/>
      <c r="CJ54" s="26" t="str">
        <f t="shared" si="259"/>
        <v xml:space="preserve"> </v>
      </c>
      <c r="CK54" s="26" t="str">
        <f t="shared" si="152"/>
        <v xml:space="preserve"> </v>
      </c>
      <c r="CL54" s="27"/>
      <c r="CM54" s="27"/>
      <c r="CN54" s="27">
        <v>1635000</v>
      </c>
      <c r="CO54" s="26" t="str">
        <f t="shared" si="303"/>
        <v xml:space="preserve"> </v>
      </c>
      <c r="CP54" s="26">
        <f t="shared" si="153"/>
        <v>0</v>
      </c>
      <c r="CQ54" s="136">
        <v>40500</v>
      </c>
      <c r="CR54" s="136">
        <v>40500</v>
      </c>
      <c r="CS54" s="8"/>
      <c r="CT54" s="26">
        <f t="shared" si="167"/>
        <v>1</v>
      </c>
      <c r="CU54" s="26" t="str">
        <f t="shared" si="168"/>
        <v xml:space="preserve"> </v>
      </c>
      <c r="CV54" s="27"/>
      <c r="CW54" s="27"/>
      <c r="CX54" s="27"/>
      <c r="CY54" s="26" t="str">
        <f t="shared" si="154"/>
        <v xml:space="preserve"> </v>
      </c>
      <c r="CZ54" s="26" t="str">
        <f t="shared" si="155"/>
        <v xml:space="preserve"> </v>
      </c>
      <c r="DA54" s="136">
        <v>40500</v>
      </c>
      <c r="DB54" s="136">
        <v>40500</v>
      </c>
      <c r="DC54" s="27"/>
      <c r="DD54" s="26">
        <f t="shared" si="156"/>
        <v>1</v>
      </c>
      <c r="DE54" s="26" t="str">
        <f t="shared" si="157"/>
        <v xml:space="preserve"> </v>
      </c>
      <c r="DF54" s="27"/>
      <c r="DG54" s="27"/>
      <c r="DH54" s="27"/>
      <c r="DI54" s="26" t="str">
        <f t="shared" si="158"/>
        <v xml:space="preserve"> </v>
      </c>
      <c r="DJ54" s="26" t="str">
        <f t="shared" si="159"/>
        <v xml:space="preserve"> </v>
      </c>
      <c r="DK54" s="27"/>
      <c r="DL54" s="27"/>
      <c r="DM54" s="27"/>
      <c r="DN54" s="26" t="str">
        <f t="shared" si="260"/>
        <v xml:space="preserve"> </v>
      </c>
      <c r="DO54" s="26" t="str">
        <f t="shared" si="160"/>
        <v xml:space="preserve"> </v>
      </c>
      <c r="DP54" s="8"/>
      <c r="DQ54" s="8"/>
      <c r="DR54" s="27"/>
      <c r="DS54" s="26" t="str">
        <f t="shared" si="261"/>
        <v xml:space="preserve"> </v>
      </c>
      <c r="DT54" s="26" t="str">
        <f t="shared" si="161"/>
        <v xml:space="preserve"> </v>
      </c>
      <c r="DU54" s="27"/>
      <c r="DV54" s="27"/>
      <c r="DW54" s="26" t="str">
        <f t="shared" si="162"/>
        <v xml:space="preserve"> </v>
      </c>
      <c r="DX54" s="27"/>
      <c r="DY54" s="136"/>
      <c r="DZ54" s="27"/>
      <c r="EA54" s="26" t="str">
        <f t="shared" si="263"/>
        <v xml:space="preserve"> </v>
      </c>
      <c r="EB54" s="26" t="str">
        <f t="shared" si="163"/>
        <v xml:space="preserve"> </v>
      </c>
    </row>
    <row r="55" spans="1:132" s="16" customFormat="1" ht="15.75" hidden="1" outlineLevel="1" x14ac:dyDescent="0.25">
      <c r="A55" s="15">
        <f t="shared" si="304"/>
        <v>43</v>
      </c>
      <c r="B55" s="7" t="s">
        <v>45</v>
      </c>
      <c r="C55" s="25">
        <f t="shared" si="293"/>
        <v>534003</v>
      </c>
      <c r="D55" s="25">
        <f t="shared" si="293"/>
        <v>533841.09000000008</v>
      </c>
      <c r="E55" s="25">
        <f t="shared" si="293"/>
        <v>467254.77999999997</v>
      </c>
      <c r="F55" s="26">
        <f t="shared" si="246"/>
        <v>0.99969679945618295</v>
      </c>
      <c r="G55" s="26">
        <f t="shared" si="133"/>
        <v>1.1425053586396701</v>
      </c>
      <c r="H55" s="14">
        <f t="shared" si="294"/>
        <v>533300</v>
      </c>
      <c r="I55" s="21">
        <f t="shared" si="294"/>
        <v>533138.91</v>
      </c>
      <c r="J55" s="14">
        <f t="shared" si="294"/>
        <v>467254.77999999997</v>
      </c>
      <c r="K55" s="26">
        <f t="shared" si="247"/>
        <v>0.9996979373710857</v>
      </c>
      <c r="L55" s="26">
        <f t="shared" si="135"/>
        <v>1.1410025810757893</v>
      </c>
      <c r="M55" s="136">
        <v>332800</v>
      </c>
      <c r="N55" s="136">
        <v>332768.71999999997</v>
      </c>
      <c r="O55" s="8">
        <v>299514.28999999998</v>
      </c>
      <c r="P55" s="26">
        <f t="shared" si="248"/>
        <v>0.99990600961538456</v>
      </c>
      <c r="Q55" s="26">
        <f t="shared" si="136"/>
        <v>1.1110278578027111</v>
      </c>
      <c r="R55" s="27">
        <f t="shared" si="295"/>
        <v>332768.71999999997</v>
      </c>
      <c r="S55" s="26">
        <f t="shared" si="137"/>
        <v>1.1110278578027111</v>
      </c>
      <c r="T55" s="27"/>
      <c r="U55" s="27"/>
      <c r="V55" s="27"/>
      <c r="W55" s="26" t="str">
        <f t="shared" si="249"/>
        <v xml:space="preserve"> </v>
      </c>
      <c r="X55" s="26" t="str">
        <f t="shared" si="299"/>
        <v xml:space="preserve"> </v>
      </c>
      <c r="Y55" s="136">
        <v>400</v>
      </c>
      <c r="Z55" s="136">
        <v>365.3</v>
      </c>
      <c r="AA55" s="8">
        <v>18.38</v>
      </c>
      <c r="AB55" s="26">
        <f t="shared" si="250"/>
        <v>0.91325000000000001</v>
      </c>
      <c r="AC55" s="26" t="str">
        <f t="shared" si="139"/>
        <v>св.200</v>
      </c>
      <c r="AD55" s="136">
        <v>20150</v>
      </c>
      <c r="AE55" s="136">
        <v>20106.43</v>
      </c>
      <c r="AF55" s="8">
        <v>14631.97</v>
      </c>
      <c r="AG55" s="26">
        <f t="shared" si="251"/>
        <v>0.99783771712158809</v>
      </c>
      <c r="AH55" s="26">
        <f t="shared" si="140"/>
        <v>1.3741437414100768</v>
      </c>
      <c r="AI55" s="136">
        <v>178900</v>
      </c>
      <c r="AJ55" s="136">
        <v>178848.46</v>
      </c>
      <c r="AK55" s="8">
        <v>145390.14000000001</v>
      </c>
      <c r="AL55" s="26">
        <f t="shared" si="252"/>
        <v>0.99971190609278926</v>
      </c>
      <c r="AM55" s="26">
        <f t="shared" si="141"/>
        <v>1.2301278477343784</v>
      </c>
      <c r="AN55" s="136">
        <v>1050</v>
      </c>
      <c r="AO55" s="136">
        <v>1050</v>
      </c>
      <c r="AP55" s="8">
        <v>7700</v>
      </c>
      <c r="AQ55" s="26">
        <f t="shared" si="305"/>
        <v>1</v>
      </c>
      <c r="AR55" s="26">
        <f t="shared" si="142"/>
        <v>0.13636363636363635</v>
      </c>
      <c r="AS55" s="8">
        <f t="shared" si="300"/>
        <v>703</v>
      </c>
      <c r="AT55" s="14">
        <f t="shared" si="301"/>
        <v>702.18</v>
      </c>
      <c r="AU55" s="8">
        <f t="shared" si="302"/>
        <v>0</v>
      </c>
      <c r="AV55" s="26">
        <f t="shared" si="253"/>
        <v>0.99883357041251775</v>
      </c>
      <c r="AW55" s="26" t="str">
        <f t="shared" si="143"/>
        <v xml:space="preserve"> </v>
      </c>
      <c r="AX55" s="8"/>
      <c r="AY55" s="8"/>
      <c r="AZ55" s="27"/>
      <c r="BA55" s="26" t="str">
        <f t="shared" si="254"/>
        <v xml:space="preserve"> </v>
      </c>
      <c r="BB55" s="26" t="str">
        <f t="shared" si="144"/>
        <v xml:space="preserve"> </v>
      </c>
      <c r="BC55" s="136">
        <v>0</v>
      </c>
      <c r="BD55" s="136">
        <v>0</v>
      </c>
      <c r="BE55" s="32">
        <v>0</v>
      </c>
      <c r="BF55" s="26" t="str">
        <f t="shared" si="145"/>
        <v xml:space="preserve"> </v>
      </c>
      <c r="BG55" s="26" t="str">
        <f t="shared" si="146"/>
        <v xml:space="preserve"> </v>
      </c>
      <c r="BH55" s="136">
        <v>703</v>
      </c>
      <c r="BI55" s="136">
        <v>702.18</v>
      </c>
      <c r="BJ55" s="8">
        <v>0</v>
      </c>
      <c r="BK55" s="26">
        <f t="shared" si="255"/>
        <v>0.99883357041251775</v>
      </c>
      <c r="BL55" s="26" t="str">
        <f t="shared" si="147"/>
        <v xml:space="preserve"> </v>
      </c>
      <c r="BM55" s="27"/>
      <c r="BN55" s="27"/>
      <c r="BO55" s="27"/>
      <c r="BP55" s="26" t="str">
        <f t="shared" si="290"/>
        <v xml:space="preserve"> </v>
      </c>
      <c r="BQ55" s="26" t="str">
        <f t="shared" si="148"/>
        <v xml:space="preserve"> </v>
      </c>
      <c r="BR55" s="27"/>
      <c r="BS55" s="27"/>
      <c r="BT55" s="27"/>
      <c r="BU55" s="26" t="str">
        <f t="shared" si="256"/>
        <v xml:space="preserve"> </v>
      </c>
      <c r="BV55" s="26" t="str">
        <f t="shared" si="149"/>
        <v xml:space="preserve"> </v>
      </c>
      <c r="BW55" s="136"/>
      <c r="BX55" s="136"/>
      <c r="BY55" s="27"/>
      <c r="BZ55" s="26" t="str">
        <f t="shared" si="257"/>
        <v xml:space="preserve"> </v>
      </c>
      <c r="CA55" s="26" t="str">
        <f t="shared" si="186"/>
        <v xml:space="preserve"> </v>
      </c>
      <c r="CB55" s="136"/>
      <c r="CC55" s="136">
        <v>0</v>
      </c>
      <c r="CD55" s="27"/>
      <c r="CE55" s="26" t="str">
        <f t="shared" si="258"/>
        <v xml:space="preserve"> </v>
      </c>
      <c r="CF55" s="26" t="str">
        <f t="shared" si="151"/>
        <v xml:space="preserve"> </v>
      </c>
      <c r="CG55" s="27"/>
      <c r="CH55" s="27"/>
      <c r="CI55" s="27"/>
      <c r="CJ55" s="26" t="str">
        <f t="shared" si="259"/>
        <v xml:space="preserve"> </v>
      </c>
      <c r="CK55" s="26" t="str">
        <f t="shared" si="152"/>
        <v xml:space="preserve"> </v>
      </c>
      <c r="CL55" s="27"/>
      <c r="CM55" s="27"/>
      <c r="CN55" s="27"/>
      <c r="CO55" s="26" t="str">
        <f t="shared" si="303"/>
        <v xml:space="preserve"> </v>
      </c>
      <c r="CP55" s="26" t="str">
        <f t="shared" si="153"/>
        <v xml:space="preserve"> </v>
      </c>
      <c r="CQ55" s="136"/>
      <c r="CR55" s="136"/>
      <c r="CS55" s="8"/>
      <c r="CT55" s="26" t="str">
        <f t="shared" si="167"/>
        <v xml:space="preserve"> </v>
      </c>
      <c r="CU55" s="26" t="str">
        <f t="shared" si="168"/>
        <v xml:space="preserve"> </v>
      </c>
      <c r="CV55" s="27"/>
      <c r="CW55" s="27"/>
      <c r="CX55" s="27"/>
      <c r="CY55" s="26" t="str">
        <f t="shared" si="154"/>
        <v xml:space="preserve"> </v>
      </c>
      <c r="CZ55" s="26" t="str">
        <f t="shared" si="155"/>
        <v xml:space="preserve"> </v>
      </c>
      <c r="DA55" s="136"/>
      <c r="DB55" s="27"/>
      <c r="DC55" s="27"/>
      <c r="DD55" s="26" t="str">
        <f t="shared" si="156"/>
        <v xml:space="preserve"> </v>
      </c>
      <c r="DE55" s="26" t="str">
        <f t="shared" si="157"/>
        <v xml:space="preserve"> </v>
      </c>
      <c r="DF55" s="27"/>
      <c r="DG55" s="27"/>
      <c r="DH55" s="27"/>
      <c r="DI55" s="26" t="str">
        <f t="shared" si="158"/>
        <v xml:space="preserve"> </v>
      </c>
      <c r="DJ55" s="26" t="str">
        <f t="shared" si="159"/>
        <v xml:space="preserve"> </v>
      </c>
      <c r="DK55" s="27"/>
      <c r="DL55" s="27"/>
      <c r="DM55" s="27"/>
      <c r="DN55" s="26" t="str">
        <f t="shared" si="260"/>
        <v xml:space="preserve"> </v>
      </c>
      <c r="DO55" s="26" t="str">
        <f t="shared" si="160"/>
        <v xml:space="preserve"> </v>
      </c>
      <c r="DP55" s="8"/>
      <c r="DQ55" s="8"/>
      <c r="DR55" s="27"/>
      <c r="DS55" s="26" t="str">
        <f t="shared" si="261"/>
        <v xml:space="preserve"> </v>
      </c>
      <c r="DT55" s="26" t="str">
        <f t="shared" si="161"/>
        <v xml:space="preserve"> </v>
      </c>
      <c r="DU55" s="27"/>
      <c r="DV55" s="27"/>
      <c r="DW55" s="26" t="str">
        <f t="shared" si="162"/>
        <v xml:space="preserve"> </v>
      </c>
      <c r="DX55" s="27"/>
      <c r="DY55" s="136"/>
      <c r="DZ55" s="27"/>
      <c r="EA55" s="26" t="str">
        <f t="shared" si="263"/>
        <v xml:space="preserve"> </v>
      </c>
      <c r="EB55" s="26" t="str">
        <f t="shared" si="163"/>
        <v xml:space="preserve"> </v>
      </c>
    </row>
    <row r="56" spans="1:132" s="18" customFormat="1" ht="32.1" customHeight="1" collapsed="1" x14ac:dyDescent="0.25">
      <c r="A56" s="17"/>
      <c r="B56" s="6" t="s">
        <v>144</v>
      </c>
      <c r="C56" s="31">
        <f>SUM(C57:C62)</f>
        <v>53120101.109999999</v>
      </c>
      <c r="D56" s="31">
        <f t="shared" ref="D56" si="306">SUM(D57:D62)</f>
        <v>52957333.520000003</v>
      </c>
      <c r="E56" s="31">
        <f>SUM(E57:E62)</f>
        <v>53366148.349999994</v>
      </c>
      <c r="F56" s="23">
        <f t="shared" si="246"/>
        <v>0.99693585692423781</v>
      </c>
      <c r="G56" s="23">
        <f t="shared" si="133"/>
        <v>0.99233943534169278</v>
      </c>
      <c r="H56" s="22">
        <f t="shared" ref="H56:J56" si="307">SUM(H57:H62)</f>
        <v>45983488.799999997</v>
      </c>
      <c r="I56" s="56">
        <f>SUM(I57:I62)</f>
        <v>47628274.810000017</v>
      </c>
      <c r="J56" s="22">
        <f t="shared" si="307"/>
        <v>46430671.309999995</v>
      </c>
      <c r="K56" s="23">
        <f t="shared" si="247"/>
        <v>1.0357690565227409</v>
      </c>
      <c r="L56" s="23">
        <f t="shared" si="135"/>
        <v>1.0257933703349684</v>
      </c>
      <c r="M56" s="22">
        <f>SUM(M57:M62)</f>
        <v>36640724.200000003</v>
      </c>
      <c r="N56" s="22">
        <f>SUM(N57:N62)</f>
        <v>38963720.899999999</v>
      </c>
      <c r="O56" s="22">
        <f>SUM(O57:O62)</f>
        <v>37431570.219999999</v>
      </c>
      <c r="P56" s="23">
        <f t="shared" si="248"/>
        <v>1.0633993118509375</v>
      </c>
      <c r="Q56" s="23">
        <f t="shared" si="136"/>
        <v>1.0409320440204606</v>
      </c>
      <c r="R56" s="24">
        <f>SUM(R57:R62)</f>
        <v>38963720.899999999</v>
      </c>
      <c r="S56" s="23">
        <f t="shared" si="137"/>
        <v>1.0409320440204606</v>
      </c>
      <c r="T56" s="22">
        <f>SUM(T57:T62)</f>
        <v>886669.15</v>
      </c>
      <c r="U56" s="22">
        <f>SUM(U57:U62)</f>
        <v>897688.77</v>
      </c>
      <c r="V56" s="22">
        <f>SUM(V57:V62)</f>
        <v>820749.92</v>
      </c>
      <c r="W56" s="23">
        <f t="shared" si="249"/>
        <v>1.0124281080490958</v>
      </c>
      <c r="X56" s="23">
        <f t="shared" si="138"/>
        <v>1.0937421352413899</v>
      </c>
      <c r="Y56" s="22">
        <f>SUM(Y57:Y62)</f>
        <v>200000</v>
      </c>
      <c r="Z56" s="22">
        <f>SUM(Z57:Z62)</f>
        <v>211649.97999999998</v>
      </c>
      <c r="AA56" s="22">
        <f t="shared" ref="AA56" si="308">SUM(AA57:AA62)</f>
        <v>62635.97</v>
      </c>
      <c r="AB56" s="23">
        <f t="shared" si="250"/>
        <v>1.0582498999999999</v>
      </c>
      <c r="AC56" s="23" t="str">
        <f t="shared" si="139"/>
        <v>св.200</v>
      </c>
      <c r="AD56" s="22">
        <f>SUM(AD57:AD62)</f>
        <v>2127479.62</v>
      </c>
      <c r="AE56" s="22">
        <f>SUM(AE57:AE62)</f>
        <v>2279155.3999999994</v>
      </c>
      <c r="AF56" s="22">
        <f>SUM(AF57:AF62)</f>
        <v>2016537.63</v>
      </c>
      <c r="AG56" s="23">
        <f t="shared" si="251"/>
        <v>1.071293646516811</v>
      </c>
      <c r="AH56" s="23">
        <f t="shared" si="140"/>
        <v>1.1302320205152827</v>
      </c>
      <c r="AI56" s="22">
        <f>SUM(AI57:AI62)</f>
        <v>6046615.8300000001</v>
      </c>
      <c r="AJ56" s="22">
        <f>SUM(AJ57:AJ62)</f>
        <v>5218689.7600000007</v>
      </c>
      <c r="AK56" s="22">
        <f>SUM(AK57:AK62)</f>
        <v>6027222.5700000003</v>
      </c>
      <c r="AL56" s="23">
        <f t="shared" si="252"/>
        <v>0.86307612501322095</v>
      </c>
      <c r="AM56" s="23">
        <f t="shared" si="141"/>
        <v>0.8658531685847467</v>
      </c>
      <c r="AN56" s="65">
        <f>SUM(AN57:AN62)</f>
        <v>82000</v>
      </c>
      <c r="AO56" s="22">
        <f>SUM(AO57:AO62)</f>
        <v>57370</v>
      </c>
      <c r="AP56" s="22">
        <f>SUM(AP57:AP62)</f>
        <v>71955</v>
      </c>
      <c r="AQ56" s="23">
        <f t="shared" si="305"/>
        <v>0.69963414634146337</v>
      </c>
      <c r="AR56" s="23">
        <f t="shared" si="142"/>
        <v>0.79730387047460216</v>
      </c>
      <c r="AS56" s="22">
        <f>SUM(AS57:AS62)</f>
        <v>7136612.3100000015</v>
      </c>
      <c r="AT56" s="22">
        <f t="shared" ref="AT56:AU56" si="309">SUM(AT57:AT62)</f>
        <v>5329058.71</v>
      </c>
      <c r="AU56" s="22">
        <f t="shared" si="309"/>
        <v>6935477.04</v>
      </c>
      <c r="AV56" s="23">
        <f t="shared" si="253"/>
        <v>0.74672106014961581</v>
      </c>
      <c r="AW56" s="23">
        <f t="shared" si="143"/>
        <v>0.76837666382066194</v>
      </c>
      <c r="AX56" s="22">
        <f>SUM(AX57:AX62)</f>
        <v>2299264.9500000002</v>
      </c>
      <c r="AY56" s="22">
        <f>SUM(AY57:AY62)</f>
        <v>2320227.67</v>
      </c>
      <c r="AZ56" s="22">
        <f>SUM(AZ57:AZ62)</f>
        <v>1782979.24</v>
      </c>
      <c r="BA56" s="23">
        <f t="shared" si="254"/>
        <v>1.0091171398059191</v>
      </c>
      <c r="BB56" s="23">
        <f t="shared" si="144"/>
        <v>1.3013206311925427</v>
      </c>
      <c r="BC56" s="24">
        <f>SUM(BC57:BC62)</f>
        <v>156665.23000000001</v>
      </c>
      <c r="BD56" s="24">
        <f t="shared" ref="BD56:BE56" si="310">SUM(BD57:BD62)</f>
        <v>154406.26</v>
      </c>
      <c r="BE56" s="29">
        <f t="shared" si="310"/>
        <v>49752.42</v>
      </c>
      <c r="BF56" s="23">
        <f t="shared" si="145"/>
        <v>0.98558091032707129</v>
      </c>
      <c r="BG56" s="23" t="str">
        <f t="shared" si="146"/>
        <v>св.200</v>
      </c>
      <c r="BH56" s="24">
        <f t="shared" ref="BH56:BJ56" si="311">SUM(BH57:BH62)</f>
        <v>658771.54</v>
      </c>
      <c r="BI56" s="24">
        <f>SUM(BI57:BI62)</f>
        <v>588764.75</v>
      </c>
      <c r="BJ56" s="24">
        <f t="shared" si="311"/>
        <v>1043558.1100000001</v>
      </c>
      <c r="BK56" s="23">
        <f t="shared" si="255"/>
        <v>0.89373130782182841</v>
      </c>
      <c r="BL56" s="23">
        <f t="shared" si="147"/>
        <v>0.56418971244447513</v>
      </c>
      <c r="BM56" s="22">
        <f>SUM(BM57:BM62)</f>
        <v>202045.5</v>
      </c>
      <c r="BN56" s="22">
        <f>SUM(BN57:BN62)</f>
        <v>202045.5</v>
      </c>
      <c r="BO56" s="22">
        <f>SUM(BO57:BO62)</f>
        <v>151937.44</v>
      </c>
      <c r="BP56" s="23">
        <f t="shared" si="290"/>
        <v>1</v>
      </c>
      <c r="BQ56" s="23">
        <f t="shared" si="148"/>
        <v>1.3297940257516514</v>
      </c>
      <c r="BR56" s="22">
        <f>SUM(BR57:BR62)</f>
        <v>0</v>
      </c>
      <c r="BS56" s="22">
        <f>SUM(BS57:BS62)</f>
        <v>0</v>
      </c>
      <c r="BT56" s="22">
        <f>SUM(BT57:BT62)</f>
        <v>0</v>
      </c>
      <c r="BU56" s="23" t="str">
        <f t="shared" si="256"/>
        <v xml:space="preserve"> </v>
      </c>
      <c r="BV56" s="23" t="str">
        <f t="shared" si="149"/>
        <v xml:space="preserve"> </v>
      </c>
      <c r="BW56" s="22">
        <f>SUM(BW57:BW62)</f>
        <v>595062.18999999994</v>
      </c>
      <c r="BX56" s="22">
        <f>SUM(BX57:BX62)</f>
        <v>477723.89</v>
      </c>
      <c r="BY56" s="22">
        <f>SUM(BY57:BY62)</f>
        <v>19374.060000000001</v>
      </c>
      <c r="BZ56" s="23">
        <f t="shared" si="257"/>
        <v>0.80281338325326979</v>
      </c>
      <c r="CA56" s="23" t="str">
        <f t="shared" si="186"/>
        <v>св.200</v>
      </c>
      <c r="CB56" s="22">
        <f>SUM(CB57:CB62)</f>
        <v>281832.2</v>
      </c>
      <c r="CC56" s="22">
        <f>SUM(CC57:CC62)</f>
        <v>270715.66000000003</v>
      </c>
      <c r="CD56" s="22">
        <f>SUM(CD57:CD62)</f>
        <v>256069.97999999998</v>
      </c>
      <c r="CE56" s="23">
        <f t="shared" si="258"/>
        <v>0.96055617491542844</v>
      </c>
      <c r="CF56" s="23">
        <f t="shared" si="151"/>
        <v>1.0571940529694268</v>
      </c>
      <c r="CG56" s="22">
        <f>SUM(CG57:CG62)</f>
        <v>0</v>
      </c>
      <c r="CH56" s="22">
        <f>SUM(CH57:CH62)</f>
        <v>0</v>
      </c>
      <c r="CI56" s="22">
        <f>SUM(CI57:CI62)</f>
        <v>0</v>
      </c>
      <c r="CJ56" s="23" t="str">
        <f t="shared" si="259"/>
        <v xml:space="preserve"> </v>
      </c>
      <c r="CK56" s="23" t="str">
        <f t="shared" si="152"/>
        <v xml:space="preserve"> </v>
      </c>
      <c r="CL56" s="22">
        <f>SUM(CL57:CL62)</f>
        <v>2066180.2599999998</v>
      </c>
      <c r="CM56" s="22">
        <f>SUM(CM57:CM62)</f>
        <v>844620</v>
      </c>
      <c r="CN56" s="22">
        <f>SUM(CN57:CN62)</f>
        <v>2768423</v>
      </c>
      <c r="CO56" s="23">
        <f t="shared" si="303"/>
        <v>0.40878330722218792</v>
      </c>
      <c r="CP56" s="23">
        <f t="shared" si="153"/>
        <v>0.3050906599172164</v>
      </c>
      <c r="CQ56" s="45">
        <f>SUM(CQ57:CQ62)</f>
        <v>716239.81</v>
      </c>
      <c r="CR56" s="45">
        <f>SUM(CR57:CR62)</f>
        <v>262034.45</v>
      </c>
      <c r="CS56" s="22">
        <f>SUM(CS57:CS62)</f>
        <v>791628.36</v>
      </c>
      <c r="CT56" s="23">
        <f t="shared" si="167"/>
        <v>0.36584736891405129</v>
      </c>
      <c r="CU56" s="23">
        <f t="shared" si="168"/>
        <v>0.33100690076338346</v>
      </c>
      <c r="CV56" s="24">
        <f>SUM(CV57:CV62)</f>
        <v>246414.97</v>
      </c>
      <c r="CW56" s="24">
        <f>SUM(CW57:CW62)</f>
        <v>262034.45</v>
      </c>
      <c r="CX56" s="24">
        <f>SUM(CX57:CX62)</f>
        <v>168093.96</v>
      </c>
      <c r="CY56" s="23">
        <f t="shared" si="154"/>
        <v>1.0633868956906312</v>
      </c>
      <c r="CZ56" s="23">
        <f t="shared" si="155"/>
        <v>1.5588570225842739</v>
      </c>
      <c r="DA56" s="24">
        <f>SUM(DA57:DA62)</f>
        <v>469824.84</v>
      </c>
      <c r="DB56" s="24">
        <f t="shared" ref="DB56:DC56" si="312">SUM(DB57:DB62)</f>
        <v>0</v>
      </c>
      <c r="DC56" s="24">
        <f t="shared" si="312"/>
        <v>623534.4</v>
      </c>
      <c r="DD56" s="23" t="str">
        <f t="shared" si="156"/>
        <v xml:space="preserve"> </v>
      </c>
      <c r="DE56" s="23">
        <f t="shared" si="157"/>
        <v>0</v>
      </c>
      <c r="DF56" s="24">
        <f>SUM(DF57:DF62)</f>
        <v>0</v>
      </c>
      <c r="DG56" s="24">
        <f t="shared" ref="DG56:DH56" si="313">SUM(DG57:DG62)</f>
        <v>0</v>
      </c>
      <c r="DH56" s="24">
        <f t="shared" si="313"/>
        <v>0</v>
      </c>
      <c r="DI56" s="59" t="str">
        <f t="shared" si="158"/>
        <v xml:space="preserve"> </v>
      </c>
      <c r="DJ56" s="59" t="str">
        <f t="shared" si="159"/>
        <v xml:space="preserve"> </v>
      </c>
      <c r="DK56" s="22">
        <f>SUM(DK57:DK62)</f>
        <v>0</v>
      </c>
      <c r="DL56" s="22">
        <f>SUM(DL57:DL62)</f>
        <v>0</v>
      </c>
      <c r="DM56" s="22">
        <f>SUM(DM57:DM62)</f>
        <v>0</v>
      </c>
      <c r="DN56" s="23" t="str">
        <f t="shared" si="260"/>
        <v xml:space="preserve"> </v>
      </c>
      <c r="DO56" s="23" t="str">
        <f t="shared" si="160"/>
        <v xml:space="preserve"> </v>
      </c>
      <c r="DP56" s="22">
        <f>SUM(DP57:DP62)</f>
        <v>160550.63</v>
      </c>
      <c r="DQ56" s="34">
        <f>SUM(DQ57:DQ62)</f>
        <v>208862.69</v>
      </c>
      <c r="DR56" s="22">
        <f>SUM(DR57:DR62)</f>
        <v>71412.27</v>
      </c>
      <c r="DS56" s="23">
        <f t="shared" si="261"/>
        <v>1.3009147955383296</v>
      </c>
      <c r="DT56" s="23" t="str">
        <f t="shared" si="161"/>
        <v>св.200</v>
      </c>
      <c r="DU56" s="22">
        <f>SUM(DU57:DU62)</f>
        <v>-342.16</v>
      </c>
      <c r="DV56" s="22">
        <f>SUM(DV57:DV62)</f>
        <v>342.16</v>
      </c>
      <c r="DW56" s="23">
        <f>IF(DU56=0," ",IF(DU56/DV56*100&gt;200,"св.200",DU56/DV56))</f>
        <v>-1</v>
      </c>
      <c r="DX56" s="22">
        <f>SUM(DX57:DX62)</f>
        <v>0</v>
      </c>
      <c r="DY56" s="22">
        <f>SUM(DY57:DY62)</f>
        <v>0</v>
      </c>
      <c r="DZ56" s="22">
        <f>SUM(DZ57:DZ62)</f>
        <v>0</v>
      </c>
      <c r="EA56" s="23" t="str">
        <f t="shared" si="263"/>
        <v xml:space="preserve"> </v>
      </c>
      <c r="EB56" s="23" t="str">
        <f t="shared" ref="EB56:EB62" si="314">IF(DY56=0," ",IF(DY56/DZ56*100&gt;200,"св.200",DY56/DZ56))</f>
        <v xml:space="preserve"> </v>
      </c>
    </row>
    <row r="57" spans="1:132" s="16" customFormat="1" ht="16.5" hidden="1" customHeight="1" outlineLevel="1" x14ac:dyDescent="0.25">
      <c r="A57" s="15">
        <v>44</v>
      </c>
      <c r="B57" s="7" t="s">
        <v>76</v>
      </c>
      <c r="C57" s="25">
        <f>H57+AS57</f>
        <v>43941280.909999996</v>
      </c>
      <c r="D57" s="25">
        <f t="shared" ref="C57:E62" si="315">I57+AT57</f>
        <v>46137964.340000011</v>
      </c>
      <c r="E57" s="25">
        <f t="shared" si="315"/>
        <v>45118816.829999998</v>
      </c>
      <c r="F57" s="26">
        <f t="shared" si="246"/>
        <v>1.0499913380881918</v>
      </c>
      <c r="G57" s="26">
        <f t="shared" si="133"/>
        <v>1.0225880814614441</v>
      </c>
      <c r="H57" s="14">
        <f t="shared" ref="H57:J62" si="316">Y57++AI57+M57+AD57+AN57+T57</f>
        <v>40654688.299999997</v>
      </c>
      <c r="I57" s="21">
        <f>Z57++AJ57+N57+AE57+AO57+U57</f>
        <v>42759105.090000011</v>
      </c>
      <c r="J57" s="14">
        <f t="shared" si="316"/>
        <v>41449027.369999997</v>
      </c>
      <c r="K57" s="26">
        <f t="shared" si="247"/>
        <v>1.0517632007032265</v>
      </c>
      <c r="L57" s="26">
        <f t="shared" si="135"/>
        <v>1.0316069592732644</v>
      </c>
      <c r="M57" s="136">
        <v>35598951.670000002</v>
      </c>
      <c r="N57" s="136">
        <v>37941215.210000001</v>
      </c>
      <c r="O57" s="8">
        <v>36499439.259999998</v>
      </c>
      <c r="P57" s="26">
        <f t="shared" si="248"/>
        <v>1.0657958571845776</v>
      </c>
      <c r="Q57" s="26">
        <f t="shared" si="136"/>
        <v>1.0395013178073684</v>
      </c>
      <c r="R57" s="27">
        <f t="shared" ref="R57:R62" si="317">N57</f>
        <v>37941215.210000001</v>
      </c>
      <c r="S57" s="26">
        <f t="shared" si="137"/>
        <v>1.0395013178073684</v>
      </c>
      <c r="T57" s="136">
        <v>886669.15</v>
      </c>
      <c r="U57" s="136">
        <v>897688.77</v>
      </c>
      <c r="V57" s="27">
        <v>820749.92</v>
      </c>
      <c r="W57" s="26">
        <f t="shared" si="249"/>
        <v>1.0124281080490958</v>
      </c>
      <c r="X57" s="26">
        <f t="shared" si="138"/>
        <v>1.0937421352413899</v>
      </c>
      <c r="Y57" s="8"/>
      <c r="Z57" s="8"/>
      <c r="AA57" s="8">
        <v>0</v>
      </c>
      <c r="AB57" s="26" t="str">
        <f t="shared" si="250"/>
        <v xml:space="preserve"> </v>
      </c>
      <c r="AC57" s="26" t="str">
        <f t="shared" si="139"/>
        <v xml:space="preserve"> </v>
      </c>
      <c r="AD57" s="136">
        <v>1278362.6499999999</v>
      </c>
      <c r="AE57" s="136">
        <v>1416465.95</v>
      </c>
      <c r="AF57" s="8">
        <v>1182805.48</v>
      </c>
      <c r="AG57" s="26">
        <f t="shared" si="251"/>
        <v>1.1080313946907008</v>
      </c>
      <c r="AH57" s="26">
        <f t="shared" si="140"/>
        <v>1.1975476728430443</v>
      </c>
      <c r="AI57" s="136">
        <v>2890704.83</v>
      </c>
      <c r="AJ57" s="136">
        <v>2503735.16</v>
      </c>
      <c r="AK57" s="8">
        <v>2946032.71</v>
      </c>
      <c r="AL57" s="26">
        <f>IF(AJ57&lt;=0," ",IF(AI57&lt;=0," ",IF(AJ57/AI57*100&gt;200,"СВ.200",AJ57/AI57)))</f>
        <v>0.86613310844331348</v>
      </c>
      <c r="AM57" s="26">
        <f>IF(AK57=0," ",IF(AJ57/AK57*100&gt;200,"св.200",AJ57/AK57))</f>
        <v>0.84986672126936436</v>
      </c>
      <c r="AN57" s="136">
        <v>0</v>
      </c>
      <c r="AO57" s="136">
        <v>0</v>
      </c>
      <c r="AP57" s="8">
        <v>0</v>
      </c>
      <c r="AQ57" s="26" t="str">
        <f t="shared" si="305"/>
        <v xml:space="preserve"> </v>
      </c>
      <c r="AR57" s="26" t="str">
        <f t="shared" si="142"/>
        <v xml:space="preserve"> </v>
      </c>
      <c r="AS57" s="8">
        <f t="shared" ref="AS57" si="318">AX57+BC57+BH57+BM57+BR57+BW57+CB57+CG57+CL57+CQ57+DK57+DP57+DX57+DF57</f>
        <v>3286592.6100000008</v>
      </c>
      <c r="AT57" s="14">
        <f t="shared" ref="AT57" si="319">AY57+BD57+BI57+BN57+BS57+BX57+CC57+CH57+CM57+CR57+DL57+DQ57+DU57+DY57+DG57</f>
        <v>3378859.2500000005</v>
      </c>
      <c r="AU57" s="8">
        <f t="shared" ref="AU57" si="320">AZ57+BE57+BJ57+BO57+BT57+BY57+CD57+CI57+CN57+CS57+DM57+DR57+DV57+DZ57+DH57</f>
        <v>3669789.46</v>
      </c>
      <c r="AV57" s="26">
        <f t="shared" si="253"/>
        <v>1.0280736467669473</v>
      </c>
      <c r="AW57" s="26">
        <f t="shared" si="143"/>
        <v>0.92072291525955841</v>
      </c>
      <c r="AX57" s="136">
        <v>2299264.9500000002</v>
      </c>
      <c r="AY57" s="136">
        <v>2320227.67</v>
      </c>
      <c r="AZ57" s="8">
        <v>1782979.24</v>
      </c>
      <c r="BA57" s="26">
        <f t="shared" si="254"/>
        <v>1.0091171398059191</v>
      </c>
      <c r="BB57" s="26">
        <f t="shared" si="144"/>
        <v>1.3013206311925427</v>
      </c>
      <c r="BC57" s="136">
        <v>80638.490000000005</v>
      </c>
      <c r="BD57" s="136">
        <v>80638.490000000005</v>
      </c>
      <c r="BE57" s="27">
        <v>25376.99</v>
      </c>
      <c r="BF57" s="26">
        <f t="shared" si="145"/>
        <v>1</v>
      </c>
      <c r="BG57" s="26" t="str">
        <f t="shared" si="146"/>
        <v>св.200</v>
      </c>
      <c r="BH57" s="136">
        <v>2403.1799999999998</v>
      </c>
      <c r="BI57" s="136">
        <v>3246.18</v>
      </c>
      <c r="BJ57" s="8">
        <v>394280</v>
      </c>
      <c r="BK57" s="26">
        <f t="shared" si="255"/>
        <v>1.3507852095972837</v>
      </c>
      <c r="BL57" s="26">
        <f t="shared" si="147"/>
        <v>8.2331845389063598E-3</v>
      </c>
      <c r="BM57" s="27"/>
      <c r="BN57" s="27"/>
      <c r="BO57" s="27"/>
      <c r="BP57" s="26" t="str">
        <f t="shared" si="290"/>
        <v xml:space="preserve"> </v>
      </c>
      <c r="BQ57" s="26" t="str">
        <f t="shared" si="148"/>
        <v xml:space="preserve"> </v>
      </c>
      <c r="BR57" s="27"/>
      <c r="BS57" s="27"/>
      <c r="BT57" s="27"/>
      <c r="BU57" s="26" t="str">
        <f t="shared" si="256"/>
        <v xml:space="preserve"> </v>
      </c>
      <c r="BV57" s="26" t="str">
        <f t="shared" si="149"/>
        <v xml:space="preserve"> </v>
      </c>
      <c r="BW57" s="136">
        <v>385062.19</v>
      </c>
      <c r="BX57" s="136">
        <v>391003.57</v>
      </c>
      <c r="BY57" s="27"/>
      <c r="BZ57" s="26">
        <f t="shared" si="257"/>
        <v>1.0154296634525453</v>
      </c>
      <c r="CA57" s="26" t="str">
        <f t="shared" si="186"/>
        <v xml:space="preserve"> </v>
      </c>
      <c r="CB57" s="136">
        <v>195832.2</v>
      </c>
      <c r="CC57" s="136">
        <v>196420.2</v>
      </c>
      <c r="CD57" s="8">
        <v>64847</v>
      </c>
      <c r="CE57" s="26">
        <f t="shared" si="258"/>
        <v>1.0030025705680681</v>
      </c>
      <c r="CF57" s="26" t="str">
        <f t="shared" si="151"/>
        <v>св.200</v>
      </c>
      <c r="CG57" s="27"/>
      <c r="CH57" s="27"/>
      <c r="CI57" s="27"/>
      <c r="CJ57" s="26" t="str">
        <f t="shared" si="259"/>
        <v xml:space="preserve"> </v>
      </c>
      <c r="CK57" s="26" t="str">
        <f t="shared" si="152"/>
        <v xml:space="preserve"> </v>
      </c>
      <c r="CL57" s="27"/>
      <c r="CM57" s="27"/>
      <c r="CN57" s="27">
        <v>1162800</v>
      </c>
      <c r="CO57" s="26" t="str">
        <f t="shared" si="303"/>
        <v xml:space="preserve"> </v>
      </c>
      <c r="CP57" s="26">
        <f t="shared" si="153"/>
        <v>0</v>
      </c>
      <c r="CQ57" s="136">
        <v>246414.97</v>
      </c>
      <c r="CR57" s="136">
        <v>262034.45</v>
      </c>
      <c r="CS57" s="8">
        <v>168093.96</v>
      </c>
      <c r="CT57" s="44">
        <f t="shared" si="167"/>
        <v>1.0633868956906312</v>
      </c>
      <c r="CU57" s="26">
        <f t="shared" si="168"/>
        <v>1.5588570225842739</v>
      </c>
      <c r="CV57" s="136">
        <v>246414.97</v>
      </c>
      <c r="CW57" s="136">
        <v>262034.45</v>
      </c>
      <c r="CX57" s="42">
        <v>168093.96</v>
      </c>
      <c r="CY57" s="26">
        <f t="shared" si="154"/>
        <v>1.0633868956906312</v>
      </c>
      <c r="CZ57" s="26">
        <f t="shared" si="155"/>
        <v>1.5588570225842739</v>
      </c>
      <c r="DA57" s="27"/>
      <c r="DB57" s="27"/>
      <c r="DC57" s="27"/>
      <c r="DD57" s="26" t="str">
        <f t="shared" si="156"/>
        <v xml:space="preserve"> </v>
      </c>
      <c r="DE57" s="26" t="str">
        <f t="shared" si="157"/>
        <v xml:space="preserve"> </v>
      </c>
      <c r="DF57" s="27"/>
      <c r="DG57" s="27"/>
      <c r="DH57" s="27"/>
      <c r="DI57" s="26" t="str">
        <f t="shared" si="158"/>
        <v xml:space="preserve"> </v>
      </c>
      <c r="DJ57" s="26" t="str">
        <f t="shared" si="159"/>
        <v xml:space="preserve"> </v>
      </c>
      <c r="DK57" s="27"/>
      <c r="DL57" s="27"/>
      <c r="DM57" s="27"/>
      <c r="DN57" s="26" t="str">
        <f t="shared" si="260"/>
        <v xml:space="preserve"> </v>
      </c>
      <c r="DO57" s="26" t="str">
        <f t="shared" si="160"/>
        <v xml:space="preserve"> </v>
      </c>
      <c r="DP57" s="136">
        <v>76976.63</v>
      </c>
      <c r="DQ57" s="136">
        <v>125288.69</v>
      </c>
      <c r="DR57" s="27">
        <v>71412.27</v>
      </c>
      <c r="DS57" s="26">
        <f t="shared" si="261"/>
        <v>1.6276198373454385</v>
      </c>
      <c r="DT57" s="26">
        <f t="shared" si="161"/>
        <v>1.7544420587666516</v>
      </c>
      <c r="DU57" s="136"/>
      <c r="DV57" s="27"/>
      <c r="DW57" s="26" t="str">
        <f t="shared" si="162"/>
        <v xml:space="preserve"> </v>
      </c>
      <c r="DX57" s="8"/>
      <c r="DY57" s="8"/>
      <c r="DZ57" s="27"/>
      <c r="EA57" s="26" t="str">
        <f t="shared" si="263"/>
        <v xml:space="preserve"> </v>
      </c>
      <c r="EB57" s="26" t="str">
        <f t="shared" si="314"/>
        <v xml:space="preserve"> </v>
      </c>
    </row>
    <row r="58" spans="1:132" s="16" customFormat="1" ht="15.75" hidden="1" outlineLevel="1" x14ac:dyDescent="0.25">
      <c r="A58" s="15">
        <f>A57+1</f>
        <v>45</v>
      </c>
      <c r="B58" s="7" t="s">
        <v>58</v>
      </c>
      <c r="C58" s="25">
        <f t="shared" si="315"/>
        <v>928340.76</v>
      </c>
      <c r="D58" s="25">
        <f t="shared" si="315"/>
        <v>500808.06999999995</v>
      </c>
      <c r="E58" s="25">
        <f t="shared" si="315"/>
        <v>606858.37</v>
      </c>
      <c r="F58" s="26">
        <f t="shared" si="246"/>
        <v>0.53946577763104997</v>
      </c>
      <c r="G58" s="26">
        <f t="shared" si="133"/>
        <v>0.82524703416383616</v>
      </c>
      <c r="H58" s="14">
        <f t="shared" si="316"/>
        <v>341055</v>
      </c>
      <c r="I58" s="21">
        <f t="shared" si="316"/>
        <v>347071.19999999995</v>
      </c>
      <c r="J58" s="14">
        <f t="shared" si="316"/>
        <v>356692.83999999997</v>
      </c>
      <c r="K58" s="26">
        <f t="shared" si="247"/>
        <v>1.0176399700928001</v>
      </c>
      <c r="L58" s="26">
        <f t="shared" si="135"/>
        <v>0.97302541873282344</v>
      </c>
      <c r="M58" s="136">
        <v>58600</v>
      </c>
      <c r="N58" s="136">
        <v>86621.01</v>
      </c>
      <c r="O58" s="8">
        <v>58137.51</v>
      </c>
      <c r="P58" s="26">
        <f t="shared" si="248"/>
        <v>1.4781742320819111</v>
      </c>
      <c r="Q58" s="26">
        <f t="shared" si="136"/>
        <v>1.4899332633956974</v>
      </c>
      <c r="R58" s="27">
        <f t="shared" si="317"/>
        <v>86621.01</v>
      </c>
      <c r="S58" s="26">
        <f t="shared" si="137"/>
        <v>1.4899332633956974</v>
      </c>
      <c r="T58" s="27"/>
      <c r="U58" s="27"/>
      <c r="V58" s="27"/>
      <c r="W58" s="26" t="str">
        <f t="shared" si="249"/>
        <v xml:space="preserve"> </v>
      </c>
      <c r="X58" s="26" t="str">
        <f t="shared" ref="X58:X62" si="321">IF(U58=0," ",IF(U58/V58*100&gt;200,"св.200",U58/V58))</f>
        <v xml:space="preserve"> </v>
      </c>
      <c r="Y58" s="136"/>
      <c r="Z58" s="136"/>
      <c r="AA58" s="8">
        <v>0</v>
      </c>
      <c r="AB58" s="26" t="str">
        <f t="shared" si="250"/>
        <v xml:space="preserve"> </v>
      </c>
      <c r="AC58" s="26" t="str">
        <f t="shared" si="139"/>
        <v xml:space="preserve"> </v>
      </c>
      <c r="AD58" s="136">
        <v>40035</v>
      </c>
      <c r="AE58" s="136">
        <v>92090.97</v>
      </c>
      <c r="AF58" s="8">
        <v>35317.919999999998</v>
      </c>
      <c r="AG58" s="26" t="str">
        <f t="shared" si="251"/>
        <v>СВ.200</v>
      </c>
      <c r="AH58" s="26" t="str">
        <f t="shared" si="140"/>
        <v>св.200</v>
      </c>
      <c r="AI58" s="136">
        <v>232420</v>
      </c>
      <c r="AJ58" s="136">
        <v>161159.22</v>
      </c>
      <c r="AK58" s="8">
        <v>256337.41</v>
      </c>
      <c r="AL58" s="26">
        <f t="shared" si="252"/>
        <v>0.69339652353497983</v>
      </c>
      <c r="AM58" s="26">
        <f t="shared" si="141"/>
        <v>0.62869957217715511</v>
      </c>
      <c r="AN58" s="136">
        <v>10000</v>
      </c>
      <c r="AO58" s="136">
        <v>7200</v>
      </c>
      <c r="AP58" s="8">
        <v>6900</v>
      </c>
      <c r="AQ58" s="26">
        <f t="shared" si="305"/>
        <v>0.72</v>
      </c>
      <c r="AR58" s="26">
        <f t="shared" si="142"/>
        <v>1.0434782608695652</v>
      </c>
      <c r="AS58" s="8">
        <f t="shared" ref="AS58:AS62" si="322">AX58+BC58+BH58+BM58+BR58+BW58+CB58+CG58+CL58+CQ58+DK58+DP58+DX58+DF58</f>
        <v>587285.76000000001</v>
      </c>
      <c r="AT58" s="14">
        <f t="shared" ref="AT58" si="323">AY58+BD58+BI58+BN58+BS58+BX58+CC58+CH58+CM58+CR58+DL58+DQ58+DU58+DY58+DG58</f>
        <v>153736.87</v>
      </c>
      <c r="AU58" s="8">
        <f t="shared" ref="AU58:AU62" si="324">AZ58+BE58+BJ58+BO58+BT58+BY58+CD58+CI58+CN58+CS58+DM58+DR58+DV58+DZ58+DH58</f>
        <v>250165.53</v>
      </c>
      <c r="AV58" s="26">
        <f t="shared" si="253"/>
        <v>0.26177523868448638</v>
      </c>
      <c r="AW58" s="26">
        <f t="shared" si="143"/>
        <v>0.61454058039091153</v>
      </c>
      <c r="AX58" s="8"/>
      <c r="AY58" s="8"/>
      <c r="AZ58" s="27"/>
      <c r="BA58" s="26" t="str">
        <f t="shared" si="254"/>
        <v xml:space="preserve"> </v>
      </c>
      <c r="BB58" s="26" t="str">
        <f t="shared" si="144"/>
        <v xml:space="preserve"> </v>
      </c>
      <c r="BC58" s="27"/>
      <c r="BD58" s="27"/>
      <c r="BE58" s="27"/>
      <c r="BF58" s="26" t="str">
        <f t="shared" si="145"/>
        <v xml:space="preserve"> </v>
      </c>
      <c r="BG58" s="26" t="str">
        <f t="shared" si="146"/>
        <v xml:space="preserve"> </v>
      </c>
      <c r="BH58" s="136">
        <v>110000</v>
      </c>
      <c r="BI58" s="136">
        <v>67016.55</v>
      </c>
      <c r="BJ58" s="8">
        <v>69079.05</v>
      </c>
      <c r="BK58" s="26">
        <f t="shared" si="255"/>
        <v>0.60924136363636361</v>
      </c>
      <c r="BL58" s="26">
        <f t="shared" si="147"/>
        <v>0.97014290150197491</v>
      </c>
      <c r="BM58" s="27"/>
      <c r="BN58" s="27"/>
      <c r="BO58" s="27"/>
      <c r="BP58" s="26" t="str">
        <f t="shared" si="290"/>
        <v xml:space="preserve"> </v>
      </c>
      <c r="BQ58" s="26" t="str">
        <f t="shared" si="148"/>
        <v xml:space="preserve"> </v>
      </c>
      <c r="BR58" s="27"/>
      <c r="BS58" s="27"/>
      <c r="BT58" s="27"/>
      <c r="BU58" s="26" t="str">
        <f t="shared" si="256"/>
        <v xml:space="preserve"> </v>
      </c>
      <c r="BV58" s="26" t="str">
        <f t="shared" si="149"/>
        <v xml:space="preserve"> </v>
      </c>
      <c r="BW58" s="136">
        <v>210000</v>
      </c>
      <c r="BX58" s="136">
        <v>86720.320000000007</v>
      </c>
      <c r="BY58" s="27">
        <v>19374.060000000001</v>
      </c>
      <c r="BZ58" s="26">
        <f t="shared" si="257"/>
        <v>0.4129539047619048</v>
      </c>
      <c r="CA58" s="26" t="str">
        <f t="shared" si="186"/>
        <v>св.200</v>
      </c>
      <c r="CB58" s="136"/>
      <c r="CC58" s="136"/>
      <c r="CD58" s="8">
        <v>110212.42</v>
      </c>
      <c r="CE58" s="26" t="str">
        <f t="shared" si="258"/>
        <v xml:space="preserve"> </v>
      </c>
      <c r="CF58" s="26">
        <f t="shared" si="151"/>
        <v>0</v>
      </c>
      <c r="CG58" s="27"/>
      <c r="CH58" s="27"/>
      <c r="CI58" s="27"/>
      <c r="CJ58" s="26" t="str">
        <f t="shared" si="259"/>
        <v xml:space="preserve"> </v>
      </c>
      <c r="CK58" s="26" t="str">
        <f t="shared" si="152"/>
        <v xml:space="preserve"> </v>
      </c>
      <c r="CL58" s="136">
        <v>267285.76000000001</v>
      </c>
      <c r="CM58" s="27"/>
      <c r="CN58" s="27">
        <v>51500</v>
      </c>
      <c r="CO58" s="26" t="str">
        <f t="shared" si="303"/>
        <v xml:space="preserve"> </v>
      </c>
      <c r="CP58" s="26">
        <f t="shared" si="153"/>
        <v>0</v>
      </c>
      <c r="CQ58" s="30"/>
      <c r="CR58" s="8"/>
      <c r="CS58" s="8"/>
      <c r="CT58" s="44" t="str">
        <f t="shared" si="167"/>
        <v xml:space="preserve"> </v>
      </c>
      <c r="CU58" s="26" t="str">
        <f t="shared" si="168"/>
        <v xml:space="preserve"> </v>
      </c>
      <c r="CV58" s="27"/>
      <c r="CW58" s="27"/>
      <c r="CX58" s="27"/>
      <c r="CY58" s="26" t="str">
        <f t="shared" si="154"/>
        <v xml:space="preserve"> </v>
      </c>
      <c r="CZ58" s="26" t="str">
        <f t="shared" si="155"/>
        <v xml:space="preserve"> </v>
      </c>
      <c r="DA58" s="27"/>
      <c r="DB58" s="27"/>
      <c r="DC58" s="27"/>
      <c r="DD58" s="26" t="str">
        <f t="shared" si="156"/>
        <v xml:space="preserve"> </v>
      </c>
      <c r="DE58" s="26" t="str">
        <f t="shared" si="157"/>
        <v xml:space="preserve"> </v>
      </c>
      <c r="DF58" s="27"/>
      <c r="DG58" s="27"/>
      <c r="DH58" s="27"/>
      <c r="DI58" s="26" t="str">
        <f t="shared" si="158"/>
        <v xml:space="preserve"> </v>
      </c>
      <c r="DJ58" s="26" t="str">
        <f t="shared" si="159"/>
        <v xml:space="preserve"> </v>
      </c>
      <c r="DK58" s="27"/>
      <c r="DL58" s="27"/>
      <c r="DM58" s="27"/>
      <c r="DN58" s="26" t="str">
        <f t="shared" si="260"/>
        <v xml:space="preserve"> </v>
      </c>
      <c r="DO58" s="26" t="str">
        <f t="shared" si="160"/>
        <v xml:space="preserve"> </v>
      </c>
      <c r="DP58" s="8"/>
      <c r="DQ58" s="35"/>
      <c r="DR58" s="27"/>
      <c r="DS58" s="26" t="str">
        <f t="shared" si="261"/>
        <v xml:space="preserve"> </v>
      </c>
      <c r="DT58" s="26" t="str">
        <f t="shared" si="161"/>
        <v xml:space="preserve"> </v>
      </c>
      <c r="DU58" s="27"/>
      <c r="DV58" s="27"/>
      <c r="DW58" s="26" t="str">
        <f t="shared" si="162"/>
        <v xml:space="preserve"> </v>
      </c>
      <c r="DX58" s="8"/>
      <c r="DY58" s="8"/>
      <c r="DZ58" s="27"/>
      <c r="EA58" s="26" t="str">
        <f t="shared" si="263"/>
        <v xml:space="preserve"> </v>
      </c>
      <c r="EB58" s="26" t="str">
        <f t="shared" si="314"/>
        <v xml:space="preserve"> </v>
      </c>
    </row>
    <row r="59" spans="1:132" s="16" customFormat="1" ht="16.5" hidden="1" customHeight="1" outlineLevel="1" x14ac:dyDescent="0.25">
      <c r="A59" s="15">
        <f t="shared" ref="A59:A62" si="325">A58+1</f>
        <v>46</v>
      </c>
      <c r="B59" s="7" t="s">
        <v>62</v>
      </c>
      <c r="C59" s="25">
        <f t="shared" si="315"/>
        <v>1893447.2</v>
      </c>
      <c r="D59" s="25">
        <f t="shared" si="315"/>
        <v>1341300.9300000002</v>
      </c>
      <c r="E59" s="25">
        <f t="shared" si="315"/>
        <v>1754252.46</v>
      </c>
      <c r="F59" s="26">
        <f t="shared" si="246"/>
        <v>0.70839098655616073</v>
      </c>
      <c r="G59" s="26">
        <f t="shared" si="133"/>
        <v>0.76459971445615083</v>
      </c>
      <c r="H59" s="14">
        <f t="shared" si="316"/>
        <v>915800</v>
      </c>
      <c r="I59" s="21">
        <f t="shared" si="316"/>
        <v>849334.92</v>
      </c>
      <c r="J59" s="14">
        <f t="shared" si="316"/>
        <v>870002.19</v>
      </c>
      <c r="K59" s="26">
        <f t="shared" si="247"/>
        <v>0.92742402271238267</v>
      </c>
      <c r="L59" s="26">
        <f t="shared" si="135"/>
        <v>0.97624457703951306</v>
      </c>
      <c r="M59" s="136">
        <v>175200</v>
      </c>
      <c r="N59" s="136">
        <v>148970.14000000001</v>
      </c>
      <c r="O59" s="8">
        <v>122154.09</v>
      </c>
      <c r="P59" s="26">
        <f t="shared" si="248"/>
        <v>0.85028618721461191</v>
      </c>
      <c r="Q59" s="26">
        <f t="shared" si="136"/>
        <v>1.2195264194592257</v>
      </c>
      <c r="R59" s="27">
        <f t="shared" si="317"/>
        <v>148970.14000000001</v>
      </c>
      <c r="S59" s="26">
        <f t="shared" si="137"/>
        <v>1.2195264194592257</v>
      </c>
      <c r="T59" s="27"/>
      <c r="U59" s="27"/>
      <c r="V59" s="27"/>
      <c r="W59" s="26" t="str">
        <f t="shared" si="249"/>
        <v xml:space="preserve"> </v>
      </c>
      <c r="X59" s="26" t="str">
        <f t="shared" si="321"/>
        <v xml:space="preserve"> </v>
      </c>
      <c r="Y59" s="136">
        <v>19500</v>
      </c>
      <c r="Z59" s="136">
        <v>18870.86</v>
      </c>
      <c r="AA59" s="8">
        <v>12685.33</v>
      </c>
      <c r="AB59" s="26">
        <f t="shared" si="250"/>
        <v>0.96773641025641033</v>
      </c>
      <c r="AC59" s="26">
        <f t="shared" si="139"/>
        <v>1.487612856740818</v>
      </c>
      <c r="AD59" s="136">
        <v>55000</v>
      </c>
      <c r="AE59" s="136">
        <v>46024.01</v>
      </c>
      <c r="AF59" s="8">
        <v>81319.72</v>
      </c>
      <c r="AG59" s="26">
        <f t="shared" si="251"/>
        <v>0.83680018181818183</v>
      </c>
      <c r="AH59" s="26">
        <f t="shared" si="140"/>
        <v>0.56596370474467939</v>
      </c>
      <c r="AI59" s="136">
        <v>659100</v>
      </c>
      <c r="AJ59" s="136">
        <v>631219.91</v>
      </c>
      <c r="AK59" s="8">
        <v>653368.05000000005</v>
      </c>
      <c r="AL59" s="26">
        <f t="shared" si="252"/>
        <v>0.95769975724472767</v>
      </c>
      <c r="AM59" s="26">
        <f t="shared" si="141"/>
        <v>0.96610158699985405</v>
      </c>
      <c r="AN59" s="136">
        <v>7000</v>
      </c>
      <c r="AO59" s="136">
        <v>4250</v>
      </c>
      <c r="AP59" s="8">
        <v>475</v>
      </c>
      <c r="AQ59" s="26">
        <f t="shared" si="305"/>
        <v>0.6071428571428571</v>
      </c>
      <c r="AR59" s="26" t="str">
        <f t="shared" si="142"/>
        <v>св.200</v>
      </c>
      <c r="AS59" s="8">
        <f t="shared" si="322"/>
        <v>977647.2</v>
      </c>
      <c r="AT59" s="14">
        <f>AY59+BD59+BI59+BN59+BS59+BX59+CC59+CH59+CM59+CR59+DL59+DQ59+DU59+DY59+DG59</f>
        <v>491966.01</v>
      </c>
      <c r="AU59" s="8">
        <f t="shared" si="324"/>
        <v>884250.27</v>
      </c>
      <c r="AV59" s="26">
        <f t="shared" si="253"/>
        <v>0.50321425765859096</v>
      </c>
      <c r="AW59" s="26">
        <f t="shared" si="143"/>
        <v>0.5563651227383849</v>
      </c>
      <c r="AX59" s="8"/>
      <c r="AY59" s="8"/>
      <c r="AZ59" s="27"/>
      <c r="BA59" s="26" t="str">
        <f t="shared" si="254"/>
        <v xml:space="preserve"> </v>
      </c>
      <c r="BB59" s="26" t="str">
        <f t="shared" si="144"/>
        <v xml:space="preserve"> </v>
      </c>
      <c r="BC59" s="27"/>
      <c r="BD59" s="27"/>
      <c r="BE59" s="27"/>
      <c r="BF59" s="26" t="str">
        <f t="shared" si="145"/>
        <v xml:space="preserve"> </v>
      </c>
      <c r="BG59" s="26" t="str">
        <f t="shared" si="146"/>
        <v xml:space="preserve"> </v>
      </c>
      <c r="BH59" s="136">
        <v>450822.36</v>
      </c>
      <c r="BI59" s="136">
        <v>434966.01</v>
      </c>
      <c r="BJ59" s="8">
        <v>372567.27</v>
      </c>
      <c r="BK59" s="26">
        <f t="shared" si="255"/>
        <v>0.96482794242947489</v>
      </c>
      <c r="BL59" s="26">
        <f t="shared" si="147"/>
        <v>1.1674831500899152</v>
      </c>
      <c r="BM59" s="27"/>
      <c r="BN59" s="27"/>
      <c r="BO59" s="27"/>
      <c r="BP59" s="26" t="str">
        <f t="shared" si="290"/>
        <v xml:space="preserve"> </v>
      </c>
      <c r="BQ59" s="26" t="str">
        <f t="shared" si="148"/>
        <v xml:space="preserve"> </v>
      </c>
      <c r="BR59" s="27"/>
      <c r="BS59" s="27"/>
      <c r="BT59" s="27"/>
      <c r="BU59" s="26" t="str">
        <f t="shared" si="256"/>
        <v xml:space="preserve"> </v>
      </c>
      <c r="BV59" s="26" t="str">
        <f t="shared" si="149"/>
        <v xml:space="preserve"> </v>
      </c>
      <c r="BW59" s="27"/>
      <c r="BX59" s="27"/>
      <c r="BY59" s="27"/>
      <c r="BZ59" s="26" t="str">
        <f t="shared" si="257"/>
        <v xml:space="preserve"> </v>
      </c>
      <c r="CA59" s="26" t="str">
        <f t="shared" si="186"/>
        <v xml:space="preserve"> </v>
      </c>
      <c r="CB59" s="136"/>
      <c r="CC59" s="136"/>
      <c r="CD59" s="8">
        <v>0</v>
      </c>
      <c r="CE59" s="26" t="str">
        <f t="shared" si="258"/>
        <v xml:space="preserve"> </v>
      </c>
      <c r="CF59" s="26" t="str">
        <f t="shared" si="151"/>
        <v xml:space="preserve"> </v>
      </c>
      <c r="CG59" s="27"/>
      <c r="CH59" s="27"/>
      <c r="CI59" s="27"/>
      <c r="CJ59" s="26" t="str">
        <f t="shared" si="259"/>
        <v xml:space="preserve"> </v>
      </c>
      <c r="CK59" s="26" t="str">
        <f t="shared" si="152"/>
        <v xml:space="preserve"> </v>
      </c>
      <c r="CL59" s="136">
        <v>57000</v>
      </c>
      <c r="CM59" s="136">
        <v>57000</v>
      </c>
      <c r="CN59" s="27">
        <v>511683</v>
      </c>
      <c r="CO59" s="26">
        <f>IF(CM59&lt;=0," ",IF(CL59&lt;=0," ",IF(CM59/CL59*100&gt;200,"СВ.200",CM59/CL59)))</f>
        <v>1</v>
      </c>
      <c r="CP59" s="26">
        <f>IF(CN59=0," ",IF(CM59/CN59*100&gt;200,"св.200",CM59/CN59))</f>
        <v>0.11139709546731082</v>
      </c>
      <c r="CQ59" s="136">
        <v>469824.84</v>
      </c>
      <c r="CR59" s="8"/>
      <c r="CS59" s="8"/>
      <c r="CT59" s="44" t="str">
        <f t="shared" si="167"/>
        <v xml:space="preserve"> </v>
      </c>
      <c r="CU59" s="26" t="str">
        <f t="shared" si="168"/>
        <v xml:space="preserve"> </v>
      </c>
      <c r="CV59" s="27"/>
      <c r="CW59" s="27"/>
      <c r="CX59" s="27"/>
      <c r="CY59" s="26" t="str">
        <f t="shared" si="154"/>
        <v xml:space="preserve"> </v>
      </c>
      <c r="CZ59" s="26" t="str">
        <f t="shared" si="155"/>
        <v xml:space="preserve"> </v>
      </c>
      <c r="DA59" s="136">
        <v>469824.84</v>
      </c>
      <c r="DB59" s="27"/>
      <c r="DC59" s="27"/>
      <c r="DD59" s="26" t="str">
        <f t="shared" si="156"/>
        <v xml:space="preserve"> </v>
      </c>
      <c r="DE59" s="26" t="str">
        <f t="shared" si="157"/>
        <v xml:space="preserve"> </v>
      </c>
      <c r="DF59" s="27"/>
      <c r="DG59" s="27"/>
      <c r="DH59" s="27"/>
      <c r="DI59" s="26" t="str">
        <f t="shared" si="158"/>
        <v xml:space="preserve"> </v>
      </c>
      <c r="DJ59" s="26" t="str">
        <f t="shared" si="159"/>
        <v xml:space="preserve"> </v>
      </c>
      <c r="DK59" s="27"/>
      <c r="DL59" s="27"/>
      <c r="DM59" s="27"/>
      <c r="DN59" s="26" t="str">
        <f t="shared" si="260"/>
        <v xml:space="preserve"> </v>
      </c>
      <c r="DO59" s="26" t="str">
        <f t="shared" si="160"/>
        <v xml:space="preserve"> </v>
      </c>
      <c r="DP59" s="8"/>
      <c r="DQ59" s="35"/>
      <c r="DR59" s="27"/>
      <c r="DS59" s="26" t="str">
        <f t="shared" si="261"/>
        <v xml:space="preserve"> </v>
      </c>
      <c r="DT59" s="26" t="str">
        <f t="shared" si="161"/>
        <v xml:space="preserve"> </v>
      </c>
      <c r="DU59" s="27"/>
      <c r="DV59" s="27"/>
      <c r="DW59" s="26" t="str">
        <f t="shared" si="162"/>
        <v xml:space="preserve"> </v>
      </c>
      <c r="DX59" s="8"/>
      <c r="DY59" s="8"/>
      <c r="DZ59" s="27"/>
      <c r="EA59" s="26" t="str">
        <f t="shared" si="263"/>
        <v xml:space="preserve"> </v>
      </c>
      <c r="EB59" s="26" t="str">
        <f t="shared" si="314"/>
        <v xml:space="preserve"> </v>
      </c>
    </row>
    <row r="60" spans="1:132" s="16" customFormat="1" ht="15.75" hidden="1" outlineLevel="1" x14ac:dyDescent="0.25">
      <c r="A60" s="15">
        <f t="shared" si="325"/>
        <v>47</v>
      </c>
      <c r="B60" s="7" t="s">
        <v>24</v>
      </c>
      <c r="C60" s="25">
        <f t="shared" si="315"/>
        <v>1291444.3700000001</v>
      </c>
      <c r="D60" s="25">
        <f t="shared" si="315"/>
        <v>209521.65999999997</v>
      </c>
      <c r="E60" s="25">
        <f t="shared" si="315"/>
        <v>345142.25999999995</v>
      </c>
      <c r="F60" s="26">
        <f t="shared" si="246"/>
        <v>0.1622382387249092</v>
      </c>
      <c r="G60" s="26">
        <f t="shared" si="133"/>
        <v>0.60705884002729771</v>
      </c>
      <c r="H60" s="14">
        <f t="shared" si="316"/>
        <v>408275</v>
      </c>
      <c r="I60" s="21">
        <f>Z60++AJ60+N60+AE60+AO60+U60</f>
        <v>209521.65999999997</v>
      </c>
      <c r="J60" s="14">
        <f t="shared" si="316"/>
        <v>345142.25999999995</v>
      </c>
      <c r="K60" s="26">
        <f t="shared" si="247"/>
        <v>0.51318758189945501</v>
      </c>
      <c r="L60" s="26">
        <f t="shared" si="135"/>
        <v>0.60705884002729771</v>
      </c>
      <c r="M60" s="136">
        <v>103275</v>
      </c>
      <c r="N60" s="136">
        <v>81770.78</v>
      </c>
      <c r="O60" s="8">
        <v>89774.25</v>
      </c>
      <c r="P60" s="26">
        <f t="shared" si="248"/>
        <v>0.79177709997579282</v>
      </c>
      <c r="Q60" s="26">
        <f t="shared" si="136"/>
        <v>0.91084893496743213</v>
      </c>
      <c r="R60" s="27">
        <f t="shared" si="317"/>
        <v>81770.78</v>
      </c>
      <c r="S60" s="26">
        <f t="shared" si="137"/>
        <v>0.91084893496743213</v>
      </c>
      <c r="T60" s="27"/>
      <c r="U60" s="27"/>
      <c r="V60" s="27"/>
      <c r="W60" s="26" t="str">
        <f t="shared" si="249"/>
        <v xml:space="preserve"> </v>
      </c>
      <c r="X60" s="26" t="str">
        <f t="shared" si="321"/>
        <v xml:space="preserve"> </v>
      </c>
      <c r="Y60" s="136">
        <v>0</v>
      </c>
      <c r="Z60" s="136">
        <v>0</v>
      </c>
      <c r="AA60" s="8">
        <v>0</v>
      </c>
      <c r="AB60" s="26" t="str">
        <f t="shared" si="250"/>
        <v xml:space="preserve"> </v>
      </c>
      <c r="AC60" s="26" t="str">
        <f t="shared" si="139"/>
        <v xml:space="preserve"> </v>
      </c>
      <c r="AD60" s="136">
        <v>60000</v>
      </c>
      <c r="AE60" s="136">
        <v>44175.17</v>
      </c>
      <c r="AF60" s="8">
        <v>58430.05</v>
      </c>
      <c r="AG60" s="26">
        <f t="shared" si="251"/>
        <v>0.73625283333333336</v>
      </c>
      <c r="AH60" s="26">
        <f t="shared" si="140"/>
        <v>0.75603512233859116</v>
      </c>
      <c r="AI60" s="136">
        <v>235000</v>
      </c>
      <c r="AJ60" s="136">
        <v>79475.710000000006</v>
      </c>
      <c r="AK60" s="8">
        <v>193837.96</v>
      </c>
      <c r="AL60" s="26">
        <f>IF(AJ60&lt;=0," ",IF(AI60&lt;=0," ",IF(AJ60/AI60*100&gt;200,"СВ.200",AJ60/AI60)))</f>
        <v>0.33819451063829792</v>
      </c>
      <c r="AM60" s="26">
        <f>IF(AK60=0," ",IF(AJ60/AK60*100&gt;200,"св.200",AJ60/AK60))</f>
        <v>0.41001107316647373</v>
      </c>
      <c r="AN60" s="136">
        <v>10000</v>
      </c>
      <c r="AO60" s="136">
        <v>4100</v>
      </c>
      <c r="AP60" s="8">
        <v>3100</v>
      </c>
      <c r="AQ60" s="26">
        <f t="shared" si="305"/>
        <v>0.41</v>
      </c>
      <c r="AR60" s="26">
        <f t="shared" si="142"/>
        <v>1.3225806451612903</v>
      </c>
      <c r="AS60" s="8">
        <f t="shared" si="322"/>
        <v>883169.37</v>
      </c>
      <c r="AT60" s="14">
        <f>AY60+BD60+BI60+BN60+BS60+BX60+CC60+CH60+CM60+CR60+DL60+DQ60+DU60+DY60+DG60</f>
        <v>0</v>
      </c>
      <c r="AU60" s="8">
        <f t="shared" si="324"/>
        <v>0</v>
      </c>
      <c r="AV60" s="26" t="str">
        <f t="shared" si="253"/>
        <v xml:space="preserve"> </v>
      </c>
      <c r="AW60" s="26" t="str">
        <f t="shared" si="143"/>
        <v xml:space="preserve"> </v>
      </c>
      <c r="AX60" s="8"/>
      <c r="AY60" s="8"/>
      <c r="AZ60" s="27"/>
      <c r="BA60" s="26" t="str">
        <f t="shared" si="254"/>
        <v xml:space="preserve"> </v>
      </c>
      <c r="BB60" s="26" t="str">
        <f t="shared" si="144"/>
        <v xml:space="preserve"> </v>
      </c>
      <c r="BC60" s="27"/>
      <c r="BD60" s="27"/>
      <c r="BE60" s="27"/>
      <c r="BF60" s="26" t="str">
        <f t="shared" si="145"/>
        <v xml:space="preserve"> </v>
      </c>
      <c r="BG60" s="26" t="str">
        <f t="shared" si="146"/>
        <v xml:space="preserve"> </v>
      </c>
      <c r="BH60" s="136">
        <v>0</v>
      </c>
      <c r="BI60" s="136">
        <v>0</v>
      </c>
      <c r="BJ60" s="27">
        <v>0</v>
      </c>
      <c r="BK60" s="26" t="str">
        <f t="shared" si="255"/>
        <v xml:space="preserve"> </v>
      </c>
      <c r="BL60" s="26" t="str">
        <f t="shared" si="147"/>
        <v xml:space="preserve"> </v>
      </c>
      <c r="BM60" s="27"/>
      <c r="BN60" s="27"/>
      <c r="BO60" s="27"/>
      <c r="BP60" s="26" t="str">
        <f t="shared" si="290"/>
        <v xml:space="preserve"> </v>
      </c>
      <c r="BQ60" s="26" t="str">
        <f t="shared" si="148"/>
        <v xml:space="preserve"> </v>
      </c>
      <c r="BR60" s="27"/>
      <c r="BS60" s="27"/>
      <c r="BT60" s="27"/>
      <c r="BU60" s="26" t="str">
        <f t="shared" si="256"/>
        <v xml:space="preserve"> </v>
      </c>
      <c r="BV60" s="26" t="str">
        <f t="shared" si="149"/>
        <v xml:space="preserve"> </v>
      </c>
      <c r="BW60" s="27"/>
      <c r="BX60" s="27"/>
      <c r="BY60" s="27"/>
      <c r="BZ60" s="26" t="str">
        <f t="shared" si="257"/>
        <v xml:space="preserve"> </v>
      </c>
      <c r="CA60" s="26" t="str">
        <f t="shared" si="186"/>
        <v xml:space="preserve"> </v>
      </c>
      <c r="CB60" s="136">
        <v>20000</v>
      </c>
      <c r="CC60" s="136"/>
      <c r="CD60" s="27">
        <v>0</v>
      </c>
      <c r="CE60" s="26" t="str">
        <f t="shared" si="258"/>
        <v xml:space="preserve"> </v>
      </c>
      <c r="CF60" s="26" t="str">
        <f t="shared" si="151"/>
        <v xml:space="preserve"> </v>
      </c>
      <c r="CG60" s="27"/>
      <c r="CH60" s="27"/>
      <c r="CI60" s="27"/>
      <c r="CJ60" s="26" t="str">
        <f>IF(CH60&lt;=0," ",IF(CG60&lt;=0," ",IF(CH60/CG60*100&gt;200,"СВ.200",CH60/CG60)))</f>
        <v xml:space="preserve"> </v>
      </c>
      <c r="CK60" s="26" t="str">
        <f>IF(CI60=0," ",IF(CH60/CI60*100&gt;200,"св.200",CH60/CI60))</f>
        <v xml:space="preserve"> </v>
      </c>
      <c r="CL60" s="136">
        <v>863169.37</v>
      </c>
      <c r="CM60" s="136">
        <v>0</v>
      </c>
      <c r="CN60" s="27">
        <v>0</v>
      </c>
      <c r="CO60" s="26" t="str">
        <f>IF(CM60&lt;=0," ",IF(CL60&lt;=0," ",IF(CM60/CL60*100&gt;200,"СВ.200",CM60/CL60)))</f>
        <v xml:space="preserve"> </v>
      </c>
      <c r="CP60" s="26" t="str">
        <f>IF(CN60=0," ",IF(CM60/CN60*100&gt;200,"св.200",CM60/CN60))</f>
        <v xml:space="preserve"> </v>
      </c>
      <c r="CQ60" s="30"/>
      <c r="CR60" s="8"/>
      <c r="CS60" s="8"/>
      <c r="CT60" s="44" t="str">
        <f t="shared" si="167"/>
        <v xml:space="preserve"> </v>
      </c>
      <c r="CU60" s="26" t="str">
        <f t="shared" si="168"/>
        <v xml:space="preserve"> </v>
      </c>
      <c r="CV60" s="27"/>
      <c r="CW60" s="27"/>
      <c r="CX60" s="27"/>
      <c r="CY60" s="26" t="str">
        <f t="shared" si="154"/>
        <v xml:space="preserve"> </v>
      </c>
      <c r="CZ60" s="26" t="str">
        <f t="shared" si="155"/>
        <v xml:space="preserve"> </v>
      </c>
      <c r="DA60" s="27"/>
      <c r="DB60" s="27"/>
      <c r="DC60" s="27"/>
      <c r="DD60" s="26" t="str">
        <f t="shared" si="156"/>
        <v xml:space="preserve"> </v>
      </c>
      <c r="DE60" s="26" t="str">
        <f t="shared" si="157"/>
        <v xml:space="preserve"> </v>
      </c>
      <c r="DF60" s="27"/>
      <c r="DG60" s="27"/>
      <c r="DH60" s="27"/>
      <c r="DI60" s="26" t="str">
        <f t="shared" si="158"/>
        <v xml:space="preserve"> </v>
      </c>
      <c r="DJ60" s="26" t="str">
        <f t="shared" si="159"/>
        <v xml:space="preserve"> </v>
      </c>
      <c r="DK60" s="27"/>
      <c r="DL60" s="27"/>
      <c r="DM60" s="27"/>
      <c r="DN60" s="26" t="str">
        <f t="shared" si="260"/>
        <v xml:space="preserve"> </v>
      </c>
      <c r="DO60" s="26" t="str">
        <f t="shared" si="160"/>
        <v xml:space="preserve"> </v>
      </c>
      <c r="DP60" s="8"/>
      <c r="DQ60" s="35"/>
      <c r="DR60" s="27"/>
      <c r="DS60" s="26" t="str">
        <f t="shared" si="261"/>
        <v xml:space="preserve"> </v>
      </c>
      <c r="DT60" s="26" t="str">
        <f t="shared" si="161"/>
        <v xml:space="preserve"> </v>
      </c>
      <c r="DU60" s="27"/>
      <c r="DV60" s="27"/>
      <c r="DW60" s="26" t="str">
        <f t="shared" si="162"/>
        <v xml:space="preserve"> </v>
      </c>
      <c r="DX60" s="8"/>
      <c r="DY60" s="8"/>
      <c r="DZ60" s="27"/>
      <c r="EA60" s="26" t="str">
        <f t="shared" si="263"/>
        <v xml:space="preserve"> </v>
      </c>
      <c r="EB60" s="26" t="str">
        <f t="shared" si="314"/>
        <v xml:space="preserve"> </v>
      </c>
    </row>
    <row r="61" spans="1:132" s="16" customFormat="1" ht="15.75" hidden="1" outlineLevel="1" x14ac:dyDescent="0.25">
      <c r="A61" s="15">
        <f t="shared" si="325"/>
        <v>48</v>
      </c>
      <c r="B61" s="7" t="s">
        <v>77</v>
      </c>
      <c r="C61" s="25">
        <f t="shared" si="315"/>
        <v>3644666.74</v>
      </c>
      <c r="D61" s="25">
        <f t="shared" si="315"/>
        <v>3333707.94</v>
      </c>
      <c r="E61" s="25">
        <f t="shared" si="315"/>
        <v>3774087.9</v>
      </c>
      <c r="F61" s="26">
        <f t="shared" si="246"/>
        <v>0.91468114311049453</v>
      </c>
      <c r="G61" s="26">
        <f t="shared" si="133"/>
        <v>0.88331486397017944</v>
      </c>
      <c r="H61" s="14">
        <f t="shared" si="316"/>
        <v>2822520.5</v>
      </c>
      <c r="I61" s="21">
        <f t="shared" si="316"/>
        <v>2591820.67</v>
      </c>
      <c r="J61" s="14">
        <f t="shared" si="316"/>
        <v>2681775.0299999998</v>
      </c>
      <c r="K61" s="26">
        <f t="shared" si="247"/>
        <v>0.91826460427833911</v>
      </c>
      <c r="L61" s="26">
        <f t="shared" si="135"/>
        <v>0.96645715654977971</v>
      </c>
      <c r="M61" s="136">
        <v>488629.5</v>
      </c>
      <c r="N61" s="136">
        <v>486592.01</v>
      </c>
      <c r="O61" s="8">
        <v>463183.2</v>
      </c>
      <c r="P61" s="26">
        <f t="shared" si="248"/>
        <v>0.99583019445203369</v>
      </c>
      <c r="Q61" s="26">
        <f t="shared" si="136"/>
        <v>1.0505389875971323</v>
      </c>
      <c r="R61" s="27">
        <f t="shared" si="317"/>
        <v>486592.01</v>
      </c>
      <c r="S61" s="26">
        <f t="shared" si="137"/>
        <v>1.0505389875971323</v>
      </c>
      <c r="T61" s="27"/>
      <c r="U61" s="27"/>
      <c r="V61" s="27"/>
      <c r="W61" s="26" t="str">
        <f t="shared" si="249"/>
        <v xml:space="preserve"> </v>
      </c>
      <c r="X61" s="26" t="str">
        <f t="shared" si="321"/>
        <v xml:space="preserve"> </v>
      </c>
      <c r="Y61" s="136">
        <v>48500</v>
      </c>
      <c r="Z61" s="136">
        <v>48112.56</v>
      </c>
      <c r="AA61" s="8">
        <v>19622.91</v>
      </c>
      <c r="AB61" s="26">
        <f t="shared" si="250"/>
        <v>0.99201154639175249</v>
      </c>
      <c r="AC61" s="26" t="str">
        <f t="shared" si="139"/>
        <v>св.200</v>
      </c>
      <c r="AD61" s="136">
        <v>560000</v>
      </c>
      <c r="AE61" s="136">
        <v>544655.29</v>
      </c>
      <c r="AF61" s="8">
        <v>503527.13</v>
      </c>
      <c r="AG61" s="26">
        <f t="shared" si="251"/>
        <v>0.97259873214285719</v>
      </c>
      <c r="AH61" s="26">
        <f t="shared" si="140"/>
        <v>1.0816801271462773</v>
      </c>
      <c r="AI61" s="136">
        <v>1685391</v>
      </c>
      <c r="AJ61" s="136">
        <v>1477240.81</v>
      </c>
      <c r="AK61" s="8">
        <v>1643271.79</v>
      </c>
      <c r="AL61" s="26">
        <f t="shared" si="252"/>
        <v>0.87649738843983382</v>
      </c>
      <c r="AM61" s="26">
        <f t="shared" si="141"/>
        <v>0.89896316542986476</v>
      </c>
      <c r="AN61" s="136">
        <v>40000</v>
      </c>
      <c r="AO61" s="136">
        <v>35220</v>
      </c>
      <c r="AP61" s="8">
        <v>52170</v>
      </c>
      <c r="AQ61" s="26">
        <f t="shared" si="305"/>
        <v>0.88049999999999995</v>
      </c>
      <c r="AR61" s="26">
        <f t="shared" si="142"/>
        <v>0.67510063254744102</v>
      </c>
      <c r="AS61" s="8">
        <f t="shared" si="322"/>
        <v>822146.24</v>
      </c>
      <c r="AT61" s="14">
        <f>AY61+BD61+BI61+BN61+BS61+BX61+CC61+CH61+CM61+CR61+DL61+DQ61+DU61+DY61+DG61</f>
        <v>741887.27</v>
      </c>
      <c r="AU61" s="8">
        <f t="shared" si="324"/>
        <v>1092312.8700000001</v>
      </c>
      <c r="AV61" s="26">
        <f t="shared" si="253"/>
        <v>0.90237871792736046</v>
      </c>
      <c r="AW61" s="26">
        <f t="shared" si="143"/>
        <v>0.67918935167357308</v>
      </c>
      <c r="AX61" s="8"/>
      <c r="AY61" s="8"/>
      <c r="AZ61" s="27"/>
      <c r="BA61" s="26" t="str">
        <f t="shared" si="254"/>
        <v xml:space="preserve"> </v>
      </c>
      <c r="BB61" s="26" t="str">
        <f t="shared" si="144"/>
        <v xml:space="preserve"> </v>
      </c>
      <c r="BC61" s="136">
        <v>76026.740000000005</v>
      </c>
      <c r="BD61" s="136">
        <v>73767.77</v>
      </c>
      <c r="BE61" s="27">
        <v>24375.43</v>
      </c>
      <c r="BF61" s="26">
        <f t="shared" si="145"/>
        <v>0.97028716475282251</v>
      </c>
      <c r="BG61" s="26" t="str">
        <f t="shared" si="146"/>
        <v>св.200</v>
      </c>
      <c r="BH61" s="136">
        <v>0</v>
      </c>
      <c r="BI61" s="136">
        <v>0</v>
      </c>
      <c r="BJ61" s="8">
        <v>0</v>
      </c>
      <c r="BK61" s="26" t="str">
        <f t="shared" si="255"/>
        <v xml:space="preserve"> </v>
      </c>
      <c r="BL61" s="26" t="str">
        <f>IF(BI61=0," ",IF(BI61/BJ61*100&gt;200,"св.200",BI61/BJ61))</f>
        <v xml:space="preserve"> </v>
      </c>
      <c r="BM61" s="136">
        <v>202045.5</v>
      </c>
      <c r="BN61" s="136">
        <v>202045.5</v>
      </c>
      <c r="BO61" s="27">
        <v>151937.44</v>
      </c>
      <c r="BP61" s="26">
        <f t="shared" si="290"/>
        <v>1</v>
      </c>
      <c r="BQ61" s="26">
        <f t="shared" si="148"/>
        <v>1.3297940257516514</v>
      </c>
      <c r="BR61" s="27"/>
      <c r="BS61" s="27"/>
      <c r="BT61" s="27"/>
      <c r="BU61" s="26" t="str">
        <f t="shared" si="256"/>
        <v xml:space="preserve"> </v>
      </c>
      <c r="BV61" s="26" t="str">
        <f t="shared" si="149"/>
        <v xml:space="preserve"> </v>
      </c>
      <c r="BW61" s="27"/>
      <c r="BX61" s="27"/>
      <c r="BY61" s="27"/>
      <c r="BZ61" s="26" t="str">
        <f t="shared" si="257"/>
        <v xml:space="preserve"> </v>
      </c>
      <c r="CA61" s="26" t="str">
        <f t="shared" si="186"/>
        <v xml:space="preserve"> </v>
      </c>
      <c r="CB61" s="136">
        <v>66000</v>
      </c>
      <c r="CC61" s="136">
        <v>66000</v>
      </c>
      <c r="CD61" s="8">
        <v>72000</v>
      </c>
      <c r="CE61" s="26">
        <f t="shared" si="258"/>
        <v>1</v>
      </c>
      <c r="CF61" s="26">
        <f t="shared" si="151"/>
        <v>0.91666666666666663</v>
      </c>
      <c r="CG61" s="27"/>
      <c r="CH61" s="27"/>
      <c r="CI61" s="27"/>
      <c r="CJ61" s="26" t="str">
        <f t="shared" si="259"/>
        <v xml:space="preserve"> </v>
      </c>
      <c r="CK61" s="26" t="str">
        <f t="shared" si="152"/>
        <v xml:space="preserve"> </v>
      </c>
      <c r="CL61" s="136">
        <v>394500</v>
      </c>
      <c r="CM61" s="136">
        <v>316500</v>
      </c>
      <c r="CN61" s="27">
        <v>844000</v>
      </c>
      <c r="CO61" s="26">
        <f>IF(CM61&lt;=0," ",IF(CL61&lt;=0," ",IF(CM61/CL61*100&gt;200,"СВ.200",CM61/CL61)))</f>
        <v>0.80228136882129275</v>
      </c>
      <c r="CP61" s="26">
        <f>IF(CN61=0," ",IF(CM61/CN61*100&gt;200,"св.200",CM61/CN61))</f>
        <v>0.375</v>
      </c>
      <c r="CQ61" s="30"/>
      <c r="CR61" s="8"/>
      <c r="CS61" s="8"/>
      <c r="CT61" s="44" t="str">
        <f t="shared" si="167"/>
        <v xml:space="preserve"> </v>
      </c>
      <c r="CU61" s="26" t="str">
        <f t="shared" si="168"/>
        <v xml:space="preserve"> </v>
      </c>
      <c r="CV61" s="27"/>
      <c r="CW61" s="27"/>
      <c r="CX61" s="27"/>
      <c r="CY61" s="26" t="str">
        <f t="shared" si="154"/>
        <v xml:space="preserve"> </v>
      </c>
      <c r="CZ61" s="26" t="str">
        <f t="shared" si="155"/>
        <v xml:space="preserve"> </v>
      </c>
      <c r="DA61" s="27"/>
      <c r="DB61" s="27"/>
      <c r="DC61" s="27"/>
      <c r="DD61" s="26" t="str">
        <f t="shared" si="156"/>
        <v xml:space="preserve"> </v>
      </c>
      <c r="DE61" s="26" t="str">
        <f t="shared" si="157"/>
        <v xml:space="preserve"> </v>
      </c>
      <c r="DF61" s="27"/>
      <c r="DG61" s="27"/>
      <c r="DH61" s="27"/>
      <c r="DI61" s="26" t="str">
        <f t="shared" si="158"/>
        <v xml:space="preserve"> </v>
      </c>
      <c r="DJ61" s="26" t="str">
        <f t="shared" si="159"/>
        <v xml:space="preserve"> </v>
      </c>
      <c r="DK61" s="27"/>
      <c r="DL61" s="27"/>
      <c r="DM61" s="27"/>
      <c r="DN61" s="26" t="str">
        <f t="shared" si="260"/>
        <v xml:space="preserve"> </v>
      </c>
      <c r="DO61" s="26" t="str">
        <f t="shared" si="160"/>
        <v xml:space="preserve"> </v>
      </c>
      <c r="DP61" s="136">
        <v>83574</v>
      </c>
      <c r="DQ61" s="136">
        <v>83574</v>
      </c>
      <c r="DR61" s="27"/>
      <c r="DS61" s="26">
        <f t="shared" si="261"/>
        <v>1</v>
      </c>
      <c r="DT61" s="26" t="str">
        <f t="shared" si="161"/>
        <v xml:space="preserve"> </v>
      </c>
      <c r="DU61" s="27"/>
      <c r="DV61" s="27"/>
      <c r="DW61" s="26" t="str">
        <f t="shared" si="162"/>
        <v xml:space="preserve"> </v>
      </c>
      <c r="DX61" s="8"/>
      <c r="DY61" s="8"/>
      <c r="DZ61" s="27"/>
      <c r="EA61" s="26" t="str">
        <f t="shared" si="263"/>
        <v xml:space="preserve"> </v>
      </c>
      <c r="EB61" s="26" t="str">
        <f t="shared" si="314"/>
        <v xml:space="preserve"> </v>
      </c>
    </row>
    <row r="62" spans="1:132" s="16" customFormat="1" ht="15.75" hidden="1" outlineLevel="1" x14ac:dyDescent="0.25">
      <c r="A62" s="15">
        <f t="shared" si="325"/>
        <v>49</v>
      </c>
      <c r="B62" s="7" t="s">
        <v>78</v>
      </c>
      <c r="C62" s="25">
        <f t="shared" si="315"/>
        <v>1420921.13</v>
      </c>
      <c r="D62" s="25">
        <f t="shared" si="315"/>
        <v>1434030.58</v>
      </c>
      <c r="E62" s="25">
        <f t="shared" si="315"/>
        <v>1766990.53</v>
      </c>
      <c r="F62" s="26">
        <f t="shared" si="246"/>
        <v>1.0092260222775349</v>
      </c>
      <c r="G62" s="26">
        <f t="shared" si="133"/>
        <v>0.81156664716250637</v>
      </c>
      <c r="H62" s="14">
        <f t="shared" si="316"/>
        <v>841150</v>
      </c>
      <c r="I62" s="21">
        <f t="shared" si="316"/>
        <v>871421.27</v>
      </c>
      <c r="J62" s="14">
        <f t="shared" si="316"/>
        <v>728031.62</v>
      </c>
      <c r="K62" s="26">
        <f t="shared" si="247"/>
        <v>1.0359879569636807</v>
      </c>
      <c r="L62" s="26">
        <f t="shared" si="135"/>
        <v>1.1969552503777241</v>
      </c>
      <c r="M62" s="136">
        <v>216068.03</v>
      </c>
      <c r="N62" s="136">
        <v>218551.75</v>
      </c>
      <c r="O62" s="8">
        <v>198881.91</v>
      </c>
      <c r="P62" s="26">
        <f t="shared" si="248"/>
        <v>1.0114950832846488</v>
      </c>
      <c r="Q62" s="26">
        <f t="shared" si="136"/>
        <v>1.0989021072856753</v>
      </c>
      <c r="R62" s="27">
        <f t="shared" si="317"/>
        <v>218551.75</v>
      </c>
      <c r="S62" s="26">
        <f t="shared" si="137"/>
        <v>1.0989021072856753</v>
      </c>
      <c r="T62" s="27"/>
      <c r="U62" s="27"/>
      <c r="V62" s="27"/>
      <c r="W62" s="26" t="str">
        <f t="shared" si="249"/>
        <v xml:space="preserve"> </v>
      </c>
      <c r="X62" s="26" t="str">
        <f t="shared" si="321"/>
        <v xml:space="preserve"> </v>
      </c>
      <c r="Y62" s="136">
        <v>132000</v>
      </c>
      <c r="Z62" s="136">
        <v>144666.56</v>
      </c>
      <c r="AA62" s="8">
        <v>30327.73</v>
      </c>
      <c r="AB62" s="26">
        <f t="shared" si="250"/>
        <v>1.0959587878787878</v>
      </c>
      <c r="AC62" s="26" t="str">
        <f t="shared" si="139"/>
        <v>св.200</v>
      </c>
      <c r="AD62" s="136">
        <v>134081.97</v>
      </c>
      <c r="AE62" s="136">
        <v>135744.01</v>
      </c>
      <c r="AF62" s="8">
        <v>155137.32999999999</v>
      </c>
      <c r="AG62" s="26">
        <f t="shared" si="251"/>
        <v>1.0123957009283202</v>
      </c>
      <c r="AH62" s="26">
        <f t="shared" si="140"/>
        <v>0.8749925630407589</v>
      </c>
      <c r="AI62" s="136">
        <v>344000</v>
      </c>
      <c r="AJ62" s="136">
        <v>365858.95</v>
      </c>
      <c r="AK62" s="8">
        <v>334374.65000000002</v>
      </c>
      <c r="AL62" s="26">
        <f t="shared" si="252"/>
        <v>1.0635434593023256</v>
      </c>
      <c r="AM62" s="26">
        <f t="shared" si="141"/>
        <v>1.094158752764302</v>
      </c>
      <c r="AN62" s="136">
        <v>15000</v>
      </c>
      <c r="AO62" s="136">
        <v>6600</v>
      </c>
      <c r="AP62" s="8">
        <v>9310</v>
      </c>
      <c r="AQ62" s="26">
        <f t="shared" si="305"/>
        <v>0.44</v>
      </c>
      <c r="AR62" s="26">
        <f t="shared" si="142"/>
        <v>0.70891514500537056</v>
      </c>
      <c r="AS62" s="8">
        <f t="shared" si="322"/>
        <v>579771.13</v>
      </c>
      <c r="AT62" s="14">
        <f>AY62+BD62+BI62+BN62+BS62+BX62+CC62+CH62+CM62+CR62+DL62+DQ62+DU62+DY62+DG62</f>
        <v>562609.30999999994</v>
      </c>
      <c r="AU62" s="8">
        <f t="shared" si="324"/>
        <v>1038958.91</v>
      </c>
      <c r="AV62" s="26">
        <f t="shared" si="253"/>
        <v>0.97039897450568113</v>
      </c>
      <c r="AW62" s="26">
        <f t="shared" si="143"/>
        <v>0.5415125705019459</v>
      </c>
      <c r="AX62" s="8"/>
      <c r="AY62" s="8"/>
      <c r="AZ62" s="27"/>
      <c r="BA62" s="26" t="str">
        <f t="shared" si="254"/>
        <v xml:space="preserve"> </v>
      </c>
      <c r="BB62" s="26" t="str">
        <f t="shared" si="144"/>
        <v xml:space="preserve"> </v>
      </c>
      <c r="BC62" s="27"/>
      <c r="BD62" s="27"/>
      <c r="BE62" s="27"/>
      <c r="BF62" s="26" t="str">
        <f t="shared" si="145"/>
        <v xml:space="preserve"> </v>
      </c>
      <c r="BG62" s="26" t="str">
        <f t="shared" si="146"/>
        <v xml:space="preserve"> </v>
      </c>
      <c r="BH62" s="136">
        <v>95546</v>
      </c>
      <c r="BI62" s="136">
        <v>83536.009999999995</v>
      </c>
      <c r="BJ62" s="8">
        <v>207631.79</v>
      </c>
      <c r="BK62" s="26">
        <f t="shared" si="255"/>
        <v>0.87430148828836363</v>
      </c>
      <c r="BL62" s="26">
        <f t="shared" si="147"/>
        <v>0.40232764934502557</v>
      </c>
      <c r="BM62" s="27"/>
      <c r="BN62" s="27"/>
      <c r="BO62" s="27"/>
      <c r="BP62" s="26" t="str">
        <f t="shared" si="290"/>
        <v xml:space="preserve"> </v>
      </c>
      <c r="BQ62" s="26" t="str">
        <f t="shared" si="148"/>
        <v xml:space="preserve"> </v>
      </c>
      <c r="BR62" s="27"/>
      <c r="BS62" s="27"/>
      <c r="BT62" s="27"/>
      <c r="BU62" s="26" t="str">
        <f t="shared" si="256"/>
        <v xml:space="preserve"> </v>
      </c>
      <c r="BV62" s="26" t="str">
        <f t="shared" si="149"/>
        <v xml:space="preserve"> </v>
      </c>
      <c r="BW62" s="27"/>
      <c r="BX62" s="27"/>
      <c r="BY62" s="27"/>
      <c r="BZ62" s="26" t="str">
        <f t="shared" si="257"/>
        <v xml:space="preserve"> </v>
      </c>
      <c r="CA62" s="26" t="str">
        <f t="shared" si="186"/>
        <v xml:space="preserve"> </v>
      </c>
      <c r="CB62" s="136"/>
      <c r="CC62" s="136">
        <v>8295.4599999999991</v>
      </c>
      <c r="CD62" s="8">
        <v>9010.56</v>
      </c>
      <c r="CE62" s="26" t="str">
        <f t="shared" si="258"/>
        <v xml:space="preserve"> </v>
      </c>
      <c r="CF62" s="26">
        <f>IF(CC62=0," ",IF(CC62/CD62*100&gt;200,"св.200",CC62/CD62))</f>
        <v>0.9206375630371475</v>
      </c>
      <c r="CG62" s="27"/>
      <c r="CH62" s="27"/>
      <c r="CI62" s="27"/>
      <c r="CJ62" s="26" t="str">
        <f t="shared" si="259"/>
        <v xml:space="preserve"> </v>
      </c>
      <c r="CK62" s="26" t="str">
        <f t="shared" si="152"/>
        <v xml:space="preserve"> </v>
      </c>
      <c r="CL62" s="136">
        <v>484225.13</v>
      </c>
      <c r="CM62" s="136">
        <v>471120</v>
      </c>
      <c r="CN62" s="27">
        <v>198440</v>
      </c>
      <c r="CO62" s="26">
        <f>IF(CM62&lt;=0," ",IF(CL62&lt;=0," ",IF(CM62/CL62*100&gt;200,"СВ.200",CM62/CL62)))</f>
        <v>0.97293587385685665</v>
      </c>
      <c r="CP62" s="26" t="str">
        <f>IF(CN62=0," ",IF(CM62/CN62*100&gt;200,"св.200",CM62/CN62))</f>
        <v>св.200</v>
      </c>
      <c r="CQ62" s="30"/>
      <c r="CR62" s="8"/>
      <c r="CS62" s="8">
        <v>623534.4</v>
      </c>
      <c r="CT62" s="44" t="str">
        <f t="shared" si="167"/>
        <v xml:space="preserve"> </v>
      </c>
      <c r="CU62" s="26">
        <f t="shared" si="168"/>
        <v>0</v>
      </c>
      <c r="CV62" s="27"/>
      <c r="CW62" s="27"/>
      <c r="CX62" s="27"/>
      <c r="CY62" s="26" t="str">
        <f t="shared" si="154"/>
        <v xml:space="preserve"> </v>
      </c>
      <c r="CZ62" s="26" t="str">
        <f t="shared" si="155"/>
        <v xml:space="preserve"> </v>
      </c>
      <c r="DA62" s="27"/>
      <c r="DB62" s="27"/>
      <c r="DC62" s="27">
        <v>623534.4</v>
      </c>
      <c r="DD62" s="26" t="str">
        <f t="shared" si="156"/>
        <v xml:space="preserve"> </v>
      </c>
      <c r="DE62" s="26">
        <f t="shared" si="157"/>
        <v>0</v>
      </c>
      <c r="DF62" s="27"/>
      <c r="DG62" s="27"/>
      <c r="DH62" s="27"/>
      <c r="DI62" s="26" t="str">
        <f t="shared" si="158"/>
        <v xml:space="preserve"> </v>
      </c>
      <c r="DJ62" s="26" t="str">
        <f t="shared" si="159"/>
        <v xml:space="preserve"> </v>
      </c>
      <c r="DK62" s="27"/>
      <c r="DL62" s="27"/>
      <c r="DM62" s="27"/>
      <c r="DN62" s="26" t="str">
        <f t="shared" si="260"/>
        <v xml:space="preserve"> </v>
      </c>
      <c r="DO62" s="26" t="str">
        <f t="shared" si="160"/>
        <v xml:space="preserve"> </v>
      </c>
      <c r="DP62" s="8"/>
      <c r="DQ62" s="35"/>
      <c r="DR62" s="27"/>
      <c r="DS62" s="26" t="str">
        <f t="shared" si="261"/>
        <v xml:space="preserve"> </v>
      </c>
      <c r="DT62" s="26" t="str">
        <f t="shared" si="161"/>
        <v xml:space="preserve"> </v>
      </c>
      <c r="DU62" s="136">
        <v>-342.16</v>
      </c>
      <c r="DV62" s="27">
        <v>342.16</v>
      </c>
      <c r="DW62" s="26">
        <f>IF(DU62=0," ",IF(DU62/DV62*100&gt;200,"св.200",DU62/DV62))</f>
        <v>-1</v>
      </c>
      <c r="DX62" s="8"/>
      <c r="DY62" s="8"/>
      <c r="DZ62" s="8"/>
      <c r="EA62" s="26" t="str">
        <f t="shared" si="263"/>
        <v xml:space="preserve"> </v>
      </c>
      <c r="EB62" s="26" t="str">
        <f t="shared" si="314"/>
        <v xml:space="preserve"> </v>
      </c>
    </row>
    <row r="63" spans="1:132" s="18" customFormat="1" ht="32.1" customHeight="1" collapsed="1" x14ac:dyDescent="0.25">
      <c r="A63" s="17"/>
      <c r="B63" s="6" t="s">
        <v>145</v>
      </c>
      <c r="C63" s="31">
        <f>SUM(C64:C68)</f>
        <v>46160645.140000001</v>
      </c>
      <c r="D63" s="31">
        <f>SUM(D64:D68)</f>
        <v>46633000.170000002</v>
      </c>
      <c r="E63" s="31">
        <f>SUM(E64:E65,E66:E67,E68)</f>
        <v>43301543.260000005</v>
      </c>
      <c r="F63" s="23">
        <f t="shared" si="246"/>
        <v>1.0102328515679839</v>
      </c>
      <c r="G63" s="23">
        <f t="shared" si="133"/>
        <v>1.0769362165684622</v>
      </c>
      <c r="H63" s="22">
        <f>SUM(H64:H68)</f>
        <v>42347351.969999999</v>
      </c>
      <c r="I63" s="22">
        <f>SUM(I64:I68)</f>
        <v>44252962.969999999</v>
      </c>
      <c r="J63" s="22">
        <f>SUM(J64:J65,J66:J67,J68)</f>
        <v>39007741.07</v>
      </c>
      <c r="K63" s="23">
        <f t="shared" si="247"/>
        <v>1.0449995315256073</v>
      </c>
      <c r="L63" s="23">
        <f t="shared" si="135"/>
        <v>1.1344661791767785</v>
      </c>
      <c r="M63" s="22">
        <f>SUM(M64:M68)</f>
        <v>28874807.890000001</v>
      </c>
      <c r="N63" s="22">
        <f>SUM(N64:N68)</f>
        <v>30688652.349999998</v>
      </c>
      <c r="O63" s="22">
        <f>SUM(O64:O65,O66:O67,O68)</f>
        <v>26281248.330000006</v>
      </c>
      <c r="P63" s="23">
        <f t="shared" si="248"/>
        <v>1.0628175420910133</v>
      </c>
      <c r="Q63" s="23">
        <f t="shared" si="136"/>
        <v>1.1677014715837888</v>
      </c>
      <c r="R63" s="24">
        <f>SUM(R64:R68)</f>
        <v>30688652.349999998</v>
      </c>
      <c r="S63" s="23">
        <f t="shared" si="137"/>
        <v>1.1677014715837888</v>
      </c>
      <c r="T63" s="22">
        <f>SUM(T64:T68)</f>
        <v>1205150</v>
      </c>
      <c r="U63" s="22">
        <f>SUM(U64:U68)</f>
        <v>1232588.1100000001</v>
      </c>
      <c r="V63" s="22">
        <f>SUM(V64:V65,V66:V67,V68)</f>
        <v>1127623.27</v>
      </c>
      <c r="W63" s="23">
        <f t="shared" si="249"/>
        <v>1.0227673816537362</v>
      </c>
      <c r="X63" s="23">
        <f t="shared" si="138"/>
        <v>1.0930850247529922</v>
      </c>
      <c r="Y63" s="22">
        <f>SUM(Y64:Y68)</f>
        <v>17683.52</v>
      </c>
      <c r="Z63" s="22">
        <f>SUM(Z64:Z68)</f>
        <v>17858.52</v>
      </c>
      <c r="AA63" s="22">
        <f>SUM(AA64:AA65,AA66:AA67,AA68)</f>
        <v>1494.47</v>
      </c>
      <c r="AB63" s="23">
        <f t="shared" si="250"/>
        <v>1.0098962197571524</v>
      </c>
      <c r="AC63" s="23" t="str">
        <f t="shared" si="139"/>
        <v>св.200</v>
      </c>
      <c r="AD63" s="22">
        <f>SUM(AD64:AD68)</f>
        <v>1317857.71</v>
      </c>
      <c r="AE63" s="22">
        <f>SUM(AE64:AE68)</f>
        <v>1377596.06</v>
      </c>
      <c r="AF63" s="22">
        <f>SUM(AF64:AF65,AF66:AF67,AF68)</f>
        <v>1262997.3599999999</v>
      </c>
      <c r="AG63" s="23">
        <f t="shared" si="251"/>
        <v>1.0453298937713087</v>
      </c>
      <c r="AH63" s="23">
        <f>IF(AE63&lt;=0," ",IF(AE63/AF63*100&gt;200,"св.200",AE63/AF63))</f>
        <v>1.0907355024083345</v>
      </c>
      <c r="AI63" s="22">
        <f>SUM(AI64:AI68)</f>
        <v>10927852.85</v>
      </c>
      <c r="AJ63" s="22">
        <f>SUM(AJ64:AJ68)</f>
        <v>10933767.93</v>
      </c>
      <c r="AK63" s="22">
        <f>SUM(AK64:AK65,AK66:AK67,AK68)</f>
        <v>10331027.640000001</v>
      </c>
      <c r="AL63" s="23">
        <f t="shared" si="252"/>
        <v>1.0005412847410367</v>
      </c>
      <c r="AM63" s="23">
        <f t="shared" si="141"/>
        <v>1.0583427235898866</v>
      </c>
      <c r="AN63" s="65">
        <f>SUM(AN64:AN68)</f>
        <v>4000</v>
      </c>
      <c r="AO63" s="22">
        <f>SUM(AO64:AO68)</f>
        <v>2500</v>
      </c>
      <c r="AP63" s="22">
        <f>SUM(AP64:AP65,AP66:AP67,AP68)</f>
        <v>3350</v>
      </c>
      <c r="AQ63" s="23">
        <f t="shared" si="305"/>
        <v>0.625</v>
      </c>
      <c r="AR63" s="23">
        <f t="shared" si="142"/>
        <v>0.74626865671641796</v>
      </c>
      <c r="AS63" s="12">
        <f>SUM(AS64:AS68)</f>
        <v>3813293.17</v>
      </c>
      <c r="AT63" s="12">
        <f>SUM(AT64:AT68)</f>
        <v>2380037.2000000002</v>
      </c>
      <c r="AU63" s="12">
        <f>SUM(AU64:AU65,AU66:AU67,AU68)</f>
        <v>4293802.1899999995</v>
      </c>
      <c r="AV63" s="23">
        <f t="shared" si="253"/>
        <v>0.62414220305017887</v>
      </c>
      <c r="AW63" s="23">
        <f t="shared" si="143"/>
        <v>0.55429595837995516</v>
      </c>
      <c r="AX63" s="22">
        <f>SUM(AX64:AX68)</f>
        <v>300000</v>
      </c>
      <c r="AY63" s="22">
        <f>SUM(AY64:AY68)</f>
        <v>291724.03000000003</v>
      </c>
      <c r="AZ63" s="22">
        <f>SUM(AZ64:AZ65,AZ66:AZ67,AZ68)</f>
        <v>636135.26</v>
      </c>
      <c r="BA63" s="23">
        <f t="shared" si="254"/>
        <v>0.97241343333333341</v>
      </c>
      <c r="BB63" s="23">
        <f t="shared" si="144"/>
        <v>0.45858805248430973</v>
      </c>
      <c r="BC63" s="29">
        <f>SUM(BC64:BC68)</f>
        <v>97043.81</v>
      </c>
      <c r="BD63" s="29">
        <f>SUM(BD64:BD68)</f>
        <v>96432.2</v>
      </c>
      <c r="BE63" s="29">
        <f>SUM(BE64:BE65,BE66:BE67,BE68)</f>
        <v>94780.760000000009</v>
      </c>
      <c r="BF63" s="23">
        <f t="shared" si="145"/>
        <v>0.99369758874883418</v>
      </c>
      <c r="BG63" s="23">
        <f t="shared" si="146"/>
        <v>1.017423789385103</v>
      </c>
      <c r="BH63" s="24">
        <f>SUM(BH64:BH68)</f>
        <v>1309428.3999999999</v>
      </c>
      <c r="BI63" s="24">
        <f>SUM(BI64:BI68)</f>
        <v>691833.69</v>
      </c>
      <c r="BJ63" s="24">
        <f>SUM(BJ64:BJ65,BJ66:BJ67,BJ68)</f>
        <v>1548072.93</v>
      </c>
      <c r="BK63" s="23">
        <f t="shared" si="255"/>
        <v>0.52834785773700954</v>
      </c>
      <c r="BL63" s="23">
        <f t="shared" si="147"/>
        <v>0.44689993384226412</v>
      </c>
      <c r="BM63" s="24">
        <f>SUM(BM64:BM68)</f>
        <v>0</v>
      </c>
      <c r="BN63" s="24">
        <f>SUM(BN64:BN68)</f>
        <v>0</v>
      </c>
      <c r="BO63" s="24">
        <f>SUM(BO64:BO65,BO66:BO67,BO68)</f>
        <v>0</v>
      </c>
      <c r="BP63" s="23" t="str">
        <f t="shared" si="290"/>
        <v xml:space="preserve"> </v>
      </c>
      <c r="BQ63" s="23" t="str">
        <f t="shared" si="148"/>
        <v xml:space="preserve"> </v>
      </c>
      <c r="BR63" s="24">
        <f>SUM(BR64:BR68)</f>
        <v>0</v>
      </c>
      <c r="BS63" s="24">
        <f>SUM(BS64:BS68)</f>
        <v>0</v>
      </c>
      <c r="BT63" s="24">
        <f>SUM(BT64:BT65,BT66:BT67,BT68)</f>
        <v>0</v>
      </c>
      <c r="BU63" s="23" t="str">
        <f t="shared" si="256"/>
        <v xml:space="preserve"> </v>
      </c>
      <c r="BV63" s="23" t="str">
        <f t="shared" si="149"/>
        <v xml:space="preserve"> </v>
      </c>
      <c r="BW63" s="22">
        <f>SUM(BW64:BW68)</f>
        <v>294752.90000000002</v>
      </c>
      <c r="BX63" s="22">
        <f>SUM(BX64:BX68)</f>
        <v>0</v>
      </c>
      <c r="BY63" s="22">
        <f>SUM(BY64:BY65,BY66,BY68)</f>
        <v>10000</v>
      </c>
      <c r="BZ63" s="23" t="str">
        <f t="shared" si="257"/>
        <v xml:space="preserve"> </v>
      </c>
      <c r="CA63" s="23">
        <f t="shared" si="186"/>
        <v>0</v>
      </c>
      <c r="CB63" s="22">
        <f>SUM(CB64:CB68)</f>
        <v>254229.48</v>
      </c>
      <c r="CC63" s="22">
        <f>SUM(CC64:CC68)</f>
        <v>158104.18</v>
      </c>
      <c r="CD63" s="22">
        <f>SUM(CD64:CD65,CD66:CD67,CD68)</f>
        <v>64814.3</v>
      </c>
      <c r="CE63" s="23">
        <f t="shared" si="258"/>
        <v>0.62189554098918809</v>
      </c>
      <c r="CF63" s="23" t="str">
        <f t="shared" si="151"/>
        <v>св.200</v>
      </c>
      <c r="CG63" s="24">
        <f>SUM(CG64:CG68)</f>
        <v>449000</v>
      </c>
      <c r="CH63" s="24">
        <f>SUM(CH64:CH68)</f>
        <v>0</v>
      </c>
      <c r="CI63" s="24">
        <f>SUM(CI64:CI65,CI66:CI67,CI68)</f>
        <v>0</v>
      </c>
      <c r="CJ63" s="23" t="str">
        <f t="shared" si="259"/>
        <v xml:space="preserve"> </v>
      </c>
      <c r="CK63" s="23" t="str">
        <f t="shared" si="152"/>
        <v xml:space="preserve"> </v>
      </c>
      <c r="CL63" s="22">
        <f>SUM(CL64:CL68)</f>
        <v>0</v>
      </c>
      <c r="CM63" s="22">
        <f>SUM(CM64:CM68)</f>
        <v>0</v>
      </c>
      <c r="CN63" s="22">
        <f>SUM(CN64:CN65,CN66:CN67,CN68)</f>
        <v>715525</v>
      </c>
      <c r="CO63" s="23" t="str">
        <f t="shared" si="303"/>
        <v xml:space="preserve"> </v>
      </c>
      <c r="CP63" s="23">
        <f t="shared" si="153"/>
        <v>0</v>
      </c>
      <c r="CQ63" s="22">
        <f>SUM(CQ64:CQ68)</f>
        <v>918000</v>
      </c>
      <c r="CR63" s="22">
        <f>SUM(CR64:CR68)</f>
        <v>951227.52</v>
      </c>
      <c r="CS63" s="22">
        <f>SUM(CS64:CS65,CS66:CS67,CS68)</f>
        <v>957621.69</v>
      </c>
      <c r="CT63" s="23">
        <f t="shared" si="167"/>
        <v>1.0361955555555555</v>
      </c>
      <c r="CU63" s="23">
        <f t="shared" si="168"/>
        <v>0.99332286427221594</v>
      </c>
      <c r="CV63" s="24">
        <f>SUM(CV64:CV68)</f>
        <v>918000</v>
      </c>
      <c r="CW63" s="24">
        <f>SUM(CW64:CW68)</f>
        <v>951227.52</v>
      </c>
      <c r="CX63" s="24">
        <f>SUM(CX64:CX65,CX66:CX67,CX68)</f>
        <v>617621.68999999994</v>
      </c>
      <c r="CY63" s="23">
        <f t="shared" si="154"/>
        <v>1.0361955555555555</v>
      </c>
      <c r="CZ63" s="23">
        <f t="shared" si="155"/>
        <v>1.5401459103549295</v>
      </c>
      <c r="DA63" s="24">
        <f>SUM(DA64:DA68)</f>
        <v>0</v>
      </c>
      <c r="DB63" s="24">
        <f>SUM(DB64:DB68)</f>
        <v>0</v>
      </c>
      <c r="DC63" s="24">
        <f>SUM(DC64:DC65,DC66:DC67,DC68)</f>
        <v>340000</v>
      </c>
      <c r="DD63" s="23" t="str">
        <f t="shared" si="156"/>
        <v xml:space="preserve"> </v>
      </c>
      <c r="DE63" s="23">
        <f t="shared" si="157"/>
        <v>0</v>
      </c>
      <c r="DF63" s="24">
        <f>SUM(DF64:DF68)</f>
        <v>0</v>
      </c>
      <c r="DG63" s="24">
        <f t="shared" ref="DG63:DH63" si="326">SUM(DG64:DG68)</f>
        <v>0</v>
      </c>
      <c r="DH63" s="24">
        <f t="shared" si="326"/>
        <v>0</v>
      </c>
      <c r="DI63" s="59" t="str">
        <f t="shared" si="158"/>
        <v xml:space="preserve"> </v>
      </c>
      <c r="DJ63" s="59" t="str">
        <f t="shared" si="159"/>
        <v xml:space="preserve"> </v>
      </c>
      <c r="DK63" s="22">
        <f>SUM(DK64:DK68)</f>
        <v>0</v>
      </c>
      <c r="DL63" s="22">
        <f>SUM(DL64:DL68)</f>
        <v>0</v>
      </c>
      <c r="DM63" s="22">
        <f>SUM(DM64:DM65,DM66:DM67,DM68)</f>
        <v>0</v>
      </c>
      <c r="DN63" s="23" t="str">
        <f t="shared" si="260"/>
        <v xml:space="preserve"> </v>
      </c>
      <c r="DO63" s="23" t="str">
        <f t="shared" si="160"/>
        <v xml:space="preserve"> </v>
      </c>
      <c r="DP63" s="22">
        <f>SUM(DP64:DP68)</f>
        <v>162188.44</v>
      </c>
      <c r="DQ63" s="22">
        <f>SUM(DQ64:DQ68)</f>
        <v>162118.44</v>
      </c>
      <c r="DR63" s="22">
        <f>SUM(DR64:DR65,DR66:DR67,DR68)</f>
        <v>234000</v>
      </c>
      <c r="DS63" s="23">
        <f t="shared" si="261"/>
        <v>0.99956840327214447</v>
      </c>
      <c r="DT63" s="23">
        <f t="shared" si="161"/>
        <v>0.69281384615384611</v>
      </c>
      <c r="DU63" s="22">
        <f>SUM(DU64:DU68)</f>
        <v>0</v>
      </c>
      <c r="DV63" s="22">
        <f>SUM(DV64:DV65,DV66:DV67,DV68)</f>
        <v>0</v>
      </c>
      <c r="DW63" s="23" t="str">
        <f>IF(DU63=0," ",IF(DU63/DV63*100&gt;200,"св.200",DU63/DV63))</f>
        <v xml:space="preserve"> </v>
      </c>
      <c r="DX63" s="22">
        <f>SUM(DX64:DX68)</f>
        <v>28650.14</v>
      </c>
      <c r="DY63" s="22">
        <f>SUM(DY64:DY68)</f>
        <v>28597.14</v>
      </c>
      <c r="DZ63" s="22">
        <f>SUM(DZ64:DZ65,DZ66:DZ67,DZ68)</f>
        <v>32852.25</v>
      </c>
      <c r="EA63" s="23">
        <f t="shared" si="263"/>
        <v>0.99815009629970397</v>
      </c>
      <c r="EB63" s="23">
        <f t="shared" si="163"/>
        <v>0.87047736456407099</v>
      </c>
    </row>
    <row r="64" spans="1:132" s="16" customFormat="1" ht="17.25" hidden="1" customHeight="1" outlineLevel="1" x14ac:dyDescent="0.25">
      <c r="A64" s="15">
        <v>50</v>
      </c>
      <c r="B64" s="7" t="s">
        <v>60</v>
      </c>
      <c r="C64" s="25">
        <f t="shared" ref="C64:E68" si="327">H64+AS64</f>
        <v>30585338.440000001</v>
      </c>
      <c r="D64" s="25">
        <f t="shared" si="327"/>
        <v>32467101.439999998</v>
      </c>
      <c r="E64" s="25">
        <f t="shared" si="327"/>
        <v>28533735.18</v>
      </c>
      <c r="F64" s="26">
        <f t="shared" si="246"/>
        <v>1.061525001715822</v>
      </c>
      <c r="G64" s="26">
        <f t="shared" si="133"/>
        <v>1.1378496798679547</v>
      </c>
      <c r="H64" s="14">
        <f t="shared" ref="H64:J68" si="328">Y64++AI64+M64+AD64+AN64+T64</f>
        <v>29205150</v>
      </c>
      <c r="I64" s="21">
        <f t="shared" si="328"/>
        <v>31062031.449999999</v>
      </c>
      <c r="J64" s="14">
        <f t="shared" si="328"/>
        <v>27183545.289999999</v>
      </c>
      <c r="K64" s="26">
        <f t="shared" si="247"/>
        <v>1.0635806167747812</v>
      </c>
      <c r="L64" s="26">
        <f t="shared" si="135"/>
        <v>1.1426777161927726</v>
      </c>
      <c r="M64" s="136">
        <v>24950000</v>
      </c>
      <c r="N64" s="136">
        <v>26731906.219999999</v>
      </c>
      <c r="O64" s="8">
        <v>22933020.420000002</v>
      </c>
      <c r="P64" s="26">
        <f t="shared" si="248"/>
        <v>1.0714190869739479</v>
      </c>
      <c r="Q64" s="26">
        <f t="shared" si="136"/>
        <v>1.1656513503422763</v>
      </c>
      <c r="R64" s="27">
        <f t="shared" ref="R64:R68" si="329">N64</f>
        <v>26731906.219999999</v>
      </c>
      <c r="S64" s="26">
        <f t="shared" si="137"/>
        <v>1.1656513503422763</v>
      </c>
      <c r="T64" s="136">
        <v>1205150</v>
      </c>
      <c r="U64" s="136">
        <v>1232588.1100000001</v>
      </c>
      <c r="V64" s="42">
        <v>1127623.27</v>
      </c>
      <c r="W64" s="26">
        <f t="shared" si="249"/>
        <v>1.0227673816537362</v>
      </c>
      <c r="X64" s="26">
        <f t="shared" si="138"/>
        <v>1.0930850247529922</v>
      </c>
      <c r="Y64" s="8"/>
      <c r="Z64" s="136">
        <v>175</v>
      </c>
      <c r="AA64" s="8"/>
      <c r="AB64" s="26" t="str">
        <f t="shared" si="250"/>
        <v xml:space="preserve"> </v>
      </c>
      <c r="AC64" s="26" t="str">
        <f t="shared" si="139"/>
        <v xml:space="preserve"> </v>
      </c>
      <c r="AD64" s="136">
        <v>600000</v>
      </c>
      <c r="AE64" s="136">
        <v>663072.52</v>
      </c>
      <c r="AF64" s="8">
        <v>561762.13</v>
      </c>
      <c r="AG64" s="26">
        <f t="shared" si="251"/>
        <v>1.1051208666666668</v>
      </c>
      <c r="AH64" s="26">
        <f>IF(AE64&lt;=0," ",IF(AE64/AF64*100&gt;200,"св.200",AE64/AF64))</f>
        <v>1.1803439295560916</v>
      </c>
      <c r="AI64" s="136">
        <v>2450000</v>
      </c>
      <c r="AJ64" s="136">
        <v>2434289.6</v>
      </c>
      <c r="AK64" s="8">
        <v>2561139.4700000002</v>
      </c>
      <c r="AL64" s="26">
        <f t="shared" si="252"/>
        <v>0.99358759183673473</v>
      </c>
      <c r="AM64" s="26">
        <f t="shared" si="141"/>
        <v>0.95047131501979465</v>
      </c>
      <c r="AN64" s="66"/>
      <c r="AO64" s="8"/>
      <c r="AP64" s="8"/>
      <c r="AQ64" s="26" t="str">
        <f t="shared" si="305"/>
        <v xml:space="preserve"> </v>
      </c>
      <c r="AR64" s="26" t="str">
        <f t="shared" si="142"/>
        <v xml:space="preserve"> </v>
      </c>
      <c r="AS64" s="8">
        <f t="shared" ref="AS64" si="330">AX64+BC64+BH64+BM64+BR64+BW64+CB64+CG64+CL64+CQ64+DK64+DP64+DX64+DF64</f>
        <v>1380188.44</v>
      </c>
      <c r="AT64" s="14">
        <f t="shared" ref="AT64" si="331">AY64+BD64+BI64+BN64+BS64+BX64+CC64+CH64+CM64+CR64+DL64+DQ64+DU64+DY64+DG64</f>
        <v>1405069.99</v>
      </c>
      <c r="AU64" s="8">
        <f t="shared" ref="AU64" si="332">AZ64+BE64+BJ64+BO64+BT64+BY64+CD64+CI64+CN64+CS64+DM64+DR64+DV64+DZ64+DH64</f>
        <v>1350189.89</v>
      </c>
      <c r="AV64" s="26">
        <f t="shared" si="253"/>
        <v>1.0180276470073899</v>
      </c>
      <c r="AW64" s="26">
        <f t="shared" si="143"/>
        <v>1.0406462086603241</v>
      </c>
      <c r="AX64" s="136">
        <v>300000</v>
      </c>
      <c r="AY64" s="136">
        <v>291724.03000000003</v>
      </c>
      <c r="AZ64" s="8">
        <v>636135.26</v>
      </c>
      <c r="BA64" s="26">
        <f t="shared" si="254"/>
        <v>0.97241343333333341</v>
      </c>
      <c r="BB64" s="26">
        <f t="shared" si="144"/>
        <v>0.45858805248430973</v>
      </c>
      <c r="BC64" s="27"/>
      <c r="BD64" s="27"/>
      <c r="BE64" s="32"/>
      <c r="BF64" s="26" t="str">
        <f t="shared" si="145"/>
        <v xml:space="preserve"> </v>
      </c>
      <c r="BG64" s="26" t="str">
        <f t="shared" si="146"/>
        <v xml:space="preserve"> </v>
      </c>
      <c r="BH64" s="8"/>
      <c r="BI64" s="136">
        <v>0</v>
      </c>
      <c r="BJ64" s="8"/>
      <c r="BK64" s="26" t="str">
        <f t="shared" si="255"/>
        <v xml:space="preserve"> </v>
      </c>
      <c r="BL64" s="26" t="str">
        <f t="shared" si="147"/>
        <v xml:space="preserve"> </v>
      </c>
      <c r="BM64" s="27"/>
      <c r="BN64" s="27"/>
      <c r="BO64" s="27"/>
      <c r="BP64" s="26"/>
      <c r="BQ64" s="26" t="str">
        <f t="shared" si="148"/>
        <v xml:space="preserve"> </v>
      </c>
      <c r="BR64" s="27"/>
      <c r="BS64" s="27"/>
      <c r="BT64" s="27"/>
      <c r="BU64" s="26" t="str">
        <f t="shared" si="256"/>
        <v xml:space="preserve"> </v>
      </c>
      <c r="BV64" s="26" t="str">
        <f t="shared" si="149"/>
        <v xml:space="preserve"> </v>
      </c>
      <c r="BW64" s="27"/>
      <c r="BX64" s="27"/>
      <c r="BY64" s="27"/>
      <c r="BZ64" s="26" t="str">
        <f t="shared" si="257"/>
        <v xml:space="preserve"> </v>
      </c>
      <c r="CA64" s="26" t="str">
        <f t="shared" si="186"/>
        <v xml:space="preserve"> </v>
      </c>
      <c r="CB64" s="27"/>
      <c r="CC64" s="27"/>
      <c r="CD64" s="27"/>
      <c r="CE64" s="26" t="str">
        <f>IF(CC65&lt;=0," ",IF(CB65&lt;=0," ",IF(CC65/CB65*100&gt;200,"СВ.200",CC65/CB65)))</f>
        <v xml:space="preserve"> </v>
      </c>
      <c r="CF64" s="26" t="str">
        <f t="shared" si="151"/>
        <v xml:space="preserve"> </v>
      </c>
      <c r="CG64" s="27"/>
      <c r="CH64" s="27"/>
      <c r="CI64" s="27"/>
      <c r="CJ64" s="26" t="str">
        <f t="shared" si="259"/>
        <v xml:space="preserve"> </v>
      </c>
      <c r="CK64" s="26" t="str">
        <f t="shared" si="152"/>
        <v xml:space="preserve"> </v>
      </c>
      <c r="CL64" s="8"/>
      <c r="CM64" s="8"/>
      <c r="CN64" s="27"/>
      <c r="CO64" s="26" t="str">
        <f t="shared" si="303"/>
        <v xml:space="preserve"> </v>
      </c>
      <c r="CP64" s="26" t="str">
        <f t="shared" si="153"/>
        <v xml:space="preserve"> </v>
      </c>
      <c r="CQ64" s="136">
        <v>918000</v>
      </c>
      <c r="CR64" s="136">
        <v>951227.52</v>
      </c>
      <c r="CS64" s="8">
        <v>617621.68999999994</v>
      </c>
      <c r="CT64" s="44">
        <f t="shared" si="167"/>
        <v>1.0361955555555555</v>
      </c>
      <c r="CU64" s="26">
        <f t="shared" si="168"/>
        <v>1.5401459103549295</v>
      </c>
      <c r="CV64" s="136">
        <v>918000</v>
      </c>
      <c r="CW64" s="136">
        <v>951227.52</v>
      </c>
      <c r="CX64" s="27">
        <v>617621.68999999994</v>
      </c>
      <c r="CY64" s="26">
        <f t="shared" si="154"/>
        <v>1.0361955555555555</v>
      </c>
      <c r="CZ64" s="26">
        <f t="shared" si="155"/>
        <v>1.5401459103549295</v>
      </c>
      <c r="DA64" s="27"/>
      <c r="DB64" s="27"/>
      <c r="DC64" s="27"/>
      <c r="DD64" s="26" t="str">
        <f>IF(DB64&lt;=0," ",IF(DA64&lt;=0," ",IF(DB64/DA64*100&gt;200,"СВ.200",DB64/DA64)))</f>
        <v xml:space="preserve"> </v>
      </c>
      <c r="DE64" s="26" t="str">
        <f>IF(DC64=0," ",IF(DB64/DC64*100&gt;200,"св.200",DB64/DC64))</f>
        <v xml:space="preserve"> </v>
      </c>
      <c r="DF64" s="27"/>
      <c r="DG64" s="27"/>
      <c r="DH64" s="27"/>
      <c r="DI64" s="26" t="str">
        <f t="shared" si="158"/>
        <v xml:space="preserve"> </v>
      </c>
      <c r="DJ64" s="26" t="str">
        <f t="shared" si="159"/>
        <v xml:space="preserve"> </v>
      </c>
      <c r="DK64" s="27"/>
      <c r="DL64" s="27"/>
      <c r="DM64" s="27"/>
      <c r="DN64" s="26" t="str">
        <f t="shared" si="260"/>
        <v xml:space="preserve"> </v>
      </c>
      <c r="DO64" s="26" t="str">
        <f t="shared" si="160"/>
        <v xml:space="preserve"> </v>
      </c>
      <c r="DP64" s="136">
        <v>162188.44</v>
      </c>
      <c r="DQ64" s="136">
        <v>162118.44</v>
      </c>
      <c r="DR64" s="42">
        <v>91000</v>
      </c>
      <c r="DS64" s="26">
        <f t="shared" si="261"/>
        <v>0.99956840327214447</v>
      </c>
      <c r="DT64" s="26">
        <f t="shared" si="161"/>
        <v>1.7815213186813188</v>
      </c>
      <c r="DU64" s="27"/>
      <c r="DV64" s="27"/>
      <c r="DW64" s="26" t="str">
        <f t="shared" si="162"/>
        <v xml:space="preserve"> </v>
      </c>
      <c r="DX64" s="27"/>
      <c r="DY64" s="27"/>
      <c r="DZ64" s="27">
        <v>5432.94</v>
      </c>
      <c r="EA64" s="26" t="str">
        <f t="shared" si="263"/>
        <v xml:space="preserve"> </v>
      </c>
      <c r="EB64" s="26">
        <f t="shared" si="163"/>
        <v>0</v>
      </c>
    </row>
    <row r="65" spans="1:132" s="16" customFormat="1" ht="17.25" hidden="1" customHeight="1" outlineLevel="1" x14ac:dyDescent="0.25">
      <c r="A65" s="15">
        <v>51</v>
      </c>
      <c r="B65" s="7" t="s">
        <v>51</v>
      </c>
      <c r="C65" s="25">
        <f t="shared" si="327"/>
        <v>6738150</v>
      </c>
      <c r="D65" s="25">
        <f t="shared" si="327"/>
        <v>6785041.8499999996</v>
      </c>
      <c r="E65" s="25">
        <f t="shared" si="327"/>
        <v>6913631.1400000006</v>
      </c>
      <c r="F65" s="26">
        <f t="shared" ref="F65:F68" si="333">IF(D65&lt;=0," ",IF(D65/C65*100&gt;200,"СВ.200",D65/C65))</f>
        <v>1.0069591579291051</v>
      </c>
      <c r="G65" s="26">
        <f t="shared" ref="G65:G68" si="334">IF(E65=0," ",IF(D65/E65*100&gt;200,"св.200",D65/E65))</f>
        <v>0.98140061461248262</v>
      </c>
      <c r="H65" s="14">
        <f t="shared" si="328"/>
        <v>6610650</v>
      </c>
      <c r="I65" s="21">
        <f t="shared" si="328"/>
        <v>6658231.8799999999</v>
      </c>
      <c r="J65" s="14">
        <f t="shared" si="328"/>
        <v>6249584.5700000003</v>
      </c>
      <c r="K65" s="26">
        <f t="shared" ref="K65:K68" si="335">IF(I65&lt;=0," ",IF(I65/H65*100&gt;200,"СВ.200",I65/H65))</f>
        <v>1.0071977611883853</v>
      </c>
      <c r="L65" s="26">
        <f t="shared" ref="L65:L68" si="336">IF(J65=0," ",IF(I65/J65*100&gt;200,"св.200",I65/J65))</f>
        <v>1.0653879158563013</v>
      </c>
      <c r="M65" s="136">
        <v>1330500</v>
      </c>
      <c r="N65" s="136">
        <v>1337472.72</v>
      </c>
      <c r="O65" s="25">
        <v>1146444.8600000001</v>
      </c>
      <c r="P65" s="26">
        <f t="shared" ref="P65:P67" si="337">IF(N65&lt;=0," ",IF(M65&lt;=0," ",IF(N65/M65*100&gt;200,"СВ.200",N65/M65)))</f>
        <v>1.0052406764374295</v>
      </c>
      <c r="Q65" s="26">
        <f t="shared" ref="Q65:Q67" si="338">IF(O65=0," ",IF(N65/O65*100&gt;200,"св.200",N65/O65))</f>
        <v>1.1666262954853317</v>
      </c>
      <c r="R65" s="27">
        <f t="shared" si="329"/>
        <v>1337472.72</v>
      </c>
      <c r="S65" s="26">
        <f t="shared" si="137"/>
        <v>1.1666262954853317</v>
      </c>
      <c r="T65" s="25"/>
      <c r="U65" s="25"/>
      <c r="V65" s="25"/>
      <c r="W65" s="26" t="str">
        <f t="shared" ref="W65:W68" si="339">IF(U65&lt;=0," ",IF(T65&lt;=0," ",IF(U65/T65*100&gt;200,"СВ.200",U65/T65)))</f>
        <v xml:space="preserve"> </v>
      </c>
      <c r="X65" s="26" t="str">
        <f t="shared" ref="X65:X68" si="340">IF(U65=0," ",IF(U65/V65*100&gt;200,"св.200",U65/V65))</f>
        <v xml:space="preserve"> </v>
      </c>
      <c r="Y65" s="136">
        <v>150</v>
      </c>
      <c r="Z65" s="136">
        <v>150</v>
      </c>
      <c r="AA65" s="25"/>
      <c r="AB65" s="26">
        <f t="shared" ref="AB65:AB68" si="341">IF(Z65&lt;=0," ",IF(Y65&lt;=0," ",IF(Z65/Y65*100&gt;200,"СВ.200",Z65/Y65)))</f>
        <v>1</v>
      </c>
      <c r="AC65" s="26" t="str">
        <f t="shared" ref="AC65:AC68" si="342">IF(AA65=0," ",IF(Z65/AA65*100&gt;200,"св.200",Z65/AA65))</f>
        <v xml:space="preserve"> </v>
      </c>
      <c r="AD65" s="136">
        <v>150000</v>
      </c>
      <c r="AE65" s="136">
        <v>151320.57</v>
      </c>
      <c r="AF65" s="25">
        <v>169021.46</v>
      </c>
      <c r="AG65" s="26">
        <f t="shared" ref="AG65:AG68" si="343">IF(AE65&lt;=0," ",IF(AD65&lt;=0," ",IF(AE65/AD65*100&gt;200,"СВ.200",AE65/AD65)))</f>
        <v>1.0088038000000001</v>
      </c>
      <c r="AH65" s="26">
        <f t="shared" ref="AH65:AH68" si="344">IF(AF65=0," ",IF(AE65/AF65*100&gt;200,"св.200",AE65/AF65))</f>
        <v>0.89527430422148768</v>
      </c>
      <c r="AI65" s="136">
        <v>5130000</v>
      </c>
      <c r="AJ65" s="136">
        <v>5169288.59</v>
      </c>
      <c r="AK65" s="25">
        <v>4934118.25</v>
      </c>
      <c r="AL65" s="26">
        <f t="shared" ref="AL65:AL68" si="345">IF(AJ65&lt;=0," ",IF(AI65&lt;=0," ",IF(AJ65/AI65*100&gt;200,"СВ.200",AJ65/AI65)))</f>
        <v>1.0076585945419103</v>
      </c>
      <c r="AM65" s="26">
        <f t="shared" ref="AM65:AM68" si="346">IF(AK65=0," ",IF(AJ65/AK65*100&gt;200,"св.200",AJ65/AK65))</f>
        <v>1.0476620802511167</v>
      </c>
      <c r="AN65" s="69"/>
      <c r="AO65" s="25"/>
      <c r="AP65" s="25"/>
      <c r="AQ65" s="26" t="str">
        <f t="shared" ref="AQ65:AQ68" si="347">IF(AO65&lt;=0," ",IF(AN65&lt;=0," ",IF(AO65/AN65*100&gt;200,"СВ.200",AO65/AN65)))</f>
        <v xml:space="preserve"> </v>
      </c>
      <c r="AR65" s="26" t="str">
        <f t="shared" ref="AR65:AR68" si="348">IF(AP65=0," ",IF(AO65/AP65*100&gt;200,"св.200",AO65/AP65))</f>
        <v xml:space="preserve"> </v>
      </c>
      <c r="AS65" s="8">
        <f t="shared" ref="AS65:AS68" si="349">AX65+BC65+BH65+BM65+BR65+BW65+CB65+CG65+CL65+CQ65+DK65+DP65+DX65+DF65</f>
        <v>127500</v>
      </c>
      <c r="AT65" s="14">
        <f t="shared" ref="AT65:AT68" si="350">AY65+BD65+BI65+BN65+BS65+BX65+CC65+CH65+CM65+CR65+DL65+DQ65+DU65+DY65+DG65</f>
        <v>126809.97</v>
      </c>
      <c r="AU65" s="8">
        <f t="shared" ref="AU65:AU68" si="351">AZ65+BE65+BJ65+BO65+BT65+BY65+CD65+CI65+CN65+CS65+DM65+DR65+DV65+DZ65+DH65</f>
        <v>664046.57000000007</v>
      </c>
      <c r="AV65" s="26">
        <f t="shared" ref="AV65:AV68" si="352">IF(AT65&lt;=0," ",IF(AS65&lt;=0," ",IF(AT65/AS65*100&gt;200,"СВ.200",AT65/AS65)))</f>
        <v>0.99458800000000003</v>
      </c>
      <c r="AW65" s="26">
        <f t="shared" ref="AW65:AW68" si="353">IF(AU65=0," ",IF(AT65/AU65*100&gt;200,"св.200",AT65/AU65))</f>
        <v>0.19096547701466177</v>
      </c>
      <c r="AX65" s="25"/>
      <c r="AY65" s="25"/>
      <c r="AZ65" s="25"/>
      <c r="BA65" s="26" t="str">
        <f t="shared" ref="BA65:BA68" si="354">IF(AY65&lt;=0," ",IF(AX65&lt;=0," ",IF(AY65/AX65*100&gt;200,"СВ.200",AY65/AX65)))</f>
        <v xml:space="preserve"> </v>
      </c>
      <c r="BB65" s="26" t="str">
        <f t="shared" ref="BB65:BB68" si="355">IF(AZ65=0," ",IF(AY65/AZ65*100&gt;200,"св.200",AY65/AZ65))</f>
        <v xml:space="preserve"> </v>
      </c>
      <c r="BC65" s="136">
        <v>97000</v>
      </c>
      <c r="BD65" s="136">
        <v>96388.39</v>
      </c>
      <c r="BE65" s="25">
        <v>94200</v>
      </c>
      <c r="BF65" s="26">
        <f t="shared" ref="BF65:BF68" si="356">IF(BD65&lt;=0," ",IF(BC65&lt;=0," ",IF(BD65/BC65*100&gt;200,"СВ.200",BD65/BC65)))</f>
        <v>0.99369474226804122</v>
      </c>
      <c r="BG65" s="26">
        <f t="shared" ref="BG65:BG68" si="357">IF(BE65=0," ",IF(BD65/BE65*100&gt;200,"св.200",BD65/BE65))</f>
        <v>1.0232313163481954</v>
      </c>
      <c r="BH65" s="136">
        <v>8500</v>
      </c>
      <c r="BI65" s="136">
        <v>8474.58</v>
      </c>
      <c r="BJ65" s="25">
        <v>87427.26</v>
      </c>
      <c r="BK65" s="26">
        <f t="shared" ref="BK65:BK68" si="358">IF(BI65&lt;=0," ",IF(BH65&lt;=0," ",IF(BI65/BH65*100&gt;200,"СВ.200",BI65/BH65)))</f>
        <v>0.99700941176470592</v>
      </c>
      <c r="BL65" s="26">
        <f t="shared" ref="BL65:BL68" si="359">IF(BJ65=0," ",IF(BI65/BJ65*100&gt;200,"св.200",BI65/BJ65))</f>
        <v>9.6932924582104035E-2</v>
      </c>
      <c r="BM65" s="25"/>
      <c r="BN65" s="25"/>
      <c r="BO65" s="25"/>
      <c r="BP65" s="26"/>
      <c r="BQ65" s="26" t="str">
        <f t="shared" ref="BQ65:BQ68" si="360">IF(BO65=0," ",IF(BN65/BO65*100&gt;200,"св.200",BN65/BO65))</f>
        <v xml:space="preserve"> </v>
      </c>
      <c r="BR65" s="25"/>
      <c r="BS65" s="25"/>
      <c r="BT65" s="25"/>
      <c r="BU65" s="26" t="str">
        <f t="shared" ref="BU65:BU68" si="361">IF(BS65&lt;=0," ",IF(BR65&lt;=0," ",IF(BS65/BR65*100&gt;200,"СВ.200",BS65/BR65)))</f>
        <v xml:space="preserve"> </v>
      </c>
      <c r="BV65" s="26" t="str">
        <f t="shared" ref="BV65:BV68" si="362">IF(BT65=0," ",IF(BS65/BT65*100&gt;200,"св.200",BS65/BT65))</f>
        <v xml:space="preserve"> </v>
      </c>
      <c r="BW65" s="25"/>
      <c r="BX65" s="25"/>
      <c r="BY65" s="25"/>
      <c r="BZ65" s="26" t="str">
        <f t="shared" ref="BZ65:BZ68" si="363">IF(BX65&lt;=0," ",IF(BW65&lt;=0," ",IF(BX65/BW65*100&gt;200,"СВ.200",BX65/BW65)))</f>
        <v xml:space="preserve"> </v>
      </c>
      <c r="CA65" s="26" t="str">
        <f t="shared" ref="CA65:CA68" si="364">IF(BY65=0," ",IF(BX65/BY65*100&gt;200,"св.200",BX65/BY65))</f>
        <v xml:space="preserve"> </v>
      </c>
      <c r="CB65" s="136"/>
      <c r="CC65" s="25"/>
      <c r="CD65" s="25"/>
      <c r="CE65" s="26">
        <f>IF(CC66&lt;=0," ",IF(CB66&lt;=0," ",IF(CC66/CB66*100&gt;200,"СВ.200",CC66/CB66)))</f>
        <v>0.9735614583333333</v>
      </c>
      <c r="CF65" s="26" t="str">
        <f>IF(CC65=0," ",IF(CC65/CD65*100&gt;200,"св.200",CC65/CD65))</f>
        <v xml:space="preserve"> </v>
      </c>
      <c r="CG65" s="25"/>
      <c r="CH65" s="25"/>
      <c r="CI65" s="25"/>
      <c r="CJ65" s="26" t="str">
        <f t="shared" ref="CJ65:CJ68" si="365">IF(CH65&lt;=0," ",IF(CG65&lt;=0," ",IF(CH65/CG65*100&gt;200,"СВ.200",CH65/CG65)))</f>
        <v xml:space="preserve"> </v>
      </c>
      <c r="CK65" s="26" t="str">
        <f t="shared" ref="CK65:CK68" si="366">IF(CI65=0," ",IF(CH65/CI65*100&gt;200,"св.200",CH65/CI65))</f>
        <v xml:space="preserve"> </v>
      </c>
      <c r="CL65" s="136"/>
      <c r="CM65" s="25"/>
      <c r="CN65" s="25"/>
      <c r="CO65" s="26" t="str">
        <f t="shared" ref="CO65:CO68" si="367">IF(CM65&lt;=0," ",IF(CL65&lt;=0," ",IF(CM65/CL65*100&gt;200,"СВ.200",CM65/CL65)))</f>
        <v xml:space="preserve"> </v>
      </c>
      <c r="CP65" s="26" t="str">
        <f t="shared" ref="CP65:CP68" si="368">IF(CN65=0," ",IF(CM65/CN65*100&gt;200,"св.200",CM65/CN65))</f>
        <v xml:space="preserve"> </v>
      </c>
      <c r="CQ65" s="136"/>
      <c r="CR65" s="25"/>
      <c r="CS65" s="25">
        <v>340000</v>
      </c>
      <c r="CT65" s="44" t="str">
        <f t="shared" ref="CT65:CT68" si="369">IF(CR65&lt;=0," ",IF(CQ65&lt;=0," ",IF(CR65/CQ65*100&gt;200,"СВ.200",CR65/CQ65)))</f>
        <v xml:space="preserve"> </v>
      </c>
      <c r="CU65" s="26">
        <f t="shared" ref="CU65:CU68" si="370">IF(CS65=0," ",IF(CR65/CS65*100&gt;200,"св.200",CR65/CS65))</f>
        <v>0</v>
      </c>
      <c r="CV65" s="25"/>
      <c r="CW65" s="25"/>
      <c r="CX65" s="25"/>
      <c r="CY65" s="26" t="str">
        <f t="shared" ref="CY65:CY68" si="371">IF(CW65&lt;=0," ",IF(CV65&lt;=0," ",IF(CW65/CV65*100&gt;200,"СВ.200",CW65/CV65)))</f>
        <v xml:space="preserve"> </v>
      </c>
      <c r="CZ65" s="26" t="str">
        <f t="shared" ref="CZ65:CZ68" si="372">IF(CX65=0," ",IF(CW65/CX65*100&gt;200,"св.200",CW65/CX65))</f>
        <v xml:space="preserve"> </v>
      </c>
      <c r="DA65" s="136"/>
      <c r="DB65" s="25"/>
      <c r="DC65" s="25">
        <v>340000</v>
      </c>
      <c r="DD65" s="26" t="str">
        <f t="shared" ref="DD65:DD68" si="373">IF(DB65&lt;=0," ",IF(DA65&lt;=0," ",IF(DB65/DA65*100&gt;200,"СВ.200",DB65/DA65)))</f>
        <v xml:space="preserve"> </v>
      </c>
      <c r="DE65" s="26">
        <f t="shared" ref="DE65:DE68" si="374">IF(DC65=0," ",IF(DB65/DC65*100&gt;200,"св.200",DB65/DC65))</f>
        <v>0</v>
      </c>
      <c r="DF65" s="51"/>
      <c r="DG65" s="51"/>
      <c r="DH65" s="51"/>
      <c r="DI65" s="26" t="str">
        <f t="shared" si="158"/>
        <v xml:space="preserve"> </v>
      </c>
      <c r="DJ65" s="26" t="str">
        <f t="shared" si="159"/>
        <v xml:space="preserve"> </v>
      </c>
      <c r="DK65" s="25"/>
      <c r="DL65" s="25"/>
      <c r="DM65" s="25"/>
      <c r="DN65" s="26" t="str">
        <f t="shared" ref="DN65:DN68" si="375">IF(DL65&lt;=0," ",IF(DK65&lt;=0," ",IF(DL65/DK65*100&gt;200,"СВ.200",DL65/DK65)))</f>
        <v xml:space="preserve"> </v>
      </c>
      <c r="DO65" s="26" t="str">
        <f t="shared" ref="DO65:DO68" si="376">IF(DM65=0," ",IF(DL65/DM65*100&gt;200,"св.200",DL65/DM65))</f>
        <v xml:space="preserve"> </v>
      </c>
      <c r="DP65" s="25"/>
      <c r="DQ65" s="25"/>
      <c r="DR65" s="25">
        <v>120000</v>
      </c>
      <c r="DS65" s="26" t="str">
        <f t="shared" ref="DS65:DS68" si="377">IF(DQ65&lt;=0," ",IF(DP65&lt;=0," ",IF(DQ65/DP65*100&gt;200,"СВ.200",DQ65/DP65)))</f>
        <v xml:space="preserve"> </v>
      </c>
      <c r="DT65" s="26">
        <f t="shared" ref="DT65:DT68" si="378">IF(DR65=0," ",IF(DQ65/DR65*100&gt;200,"св.200",DQ65/DR65))</f>
        <v>0</v>
      </c>
      <c r="DU65" s="25"/>
      <c r="DV65" s="25"/>
      <c r="DW65" s="26" t="str">
        <f t="shared" si="162"/>
        <v xml:space="preserve"> </v>
      </c>
      <c r="DX65" s="136">
        <v>22000</v>
      </c>
      <c r="DY65" s="136">
        <v>21947</v>
      </c>
      <c r="DZ65" s="61">
        <v>22419.31</v>
      </c>
      <c r="EA65" s="26">
        <f t="shared" ref="EA65:EA68" si="379">IF(DY65&lt;=0," ",IF(DX65&lt;=0," ",IF(DY65/DX65*100&gt;200,"СВ.200",DY65/DX65)))</f>
        <v>0.99759090909090908</v>
      </c>
      <c r="EB65" s="26">
        <f t="shared" ref="EB65:EB68" si="380">IF(DZ65=0," ",IF(DY65/DZ65*100&gt;200,"св.200",DY65/DZ65))</f>
        <v>0.97893289311758469</v>
      </c>
    </row>
    <row r="66" spans="1:132" s="16" customFormat="1" ht="16.5" hidden="1" customHeight="1" outlineLevel="1" x14ac:dyDescent="0.25">
      <c r="A66" s="15">
        <v>52</v>
      </c>
      <c r="B66" s="7" t="s">
        <v>48</v>
      </c>
      <c r="C66" s="25">
        <f t="shared" si="327"/>
        <v>2840064.1100000003</v>
      </c>
      <c r="D66" s="25">
        <f t="shared" si="327"/>
        <v>1455147.11</v>
      </c>
      <c r="E66" s="25">
        <f t="shared" si="327"/>
        <v>1733165.77</v>
      </c>
      <c r="F66" s="26">
        <f t="shared" si="333"/>
        <v>0.51236417687768321</v>
      </c>
      <c r="G66" s="26">
        <f t="shared" si="334"/>
        <v>0.83958911212514897</v>
      </c>
      <c r="H66" s="14">
        <f t="shared" si="328"/>
        <v>1343939</v>
      </c>
      <c r="I66" s="21">
        <f t="shared" si="328"/>
        <v>1236570.82</v>
      </c>
      <c r="J66" s="14">
        <f t="shared" si="328"/>
        <v>1321693.46</v>
      </c>
      <c r="K66" s="26">
        <f t="shared" si="335"/>
        <v>0.92010933531953465</v>
      </c>
      <c r="L66" s="26">
        <f t="shared" si="336"/>
        <v>0.93559577725382714</v>
      </c>
      <c r="M66" s="136">
        <v>433120</v>
      </c>
      <c r="N66" s="136">
        <v>404989.03</v>
      </c>
      <c r="O66" s="8">
        <v>241050.19</v>
      </c>
      <c r="P66" s="26">
        <f t="shared" si="337"/>
        <v>0.93505040173623943</v>
      </c>
      <c r="Q66" s="26">
        <f t="shared" si="338"/>
        <v>1.6801025130907385</v>
      </c>
      <c r="R66" s="27">
        <f t="shared" si="329"/>
        <v>404989.03</v>
      </c>
      <c r="S66" s="26">
        <f t="shared" si="137"/>
        <v>1.6801025130907385</v>
      </c>
      <c r="T66" s="27"/>
      <c r="U66" s="27"/>
      <c r="V66" s="27"/>
      <c r="W66" s="26" t="str">
        <f t="shared" si="339"/>
        <v xml:space="preserve"> </v>
      </c>
      <c r="X66" s="26" t="str">
        <f t="shared" si="340"/>
        <v xml:space="preserve"> </v>
      </c>
      <c r="Y66" s="136">
        <v>5819</v>
      </c>
      <c r="Z66" s="136">
        <v>5819</v>
      </c>
      <c r="AA66" s="8">
        <v>328.5</v>
      </c>
      <c r="AB66" s="26">
        <f t="shared" si="341"/>
        <v>1</v>
      </c>
      <c r="AC66" s="26" t="str">
        <f t="shared" si="342"/>
        <v>св.200</v>
      </c>
      <c r="AD66" s="136">
        <v>215000</v>
      </c>
      <c r="AE66" s="136">
        <v>206032.3</v>
      </c>
      <c r="AF66" s="8">
        <v>277268.21999999997</v>
      </c>
      <c r="AG66" s="26">
        <f t="shared" si="343"/>
        <v>0.95828976744186045</v>
      </c>
      <c r="AH66" s="26">
        <f t="shared" si="344"/>
        <v>0.74307939077908025</v>
      </c>
      <c r="AI66" s="136">
        <v>690000</v>
      </c>
      <c r="AJ66" s="136">
        <v>619730.49</v>
      </c>
      <c r="AK66" s="8">
        <v>803046.55</v>
      </c>
      <c r="AL66" s="26">
        <f t="shared" si="345"/>
        <v>0.8981601304347826</v>
      </c>
      <c r="AM66" s="26">
        <f t="shared" si="346"/>
        <v>0.77172424188859279</v>
      </c>
      <c r="AN66" s="136"/>
      <c r="AO66" s="8"/>
      <c r="AP66" s="8"/>
      <c r="AQ66" s="26" t="str">
        <f t="shared" si="347"/>
        <v xml:space="preserve"> </v>
      </c>
      <c r="AR66" s="26" t="str">
        <f>IF(AO66=0," ",IF(AO66/AP66*100&gt;200,"св.200",AO66/AP66))</f>
        <v xml:space="preserve"> </v>
      </c>
      <c r="AS66" s="8">
        <f t="shared" si="349"/>
        <v>1496125.11</v>
      </c>
      <c r="AT66" s="14">
        <f t="shared" si="350"/>
        <v>218576.28999999998</v>
      </c>
      <c r="AU66" s="8">
        <f t="shared" si="351"/>
        <v>411472.31000000006</v>
      </c>
      <c r="AV66" s="26">
        <f t="shared" si="352"/>
        <v>0.1460949278499844</v>
      </c>
      <c r="AW66" s="26">
        <f t="shared" si="353"/>
        <v>0.53120534404854591</v>
      </c>
      <c r="AX66" s="8"/>
      <c r="AY66" s="8"/>
      <c r="AZ66" s="8"/>
      <c r="BA66" s="26" t="str">
        <f t="shared" si="354"/>
        <v xml:space="preserve"> </v>
      </c>
      <c r="BB66" s="26" t="str">
        <f t="shared" si="355"/>
        <v xml:space="preserve"> </v>
      </c>
      <c r="BC66" s="136">
        <v>43.81</v>
      </c>
      <c r="BD66" s="136">
        <v>43.81</v>
      </c>
      <c r="BE66" s="32">
        <v>41.69</v>
      </c>
      <c r="BF66" s="26">
        <f t="shared" si="356"/>
        <v>1</v>
      </c>
      <c r="BG66" s="26">
        <f t="shared" si="357"/>
        <v>1.0508515231470377</v>
      </c>
      <c r="BH66" s="136">
        <v>704328.4</v>
      </c>
      <c r="BI66" s="136">
        <v>171801.53</v>
      </c>
      <c r="BJ66" s="8">
        <v>334654.46000000002</v>
      </c>
      <c r="BK66" s="26">
        <f t="shared" si="358"/>
        <v>0.24392247991135951</v>
      </c>
      <c r="BL66" s="26">
        <f t="shared" si="359"/>
        <v>0.51336990996623799</v>
      </c>
      <c r="BM66" s="27"/>
      <c r="BN66" s="27"/>
      <c r="BO66" s="27"/>
      <c r="BP66" s="26"/>
      <c r="BQ66" s="26" t="str">
        <f t="shared" si="360"/>
        <v xml:space="preserve"> </v>
      </c>
      <c r="BR66" s="27"/>
      <c r="BS66" s="27"/>
      <c r="BT66" s="27"/>
      <c r="BU66" s="26" t="str">
        <f t="shared" si="361"/>
        <v xml:space="preserve"> </v>
      </c>
      <c r="BV66" s="26" t="str">
        <f t="shared" si="362"/>
        <v xml:space="preserve"> </v>
      </c>
      <c r="BW66" s="136">
        <v>294752.90000000002</v>
      </c>
      <c r="BX66" s="27"/>
      <c r="BY66" s="27">
        <v>10000</v>
      </c>
      <c r="BZ66" s="26" t="str">
        <f t="shared" si="363"/>
        <v xml:space="preserve"> </v>
      </c>
      <c r="CA66" s="26">
        <f t="shared" si="364"/>
        <v>0</v>
      </c>
      <c r="CB66" s="136">
        <v>48000</v>
      </c>
      <c r="CC66" s="136">
        <v>46730.95</v>
      </c>
      <c r="CD66" s="8">
        <v>58776.160000000003</v>
      </c>
      <c r="CE66" s="26" t="str">
        <f>IF(CC67&lt;=0," ",IF(CB67&lt;=0," ",IF(CC67/CB67*100&gt;200,"СВ.200",CC67/CB67)))</f>
        <v xml:space="preserve"> </v>
      </c>
      <c r="CF66" s="26">
        <f t="shared" ref="CF66:CF68" si="381">IF(CD66=0," ",IF(CC66/CD66*100&gt;200,"св.200",CC66/CD66))</f>
        <v>0.79506640107145476</v>
      </c>
      <c r="CG66" s="136">
        <v>449000</v>
      </c>
      <c r="CH66" s="27"/>
      <c r="CI66" s="27"/>
      <c r="CJ66" s="26" t="str">
        <f t="shared" si="365"/>
        <v xml:space="preserve"> </v>
      </c>
      <c r="CK66" s="26" t="str">
        <f t="shared" si="366"/>
        <v xml:space="preserve"> </v>
      </c>
      <c r="CL66" s="27"/>
      <c r="CM66" s="8"/>
      <c r="CN66" s="27"/>
      <c r="CO66" s="26" t="str">
        <f t="shared" si="367"/>
        <v xml:space="preserve"> </v>
      </c>
      <c r="CP66" s="26" t="str">
        <f t="shared" si="368"/>
        <v xml:space="preserve"> </v>
      </c>
      <c r="CQ66" s="30"/>
      <c r="CR66" s="8"/>
      <c r="CS66" s="27"/>
      <c r="CT66" s="44" t="str">
        <f t="shared" si="369"/>
        <v xml:space="preserve"> </v>
      </c>
      <c r="CU66" s="26" t="str">
        <f t="shared" si="370"/>
        <v xml:space="preserve"> </v>
      </c>
      <c r="CV66" s="27"/>
      <c r="CW66" s="27"/>
      <c r="CX66" s="27"/>
      <c r="CY66" s="26" t="str">
        <f t="shared" si="371"/>
        <v xml:space="preserve"> </v>
      </c>
      <c r="CZ66" s="26" t="str">
        <f t="shared" si="372"/>
        <v xml:space="preserve"> </v>
      </c>
      <c r="DA66" s="27"/>
      <c r="DB66" s="27"/>
      <c r="DC66" s="27"/>
      <c r="DD66" s="26" t="str">
        <f t="shared" si="373"/>
        <v xml:space="preserve"> </v>
      </c>
      <c r="DE66" s="26" t="str">
        <f t="shared" si="374"/>
        <v xml:space="preserve"> </v>
      </c>
      <c r="DF66" s="27"/>
      <c r="DG66" s="27"/>
      <c r="DH66" s="27"/>
      <c r="DI66" s="26" t="str">
        <f t="shared" si="158"/>
        <v xml:space="preserve"> </v>
      </c>
      <c r="DJ66" s="26" t="str">
        <f t="shared" si="159"/>
        <v xml:space="preserve"> </v>
      </c>
      <c r="DK66" s="27"/>
      <c r="DL66" s="27"/>
      <c r="DM66" s="27"/>
      <c r="DN66" s="26" t="str">
        <f t="shared" si="375"/>
        <v xml:space="preserve"> </v>
      </c>
      <c r="DO66" s="26" t="str">
        <f t="shared" si="376"/>
        <v xml:space="preserve"> </v>
      </c>
      <c r="DP66" s="48"/>
      <c r="DQ66" s="42"/>
      <c r="DR66" s="42">
        <v>3000</v>
      </c>
      <c r="DS66" s="26" t="str">
        <f t="shared" si="377"/>
        <v xml:space="preserve"> </v>
      </c>
      <c r="DT66" s="26">
        <f t="shared" si="378"/>
        <v>0</v>
      </c>
      <c r="DU66" s="27"/>
      <c r="DV66" s="27"/>
      <c r="DW66" s="26" t="str">
        <f t="shared" si="162"/>
        <v xml:space="preserve"> </v>
      </c>
      <c r="DX66" s="136"/>
      <c r="DY66" s="136"/>
      <c r="DZ66" s="27">
        <v>5000</v>
      </c>
      <c r="EA66" s="26" t="str">
        <f t="shared" si="379"/>
        <v xml:space="preserve"> </v>
      </c>
      <c r="EB66" s="26">
        <f t="shared" si="380"/>
        <v>0</v>
      </c>
    </row>
    <row r="67" spans="1:132" s="16" customFormat="1" ht="16.5" hidden="1" customHeight="1" outlineLevel="1" x14ac:dyDescent="0.25">
      <c r="A67" s="15">
        <v>53</v>
      </c>
      <c r="B67" s="7" t="s">
        <v>91</v>
      </c>
      <c r="C67" s="25">
        <f t="shared" si="327"/>
        <v>2963272.7399999998</v>
      </c>
      <c r="D67" s="25">
        <f t="shared" si="327"/>
        <v>3018952.89</v>
      </c>
      <c r="E67" s="25">
        <f t="shared" si="327"/>
        <v>2549166.3100000005</v>
      </c>
      <c r="F67" s="26">
        <f t="shared" si="333"/>
        <v>1.0187900861261932</v>
      </c>
      <c r="G67" s="26">
        <f t="shared" si="334"/>
        <v>1.1842902827316901</v>
      </c>
      <c r="H67" s="14">
        <f t="shared" si="328"/>
        <v>2858172.5999999996</v>
      </c>
      <c r="I67" s="21">
        <f t="shared" si="328"/>
        <v>2913826.17</v>
      </c>
      <c r="J67" s="14">
        <f t="shared" si="328"/>
        <v>2260556.3100000005</v>
      </c>
      <c r="K67" s="26">
        <f t="shared" si="335"/>
        <v>1.0194717316931805</v>
      </c>
      <c r="L67" s="26">
        <f t="shared" si="336"/>
        <v>1.288986324786574</v>
      </c>
      <c r="M67" s="136">
        <v>1499643.18</v>
      </c>
      <c r="N67" s="136">
        <v>1521093.36</v>
      </c>
      <c r="O67" s="25">
        <v>1378641.33</v>
      </c>
      <c r="P67" s="26">
        <f t="shared" si="337"/>
        <v>1.0143035225219377</v>
      </c>
      <c r="Q67" s="26">
        <f t="shared" si="338"/>
        <v>1.1033278394461017</v>
      </c>
      <c r="R67" s="27">
        <f t="shared" si="329"/>
        <v>1521093.36</v>
      </c>
      <c r="S67" s="26">
        <f t="shared" si="137"/>
        <v>1.1033278394461017</v>
      </c>
      <c r="T67" s="25"/>
      <c r="U67" s="25"/>
      <c r="V67" s="25"/>
      <c r="W67" s="26" t="str">
        <f t="shared" si="339"/>
        <v xml:space="preserve"> </v>
      </c>
      <c r="X67" s="26" t="str">
        <f t="shared" si="340"/>
        <v xml:space="preserve"> </v>
      </c>
      <c r="Y67" s="136">
        <v>1329.42</v>
      </c>
      <c r="Z67" s="136">
        <v>1329.42</v>
      </c>
      <c r="AA67" s="25">
        <v>1030.8</v>
      </c>
      <c r="AB67" s="26">
        <f t="shared" si="341"/>
        <v>1</v>
      </c>
      <c r="AC67" s="26">
        <f t="shared" si="342"/>
        <v>1.2896973224679862</v>
      </c>
      <c r="AD67" s="136">
        <v>140000</v>
      </c>
      <c r="AE67" s="136">
        <v>141456.29</v>
      </c>
      <c r="AF67" s="25">
        <v>87099.16</v>
      </c>
      <c r="AG67" s="26">
        <f t="shared" si="343"/>
        <v>1.0104020714285715</v>
      </c>
      <c r="AH67" s="26">
        <f t="shared" si="344"/>
        <v>1.6240832862222783</v>
      </c>
      <c r="AI67" s="136">
        <v>1214700</v>
      </c>
      <c r="AJ67" s="136">
        <v>1247447.1000000001</v>
      </c>
      <c r="AK67" s="25">
        <v>792135.02</v>
      </c>
      <c r="AL67" s="26">
        <f t="shared" si="345"/>
        <v>1.026959002222771</v>
      </c>
      <c r="AM67" s="26">
        <f t="shared" si="346"/>
        <v>1.5747909996454899</v>
      </c>
      <c r="AN67" s="136">
        <v>2500</v>
      </c>
      <c r="AO67" s="136">
        <v>2500</v>
      </c>
      <c r="AP67" s="25">
        <v>1650</v>
      </c>
      <c r="AQ67" s="26">
        <f t="shared" si="347"/>
        <v>1</v>
      </c>
      <c r="AR67" s="26">
        <f t="shared" si="348"/>
        <v>1.5151515151515151</v>
      </c>
      <c r="AS67" s="8">
        <f t="shared" si="349"/>
        <v>105100.14</v>
      </c>
      <c r="AT67" s="14">
        <f t="shared" si="350"/>
        <v>105126.72</v>
      </c>
      <c r="AU67" s="8">
        <f t="shared" si="351"/>
        <v>288610</v>
      </c>
      <c r="AV67" s="26">
        <f t="shared" si="352"/>
        <v>1.0002529016612156</v>
      </c>
      <c r="AW67" s="26">
        <f t="shared" si="353"/>
        <v>0.36425182772599701</v>
      </c>
      <c r="AX67" s="25"/>
      <c r="AY67" s="25"/>
      <c r="AZ67" s="25"/>
      <c r="BA67" s="26" t="str">
        <f t="shared" si="354"/>
        <v xml:space="preserve"> </v>
      </c>
      <c r="BB67" s="26" t="str">
        <f t="shared" si="355"/>
        <v xml:space="preserve"> </v>
      </c>
      <c r="BC67" s="25"/>
      <c r="BD67" s="25"/>
      <c r="BE67" s="25">
        <v>0</v>
      </c>
      <c r="BF67" s="26" t="str">
        <f t="shared" si="356"/>
        <v xml:space="preserve"> </v>
      </c>
      <c r="BG67" s="26" t="str">
        <f t="shared" si="357"/>
        <v xml:space="preserve"> </v>
      </c>
      <c r="BH67" s="136">
        <v>103600</v>
      </c>
      <c r="BI67" s="136">
        <v>103626.58</v>
      </c>
      <c r="BJ67" s="42">
        <v>268610</v>
      </c>
      <c r="BK67" s="26">
        <f t="shared" si="358"/>
        <v>1.0002565637065637</v>
      </c>
      <c r="BL67" s="26">
        <f t="shared" si="359"/>
        <v>0.38578824317784149</v>
      </c>
      <c r="BM67" s="25"/>
      <c r="BN67" s="25"/>
      <c r="BO67" s="25"/>
      <c r="BP67" s="26"/>
      <c r="BQ67" s="26" t="str">
        <f t="shared" si="360"/>
        <v xml:space="preserve"> </v>
      </c>
      <c r="BR67" s="25"/>
      <c r="BS67" s="25"/>
      <c r="BT67" s="25"/>
      <c r="BU67" s="26" t="str">
        <f t="shared" si="361"/>
        <v xml:space="preserve"> </v>
      </c>
      <c r="BV67" s="26" t="str">
        <f t="shared" si="362"/>
        <v xml:space="preserve"> </v>
      </c>
      <c r="BW67" s="25"/>
      <c r="BX67" s="25"/>
      <c r="BY67" s="25"/>
      <c r="BZ67" s="26" t="str">
        <f t="shared" si="363"/>
        <v xml:space="preserve"> </v>
      </c>
      <c r="CA67" s="26" t="str">
        <f t="shared" si="364"/>
        <v xml:space="preserve"> </v>
      </c>
      <c r="CB67" s="136">
        <v>0</v>
      </c>
      <c r="CC67" s="136"/>
      <c r="CD67" s="25">
        <v>0</v>
      </c>
      <c r="CE67" s="26">
        <f>IF(CC68&lt;=0," ",IF(CB68&lt;=0," ",IF(CC68/CB68*100&gt;200,"СВ.200",CC68/CB68)))</f>
        <v>0.5400451477645194</v>
      </c>
      <c r="CF67" s="26" t="str">
        <f t="shared" si="381"/>
        <v xml:space="preserve"> </v>
      </c>
      <c r="CG67" s="25"/>
      <c r="CH67" s="25"/>
      <c r="CI67" s="25"/>
      <c r="CJ67" s="26" t="str">
        <f t="shared" si="365"/>
        <v xml:space="preserve"> </v>
      </c>
      <c r="CK67" s="26" t="str">
        <f t="shared" si="366"/>
        <v xml:space="preserve"> </v>
      </c>
      <c r="CL67" s="25"/>
      <c r="CM67" s="25"/>
      <c r="CN67" s="25"/>
      <c r="CO67" s="26" t="str">
        <f t="shared" si="367"/>
        <v xml:space="preserve"> </v>
      </c>
      <c r="CP67" s="26" t="str">
        <f t="shared" si="368"/>
        <v xml:space="preserve"> </v>
      </c>
      <c r="CQ67" s="25"/>
      <c r="CR67" s="25"/>
      <c r="CS67" s="25"/>
      <c r="CT67" s="44" t="str">
        <f t="shared" si="369"/>
        <v xml:space="preserve"> </v>
      </c>
      <c r="CU67" s="26" t="str">
        <f t="shared" si="370"/>
        <v xml:space="preserve"> </v>
      </c>
      <c r="CV67" s="25"/>
      <c r="CW67" s="25"/>
      <c r="CX67" s="25"/>
      <c r="CY67" s="26" t="str">
        <f t="shared" si="371"/>
        <v xml:space="preserve"> </v>
      </c>
      <c r="CZ67" s="26" t="str">
        <f t="shared" si="372"/>
        <v xml:space="preserve"> </v>
      </c>
      <c r="DA67" s="25"/>
      <c r="DB67" s="25"/>
      <c r="DC67" s="25"/>
      <c r="DD67" s="26" t="str">
        <f t="shared" si="373"/>
        <v xml:space="preserve"> </v>
      </c>
      <c r="DE67" s="26" t="str">
        <f t="shared" si="374"/>
        <v xml:space="preserve"> </v>
      </c>
      <c r="DF67" s="51"/>
      <c r="DG67" s="51"/>
      <c r="DH67" s="51"/>
      <c r="DI67" s="26" t="str">
        <f t="shared" si="158"/>
        <v xml:space="preserve"> </v>
      </c>
      <c r="DJ67" s="26" t="str">
        <f t="shared" si="159"/>
        <v xml:space="preserve"> </v>
      </c>
      <c r="DK67" s="25"/>
      <c r="DL67" s="25"/>
      <c r="DM67" s="25"/>
      <c r="DN67" s="26" t="str">
        <f t="shared" si="375"/>
        <v xml:space="preserve"> </v>
      </c>
      <c r="DO67" s="26" t="str">
        <f t="shared" si="376"/>
        <v xml:space="preserve"> </v>
      </c>
      <c r="DP67" s="25"/>
      <c r="DQ67" s="25"/>
      <c r="DR67" s="25">
        <v>20000</v>
      </c>
      <c r="DS67" s="26" t="str">
        <f t="shared" si="377"/>
        <v xml:space="preserve"> </v>
      </c>
      <c r="DT67" s="26">
        <f t="shared" si="378"/>
        <v>0</v>
      </c>
      <c r="DU67" s="25"/>
      <c r="DV67" s="25"/>
      <c r="DW67" s="26" t="str">
        <f>IF(DU67=0," ",IF(DU67/DV67*100&gt;200,"св.200",DU67/DV67))</f>
        <v xml:space="preserve"> </v>
      </c>
      <c r="DX67" s="136">
        <v>1500.14</v>
      </c>
      <c r="DY67" s="136">
        <v>1500.14</v>
      </c>
      <c r="DZ67" s="61"/>
      <c r="EA67" s="26">
        <f t="shared" si="379"/>
        <v>1</v>
      </c>
      <c r="EB67" s="26" t="e">
        <f>IF(DY67=0," ",IF(DY67/DZ67*100&gt;200,"св.200",DY67/DZ67))</f>
        <v>#DIV/0!</v>
      </c>
    </row>
    <row r="68" spans="1:132" s="16" customFormat="1" ht="15.75" hidden="1" outlineLevel="1" x14ac:dyDescent="0.25">
      <c r="A68" s="15">
        <v>54</v>
      </c>
      <c r="B68" s="7" t="s">
        <v>94</v>
      </c>
      <c r="C68" s="25">
        <f t="shared" si="327"/>
        <v>3033819.85</v>
      </c>
      <c r="D68" s="25">
        <f t="shared" si="327"/>
        <v>2906756.88</v>
      </c>
      <c r="E68" s="25">
        <f t="shared" si="327"/>
        <v>3571844.86</v>
      </c>
      <c r="F68" s="26">
        <f t="shared" si="333"/>
        <v>0.95811782627765452</v>
      </c>
      <c r="G68" s="26">
        <f t="shared" si="334"/>
        <v>0.81379706956253417</v>
      </c>
      <c r="H68" s="14">
        <f t="shared" si="328"/>
        <v>2329440.37</v>
      </c>
      <c r="I68" s="21">
        <f t="shared" si="328"/>
        <v>2382302.65</v>
      </c>
      <c r="J68" s="14">
        <f t="shared" si="328"/>
        <v>1992361.44</v>
      </c>
      <c r="K68" s="26">
        <f t="shared" si="335"/>
        <v>1.0226931243575896</v>
      </c>
      <c r="L68" s="26">
        <f t="shared" si="336"/>
        <v>1.1957181072526679</v>
      </c>
      <c r="M68" s="136">
        <v>661544.71</v>
      </c>
      <c r="N68" s="136">
        <v>693191.02</v>
      </c>
      <c r="O68" s="25">
        <v>582091.53</v>
      </c>
      <c r="P68" s="26">
        <f>IF(N68&lt;=0," ",IF(M68&lt;=0," ",IF(N68/M68*100&gt;200,"СВ.200",N68/M68)))</f>
        <v>1.0478369935117462</v>
      </c>
      <c r="Q68" s="26">
        <f>IF(O68=0," ",IF(N68/O68*100&gt;200,"св.200",N68/O68))</f>
        <v>1.1908625779179436</v>
      </c>
      <c r="R68" s="27">
        <f t="shared" si="329"/>
        <v>693191.02</v>
      </c>
      <c r="S68" s="26">
        <f t="shared" si="137"/>
        <v>1.1908625779179436</v>
      </c>
      <c r="T68" s="25"/>
      <c r="U68" s="25"/>
      <c r="V68" s="25"/>
      <c r="W68" s="26" t="str">
        <f t="shared" si="339"/>
        <v xml:space="preserve"> </v>
      </c>
      <c r="X68" s="26" t="str">
        <f t="shared" si="340"/>
        <v xml:space="preserve"> </v>
      </c>
      <c r="Y68" s="136">
        <v>10385.1</v>
      </c>
      <c r="Z68" s="136">
        <v>10385.1</v>
      </c>
      <c r="AA68" s="25">
        <v>135.16999999999999</v>
      </c>
      <c r="AB68" s="26">
        <f t="shared" si="341"/>
        <v>1</v>
      </c>
      <c r="AC68" s="26" t="str">
        <f t="shared" si="342"/>
        <v>св.200</v>
      </c>
      <c r="AD68" s="136">
        <v>212857.71</v>
      </c>
      <c r="AE68" s="136">
        <v>215714.38</v>
      </c>
      <c r="AF68" s="25">
        <v>167846.39</v>
      </c>
      <c r="AG68" s="26">
        <f t="shared" si="343"/>
        <v>1.0134205615572958</v>
      </c>
      <c r="AH68" s="26">
        <f t="shared" si="344"/>
        <v>1.2851892733588133</v>
      </c>
      <c r="AI68" s="136">
        <v>1443152.85</v>
      </c>
      <c r="AJ68" s="136">
        <v>1463012.15</v>
      </c>
      <c r="AK68" s="25">
        <v>1240588.3500000001</v>
      </c>
      <c r="AL68" s="26">
        <f t="shared" si="345"/>
        <v>1.0137610510210335</v>
      </c>
      <c r="AM68" s="26">
        <f t="shared" si="346"/>
        <v>1.179288963982291</v>
      </c>
      <c r="AN68" s="136">
        <v>1500</v>
      </c>
      <c r="AO68" s="25"/>
      <c r="AP68" s="25">
        <v>1700</v>
      </c>
      <c r="AQ68" s="26" t="str">
        <f t="shared" si="347"/>
        <v xml:space="preserve"> </v>
      </c>
      <c r="AR68" s="26">
        <f t="shared" si="348"/>
        <v>0</v>
      </c>
      <c r="AS68" s="8">
        <f t="shared" si="349"/>
        <v>704379.48</v>
      </c>
      <c r="AT68" s="14">
        <f t="shared" si="350"/>
        <v>524454.23</v>
      </c>
      <c r="AU68" s="8">
        <f t="shared" si="351"/>
        <v>1579483.42</v>
      </c>
      <c r="AV68" s="26">
        <f t="shared" si="352"/>
        <v>0.74456205055831548</v>
      </c>
      <c r="AW68" s="26">
        <f t="shared" si="353"/>
        <v>0.33204161775879865</v>
      </c>
      <c r="AX68" s="25"/>
      <c r="AY68" s="25"/>
      <c r="AZ68" s="25"/>
      <c r="BA68" s="26" t="str">
        <f t="shared" si="354"/>
        <v xml:space="preserve"> </v>
      </c>
      <c r="BB68" s="26" t="str">
        <f t="shared" si="355"/>
        <v xml:space="preserve"> </v>
      </c>
      <c r="BC68" s="25"/>
      <c r="BD68" s="25"/>
      <c r="BE68" s="25">
        <v>539.07000000000005</v>
      </c>
      <c r="BF68" s="26" t="str">
        <f t="shared" si="356"/>
        <v xml:space="preserve"> </v>
      </c>
      <c r="BG68" s="26">
        <f t="shared" si="357"/>
        <v>0</v>
      </c>
      <c r="BH68" s="136">
        <v>493000</v>
      </c>
      <c r="BI68" s="136">
        <v>407931</v>
      </c>
      <c r="BJ68" s="25">
        <v>857381.21</v>
      </c>
      <c r="BK68" s="26">
        <f t="shared" si="358"/>
        <v>0.82744624746450302</v>
      </c>
      <c r="BL68" s="26">
        <f t="shared" si="359"/>
        <v>0.47578719389010171</v>
      </c>
      <c r="BM68" s="25"/>
      <c r="BN68" s="25"/>
      <c r="BO68" s="25"/>
      <c r="BP68" s="26"/>
      <c r="BQ68" s="26" t="str">
        <f t="shared" si="360"/>
        <v xml:space="preserve"> </v>
      </c>
      <c r="BR68" s="25"/>
      <c r="BS68" s="25"/>
      <c r="BT68" s="25"/>
      <c r="BU68" s="26" t="str">
        <f t="shared" si="361"/>
        <v xml:space="preserve"> </v>
      </c>
      <c r="BV68" s="26" t="str">
        <f t="shared" si="362"/>
        <v xml:space="preserve"> </v>
      </c>
      <c r="BW68" s="25"/>
      <c r="BX68" s="25"/>
      <c r="BY68" s="25"/>
      <c r="BZ68" s="26" t="str">
        <f t="shared" si="363"/>
        <v xml:space="preserve"> </v>
      </c>
      <c r="CA68" s="26" t="str">
        <f t="shared" si="364"/>
        <v xml:space="preserve"> </v>
      </c>
      <c r="CB68" s="136">
        <v>206229.48</v>
      </c>
      <c r="CC68" s="136">
        <v>111373.23</v>
      </c>
      <c r="CD68" s="25">
        <v>6038.14</v>
      </c>
      <c r="CE68" s="26">
        <f>IF(CC69&lt;=0," ",IF(CB69&lt;=0," ",IF(CC69/CB69*100&gt;200,"СВ.200",CC69/CB69)))</f>
        <v>1.0113196025445716</v>
      </c>
      <c r="CF68" s="26" t="str">
        <f t="shared" si="381"/>
        <v>св.200</v>
      </c>
      <c r="CG68" s="25"/>
      <c r="CH68" s="25"/>
      <c r="CI68" s="25"/>
      <c r="CJ68" s="26" t="str">
        <f t="shared" si="365"/>
        <v xml:space="preserve"> </v>
      </c>
      <c r="CK68" s="26" t="str">
        <f t="shared" si="366"/>
        <v xml:space="preserve"> </v>
      </c>
      <c r="CL68" s="25"/>
      <c r="CM68" s="25"/>
      <c r="CN68" s="25">
        <v>715525</v>
      </c>
      <c r="CO68" s="26" t="str">
        <f t="shared" si="367"/>
        <v xml:space="preserve"> </v>
      </c>
      <c r="CP68" s="26">
        <f t="shared" si="368"/>
        <v>0</v>
      </c>
      <c r="CQ68" s="25"/>
      <c r="CR68" s="25"/>
      <c r="CS68" s="25"/>
      <c r="CT68" s="44" t="str">
        <f t="shared" si="369"/>
        <v xml:space="preserve"> </v>
      </c>
      <c r="CU68" s="26" t="str">
        <f t="shared" si="370"/>
        <v xml:space="preserve"> </v>
      </c>
      <c r="CV68" s="25"/>
      <c r="CW68" s="25"/>
      <c r="CX68" s="25"/>
      <c r="CY68" s="26" t="str">
        <f t="shared" si="371"/>
        <v xml:space="preserve"> </v>
      </c>
      <c r="CZ68" s="26" t="str">
        <f t="shared" si="372"/>
        <v xml:space="preserve"> </v>
      </c>
      <c r="DA68" s="25"/>
      <c r="DB68" s="25"/>
      <c r="DC68" s="25"/>
      <c r="DD68" s="26" t="str">
        <f t="shared" si="373"/>
        <v xml:space="preserve"> </v>
      </c>
      <c r="DE68" s="26" t="str">
        <f t="shared" si="374"/>
        <v xml:space="preserve"> </v>
      </c>
      <c r="DF68" s="51"/>
      <c r="DG68" s="51"/>
      <c r="DH68" s="51"/>
      <c r="DI68" s="26" t="str">
        <f t="shared" si="158"/>
        <v xml:space="preserve"> </v>
      </c>
      <c r="DJ68" s="26" t="str">
        <f t="shared" si="159"/>
        <v xml:space="preserve"> </v>
      </c>
      <c r="DK68" s="25"/>
      <c r="DL68" s="25"/>
      <c r="DM68" s="25"/>
      <c r="DN68" s="26" t="str">
        <f t="shared" si="375"/>
        <v xml:space="preserve"> </v>
      </c>
      <c r="DO68" s="26" t="str">
        <f t="shared" si="376"/>
        <v xml:space="preserve"> </v>
      </c>
      <c r="DP68" s="25"/>
      <c r="DQ68" s="25"/>
      <c r="DR68" s="25"/>
      <c r="DS68" s="26" t="str">
        <f t="shared" si="377"/>
        <v xml:space="preserve"> </v>
      </c>
      <c r="DT68" s="26" t="str">
        <f t="shared" si="378"/>
        <v xml:space="preserve"> </v>
      </c>
      <c r="DU68" s="25"/>
      <c r="DV68" s="25"/>
      <c r="DW68" s="26" t="str">
        <f t="shared" si="162"/>
        <v xml:space="preserve"> </v>
      </c>
      <c r="DX68" s="136">
        <v>5150</v>
      </c>
      <c r="DY68" s="136">
        <v>5150</v>
      </c>
      <c r="DZ68" s="61"/>
      <c r="EA68" s="26">
        <f t="shared" si="379"/>
        <v>1</v>
      </c>
      <c r="EB68" s="26" t="str">
        <f t="shared" si="380"/>
        <v xml:space="preserve"> </v>
      </c>
    </row>
    <row r="69" spans="1:132" s="18" customFormat="1" ht="32.1" customHeight="1" collapsed="1" x14ac:dyDescent="0.25">
      <c r="A69" s="17"/>
      <c r="B69" s="6" t="s">
        <v>146</v>
      </c>
      <c r="C69" s="31">
        <f>SUM(C70:C74)</f>
        <v>14566444.309999999</v>
      </c>
      <c r="D69" s="31">
        <f t="shared" ref="D69:E69" si="382">SUM(D70:D74)</f>
        <v>14968585.720000001</v>
      </c>
      <c r="E69" s="31">
        <f t="shared" si="382"/>
        <v>13931183.199999999</v>
      </c>
      <c r="F69" s="23">
        <f t="shared" ref="F69:F94" si="383">IF(D69&lt;=0," ",IF(D69/C69*100&gt;200,"СВ.200",D69/C69))</f>
        <v>1.0276073832049684</v>
      </c>
      <c r="G69" s="23">
        <f t="shared" ref="G69:G127" si="384">IF(E69=0," ",IF(D69/E69*100&gt;200,"св.200",D69/E69))</f>
        <v>1.0744662176289521</v>
      </c>
      <c r="H69" s="22">
        <f t="shared" ref="H69:J69" si="385">SUM(H70:H74)</f>
        <v>13378782.199999999</v>
      </c>
      <c r="I69" s="56">
        <f>SUM(I70:I74)</f>
        <v>13744349.190000001</v>
      </c>
      <c r="J69" s="22">
        <f t="shared" si="385"/>
        <v>13467267.220000001</v>
      </c>
      <c r="K69" s="23">
        <f t="shared" ref="K69:K94" si="386">IF(I69&lt;=0," ",IF(I69/H69*100&gt;200,"СВ.200",I69/H69))</f>
        <v>1.0273243845766471</v>
      </c>
      <c r="L69" s="23">
        <f t="shared" ref="L69:L127" si="387">IF(J69=0," ",IF(I69/J69*100&gt;200,"св.200",I69/J69))</f>
        <v>1.0205744762819076</v>
      </c>
      <c r="M69" s="22">
        <f>SUM(M70:M74)</f>
        <v>11035829</v>
      </c>
      <c r="N69" s="22">
        <f>SUM(N70:N74)</f>
        <v>11215253.17</v>
      </c>
      <c r="O69" s="22">
        <f>SUM(O70:O74)</f>
        <v>10863590.539999999</v>
      </c>
      <c r="P69" s="23">
        <f t="shared" ref="P69:P94" si="388">IF(N69&lt;=0," ",IF(M69&lt;=0," ",IF(N69/M69*100&gt;200,"СВ.200",N69/M69)))</f>
        <v>1.0162583318389584</v>
      </c>
      <c r="Q69" s="23">
        <f t="shared" ref="Q69:Q127" si="389">IF(O69=0," ",IF(N69/O69*100&gt;200,"св.200",N69/O69))</f>
        <v>1.0323707552033714</v>
      </c>
      <c r="R69" s="24">
        <f>SUM(R70:R74)</f>
        <v>11215253.17</v>
      </c>
      <c r="S69" s="23">
        <f t="shared" si="137"/>
        <v>1.0323707552033714</v>
      </c>
      <c r="T69" s="22">
        <f t="shared" ref="T69" si="390">SUM(T70:T74)</f>
        <v>387911</v>
      </c>
      <c r="U69" s="22">
        <f>SUM(U70:U74)</f>
        <v>433981.97</v>
      </c>
      <c r="V69" s="22">
        <f>SUM(V70:V74)</f>
        <v>395848.41</v>
      </c>
      <c r="W69" s="23">
        <f t="shared" ref="W69:W94" si="391">IF(U69&lt;=0," ",IF(T69&lt;=0," ",IF(U69/T69*100&gt;200,"СВ.200",U69/T69)))</f>
        <v>1.1187668563149793</v>
      </c>
      <c r="X69" s="23">
        <f t="shared" ref="X69:X123" si="392">IF(V69=0," ",IF(U69/V69*100&gt;200,"св.200",U69/V69))</f>
        <v>1.0963337455365805</v>
      </c>
      <c r="Y69" s="22">
        <f t="shared" ref="Y69:AA69" si="393">SUM(Y70:Y74)</f>
        <v>29105</v>
      </c>
      <c r="Z69" s="22">
        <f>SUM(Z70:Z74)</f>
        <v>38198.61</v>
      </c>
      <c r="AA69" s="22">
        <f t="shared" si="393"/>
        <v>48536.58</v>
      </c>
      <c r="AB69" s="23">
        <f t="shared" ref="AB69:AB94" si="394">IF(Z69&lt;=0," ",IF(Y69&lt;=0," ",IF(Z69/Y69*100&gt;200,"СВ.200",Z69/Y69)))</f>
        <v>1.312441504896066</v>
      </c>
      <c r="AC69" s="23">
        <f t="shared" ref="AC69:AC127" si="395">IF(AA69=0," ",IF(Z69/AA69*100&gt;200,"св.200",Z69/AA69))</f>
        <v>0.78700662469419969</v>
      </c>
      <c r="AD69" s="22">
        <f>SUM(AD70:AD74)</f>
        <v>284289</v>
      </c>
      <c r="AE69" s="22">
        <f>SUM(AE70:AE74)</f>
        <v>293056.83</v>
      </c>
      <c r="AF69" s="22">
        <f>SUM(AF70:AF74)</f>
        <v>201932.77000000002</v>
      </c>
      <c r="AG69" s="23">
        <f t="shared" ref="AG69:AG94" si="396">IF(AE69&lt;=0," ",IF(AD69&lt;=0," ",IF(AE69/AD69*100&gt;200,"СВ.200",AE69/AD69)))</f>
        <v>1.030841256608592</v>
      </c>
      <c r="AH69" s="23">
        <f t="shared" ref="AH69:AH127" si="397">IF(AF69=0," ",IF(AE69/AF69*100&gt;200,"св.200",AE69/AF69))</f>
        <v>1.4512593968774854</v>
      </c>
      <c r="AI69" s="22">
        <f>SUM(AI70:AI74)</f>
        <v>1641648.2</v>
      </c>
      <c r="AJ69" s="22">
        <f>SUM(AJ70:AJ74)</f>
        <v>1763858.61</v>
      </c>
      <c r="AK69" s="22">
        <f>SUM(AK70:AK74)</f>
        <v>1957358.9200000002</v>
      </c>
      <c r="AL69" s="23">
        <f t="shared" ref="AL69:AL94" si="398">IF(AJ69&lt;=0," ",IF(AI69&lt;=0," ",IF(AJ69/AI69*100&gt;200,"СВ.200",AJ69/AI69)))</f>
        <v>1.0744437267375557</v>
      </c>
      <c r="AM69" s="23">
        <f t="shared" ref="AM69:AM127" si="399">IF(AK69=0," ",IF(AJ69/AK69*100&gt;200,"св.200",AJ69/AK69))</f>
        <v>0.90114214208603094</v>
      </c>
      <c r="AN69" s="65">
        <f>SUM(AN70:AN74)</f>
        <v>0</v>
      </c>
      <c r="AO69" s="22">
        <f>SUM(AO70:AO74)</f>
        <v>0</v>
      </c>
      <c r="AP69" s="22">
        <f>SUM(AP70:AP74)</f>
        <v>0</v>
      </c>
      <c r="AQ69" s="23" t="str">
        <f t="shared" si="305"/>
        <v xml:space="preserve"> </v>
      </c>
      <c r="AR69" s="23" t="str">
        <f t="shared" ref="AR69:AR127" si="400">IF(AP69=0," ",IF(AO69/AP69*100&gt;200,"св.200",AO69/AP69))</f>
        <v xml:space="preserve"> </v>
      </c>
      <c r="AS69" s="22">
        <f>SUM(AS70:AS74)</f>
        <v>1187662.1100000001</v>
      </c>
      <c r="AT69" s="22">
        <f t="shared" ref="AT69:AU69" si="401">SUM(AT70:AT74)</f>
        <v>1224236.5300000003</v>
      </c>
      <c r="AU69" s="22">
        <f t="shared" si="401"/>
        <v>463915.98</v>
      </c>
      <c r="AV69" s="23">
        <f t="shared" ref="AV69:AV94" si="402">IF(AT69&lt;=0," ",IF(AS69&lt;=0," ",IF(AT69/AS69*100&gt;200,"СВ.200",AT69/AS69)))</f>
        <v>1.0307953075980509</v>
      </c>
      <c r="AW69" s="23" t="str">
        <f t="shared" ref="AW69:AW127" si="403">IF(AU69=0," ",IF(AT69/AU69*100&gt;200,"св.200",AT69/AU69))</f>
        <v>св.200</v>
      </c>
      <c r="AX69" s="22">
        <f>SUM(AX70:AX74)</f>
        <v>66660</v>
      </c>
      <c r="AY69" s="22">
        <f>SUM(AY70:AY74)</f>
        <v>132215.59</v>
      </c>
      <c r="AZ69" s="22">
        <f>SUM(AZ70:AZ74)</f>
        <v>126207.11</v>
      </c>
      <c r="BA69" s="23">
        <f t="shared" ref="BA69:BA94" si="404">IF(AY69&lt;=0," ",IF(AX69&lt;=0," ",IF(AY69/AX69*100&gt;200,"СВ.200",AY69/AX69)))</f>
        <v>1.983432193219322</v>
      </c>
      <c r="BB69" s="23">
        <f t="shared" ref="BB69:BB127" si="405">IF(AZ69=0," ",IF(AY69/AZ69*100&gt;200,"св.200",AY69/AZ69))</f>
        <v>1.0476080943458732</v>
      </c>
      <c r="BC69" s="24">
        <f>SUM(BC70:BC74)</f>
        <v>0</v>
      </c>
      <c r="BD69" s="24">
        <f t="shared" ref="BD69:BE69" si="406">SUM(BD70:BD74)</f>
        <v>0</v>
      </c>
      <c r="BE69" s="29">
        <f t="shared" si="406"/>
        <v>0</v>
      </c>
      <c r="BF69" s="23" t="str">
        <f t="shared" ref="BF69:BF127" si="407">IF(BD69&lt;=0," ",IF(BC69&lt;=0," ",IF(BD69/BC69*100&gt;200,"СВ.200",BD69/BC69)))</f>
        <v xml:space="preserve"> </v>
      </c>
      <c r="BG69" s="23" t="str">
        <f t="shared" ref="BG69:BG127" si="408">IF(BE69=0," ",IF(BD69/BE69*100&gt;200,"св.200",BD69/BE69))</f>
        <v xml:space="preserve"> </v>
      </c>
      <c r="BH69" s="24">
        <f>SUM(BH70:BH74)</f>
        <v>70778</v>
      </c>
      <c r="BI69" s="24">
        <f>SUM(BI70:BI74)</f>
        <v>77557.47</v>
      </c>
      <c r="BJ69" s="24">
        <f t="shared" ref="BJ69" si="409">SUM(BJ70:BJ74)</f>
        <v>104222.21999999999</v>
      </c>
      <c r="BK69" s="23">
        <f t="shared" ref="BK69:BK94" si="410">IF(BI69&lt;=0," ",IF(BH69&lt;=0," ",IF(BI69/BH69*100&gt;200,"СВ.200",BI69/BH69)))</f>
        <v>1.0957849896860608</v>
      </c>
      <c r="BL69" s="23">
        <f t="shared" ref="BL69:BL127" si="411">IF(BJ69=0," ",IF(BI69/BJ69*100&gt;200,"св.200",BI69/BJ69))</f>
        <v>0.74415484529114817</v>
      </c>
      <c r="BM69" s="22">
        <f>SUM(BM70:BM74)</f>
        <v>0</v>
      </c>
      <c r="BN69" s="22">
        <f>SUM(BN70:BN74)</f>
        <v>0</v>
      </c>
      <c r="BO69" s="22">
        <f>SUM(BO70:BO74)</f>
        <v>0</v>
      </c>
      <c r="BP69" s="23" t="str">
        <f t="shared" ref="BP69:BP80" si="412">IF(BN69&lt;=0," ",IF(BM69&lt;=0," ",IF(BN69/BM69*100&gt;200,"СВ.200",BN69/BM69)))</f>
        <v xml:space="preserve"> </v>
      </c>
      <c r="BQ69" s="23" t="str">
        <f t="shared" ref="BQ69:BQ127" si="413">IF(BO69=0," ",IF(BN69/BO69*100&gt;200,"св.200",BN69/BO69))</f>
        <v xml:space="preserve"> </v>
      </c>
      <c r="BR69" s="22">
        <f>SUM(BR70:BR74)</f>
        <v>0</v>
      </c>
      <c r="BS69" s="22">
        <f>SUM(BS70:BS74)</f>
        <v>0</v>
      </c>
      <c r="BT69" s="22">
        <f>SUM(BT70:BT74)</f>
        <v>0</v>
      </c>
      <c r="BU69" s="23" t="str">
        <f t="shared" ref="BU69:BU94" si="414">IF(BS69&lt;=0," ",IF(BR69&lt;=0," ",IF(BS69/BR69*100&gt;200,"СВ.200",BS69/BR69)))</f>
        <v xml:space="preserve"> </v>
      </c>
      <c r="BV69" s="23" t="str">
        <f t="shared" ref="BV69:BV127" si="415">IF(BT69=0," ",IF(BS69/BT69*100&gt;200,"св.200",BS69/BT69))</f>
        <v xml:space="preserve"> </v>
      </c>
      <c r="BW69" s="22">
        <f>SUM(BW70:BW74)</f>
        <v>7000</v>
      </c>
      <c r="BX69" s="22">
        <f>SUM(BX70:BX74)</f>
        <v>14730.21</v>
      </c>
      <c r="BY69" s="22">
        <f>SUM(BY70:BY74)</f>
        <v>14611.69</v>
      </c>
      <c r="BZ69" s="23" t="str">
        <f t="shared" ref="BZ69:BZ94" si="416">IF(BX69&lt;=0," ",IF(BW69&lt;=0," ",IF(BX69/BW69*100&gt;200,"СВ.200",BX69/BW69)))</f>
        <v>СВ.200</v>
      </c>
      <c r="CA69" s="23">
        <f t="shared" ref="CA69:CA127" si="417">IF(BY69=0," ",IF(BX69/BY69*100&gt;200,"св.200",BX69/BY69))</f>
        <v>1.0081113136125937</v>
      </c>
      <c r="CB69" s="22">
        <f>SUM(CB70:CB74)</f>
        <v>143224.10999999999</v>
      </c>
      <c r="CC69" s="22">
        <f>SUM(CC70:CC74)</f>
        <v>144845.35</v>
      </c>
      <c r="CD69" s="22">
        <f>SUM(CD70:CD74)</f>
        <v>20000</v>
      </c>
      <c r="CE69" s="23">
        <f t="shared" ref="CE69:CE89" si="418">IF(CC69&lt;=0," ",IF(CB69&lt;=0," ",IF(CC69/CB69*100&gt;200,"СВ.200",CC69/CB69)))</f>
        <v>1.0113196025445716</v>
      </c>
      <c r="CF69" s="23" t="str">
        <f t="shared" ref="CF69:CF127" si="419">IF(CD69=0," ",IF(CC69/CD69*100&gt;200,"св.200",CC69/CD69))</f>
        <v>св.200</v>
      </c>
      <c r="CG69" s="24">
        <f>SUM(CG70:CG74)</f>
        <v>0</v>
      </c>
      <c r="CH69" s="24">
        <f>SUM(CH70:CH74)</f>
        <v>0</v>
      </c>
      <c r="CI69" s="24">
        <f>SUM(CI70:CI74)</f>
        <v>0</v>
      </c>
      <c r="CJ69" s="23" t="str">
        <f t="shared" ref="CJ69:CJ94" si="420">IF(CH69&lt;=0," ",IF(CG69&lt;=0," ",IF(CH69/CG69*100&gt;200,"СВ.200",CH69/CG69)))</f>
        <v xml:space="preserve"> </v>
      </c>
      <c r="CK69" s="23" t="str">
        <f t="shared" ref="CK69:CK127" si="421">IF(CI69=0," ",IF(CH69/CI69*100&gt;200,"св.200",CH69/CI69))</f>
        <v xml:space="preserve"> </v>
      </c>
      <c r="CL69" s="22">
        <f>SUM(CL70:CL74)</f>
        <v>830000</v>
      </c>
      <c r="CM69" s="22">
        <f>SUM(CM70:CM74)</f>
        <v>827923.73</v>
      </c>
      <c r="CN69" s="22">
        <f>SUM(CN70:CN74)</f>
        <v>0</v>
      </c>
      <c r="CO69" s="23">
        <f t="shared" si="303"/>
        <v>0.99749846987951807</v>
      </c>
      <c r="CP69" s="23" t="str">
        <f t="shared" ref="CP69:CP127" si="422">IF(CN69=0," ",IF(CM69/CN69*100&gt;200,"св.200",CM69/CN69))</f>
        <v xml:space="preserve"> </v>
      </c>
      <c r="CQ69" s="45">
        <f>SUM(CQ70:CQ74)</f>
        <v>70000</v>
      </c>
      <c r="CR69" s="45">
        <f t="shared" ref="CR69:CS69" si="423">SUM(CR70:CR74)</f>
        <v>6964.18</v>
      </c>
      <c r="CS69" s="45">
        <f t="shared" si="423"/>
        <v>183874.96</v>
      </c>
      <c r="CT69" s="23">
        <f t="shared" ref="CT69:CT127" si="424">IF(CR69&lt;=0," ",IF(CQ69&lt;=0," ",IF(CR69/CQ69*100&gt;200,"СВ.200",CR69/CQ69)))</f>
        <v>9.9488285714285724E-2</v>
      </c>
      <c r="CU69" s="23">
        <f>IF(CR69=0," ",IF(CR69/CS69*100&gt;200,"св.200",CR69/CS69))</f>
        <v>3.7874542569580984E-2</v>
      </c>
      <c r="CV69" s="24">
        <f>SUM(CV70:CV74)</f>
        <v>70000</v>
      </c>
      <c r="CW69" s="24">
        <f>SUM(CW70:CW74)</f>
        <v>6964.18</v>
      </c>
      <c r="CX69" s="24">
        <f>SUM(CX70:CX74)</f>
        <v>183874.96</v>
      </c>
      <c r="CY69" s="23">
        <f t="shared" ref="CY69:CY127" si="425">IF(CW69&lt;=0," ",IF(CV69&lt;=0," ",IF(CW69/CV69*100&gt;200,"СВ.200",CW69/CV69)))</f>
        <v>9.9488285714285724E-2</v>
      </c>
      <c r="CZ69" s="23">
        <f>IF(CW69=0," ",IF(CW69/CX69*100&gt;200,"св.200",CW69/CX69))</f>
        <v>3.7874542569580984E-2</v>
      </c>
      <c r="DA69" s="24">
        <f>SUM(DA70:DA74)</f>
        <v>0</v>
      </c>
      <c r="DB69" s="24">
        <f t="shared" ref="DB69:DC69" si="426">SUM(DB70:DB74)</f>
        <v>0</v>
      </c>
      <c r="DC69" s="24">
        <f t="shared" si="426"/>
        <v>0</v>
      </c>
      <c r="DD69" s="23" t="str">
        <f t="shared" ref="DD69:DD127" si="427">IF(DB69&lt;=0," ",IF(DA69&lt;=0," ",IF(DB69/DA69*100&gt;200,"СВ.200",DB69/DA69)))</f>
        <v xml:space="preserve"> </v>
      </c>
      <c r="DE69" s="23" t="str">
        <f t="shared" ref="DE69:DE127" si="428">IF(DC69=0," ",IF(DB69/DC69*100&gt;200,"св.200",DB69/DC69))</f>
        <v xml:space="preserve"> </v>
      </c>
      <c r="DF69" s="24">
        <f>SUM(DF70:DF74)</f>
        <v>0</v>
      </c>
      <c r="DG69" s="24">
        <f t="shared" ref="DG69:DH69" si="429">SUM(DG70:DG74)</f>
        <v>0</v>
      </c>
      <c r="DH69" s="24">
        <f t="shared" si="429"/>
        <v>0</v>
      </c>
      <c r="DI69" s="59" t="str">
        <f t="shared" si="158"/>
        <v xml:space="preserve"> </v>
      </c>
      <c r="DJ69" s="59" t="str">
        <f t="shared" si="159"/>
        <v xml:space="preserve"> </v>
      </c>
      <c r="DK69" s="22">
        <f>SUM(DK70:DK74)</f>
        <v>0</v>
      </c>
      <c r="DL69" s="22">
        <f>SUM(DL70:DL74)</f>
        <v>0</v>
      </c>
      <c r="DM69" s="22">
        <f>SUM(DM70:DM74)</f>
        <v>0</v>
      </c>
      <c r="DN69" s="23" t="str">
        <f t="shared" ref="DN69:DN94" si="430">IF(DL69&lt;=0," ",IF(DK69&lt;=0," ",IF(DL69/DK69*100&gt;200,"СВ.200",DL69/DK69)))</f>
        <v xml:space="preserve"> </v>
      </c>
      <c r="DO69" s="23" t="str">
        <f t="shared" ref="DO69:DO127" si="431">IF(DM69=0," ",IF(DL69/DM69*100&gt;200,"св.200",DL69/DM69))</f>
        <v xml:space="preserve"> </v>
      </c>
      <c r="DP69" s="22">
        <f>SUM(DP70:DP74)</f>
        <v>0</v>
      </c>
      <c r="DQ69" s="34">
        <f>SUM(DQ70:DQ74)</f>
        <v>0</v>
      </c>
      <c r="DR69" s="22">
        <f>SUM(DR70:DR74)</f>
        <v>0</v>
      </c>
      <c r="DS69" s="23" t="str">
        <f t="shared" ref="DS69:DS94" si="432">IF(DQ69&lt;=0," ",IF(DP69&lt;=0," ",IF(DQ69/DP69*100&gt;200,"СВ.200",DQ69/DP69)))</f>
        <v xml:space="preserve"> </v>
      </c>
      <c r="DT69" s="23" t="str">
        <f t="shared" ref="DT69:DT128" si="433">IF(DR69=0," ",IF(DQ69/DR69*100&gt;200,"св.200",DQ69/DR69))</f>
        <v xml:space="preserve"> </v>
      </c>
      <c r="DU69" s="22">
        <f>SUM(DU70:DU74)</f>
        <v>0</v>
      </c>
      <c r="DV69" s="22">
        <f>SUM(DV70:DV74)</f>
        <v>0</v>
      </c>
      <c r="DW69" s="23" t="str">
        <f t="shared" ref="DW69:DW121" si="434">IF(DV69=0," ",IF(DU69/DV69*100&gt;200,"св.200",DU69/DV69))</f>
        <v xml:space="preserve"> </v>
      </c>
      <c r="DX69" s="22">
        <f>SUM(DX70:DX74)</f>
        <v>0</v>
      </c>
      <c r="DY69" s="22">
        <f>SUM(DY70:DY74)</f>
        <v>20000</v>
      </c>
      <c r="DZ69" s="22">
        <f>SUM(DZ70:DZ74)</f>
        <v>15000</v>
      </c>
      <c r="EA69" s="23" t="str">
        <f t="shared" ref="EA69:EA94" si="435">IF(DY69&lt;=0," ",IF(DX69&lt;=0," ",IF(DY69/DX69*100&gt;200,"СВ.200",DY69/DX69)))</f>
        <v xml:space="preserve"> </v>
      </c>
      <c r="EB69" s="23">
        <f t="shared" ref="EB69:EB121" si="436">IF(DZ69=0," ",IF(DY69/DZ69*100&gt;200,"св.200",DY69/DZ69))</f>
        <v>1.3333333333333333</v>
      </c>
    </row>
    <row r="70" spans="1:132" s="16" customFormat="1" ht="15.75" hidden="1" outlineLevel="1" x14ac:dyDescent="0.25">
      <c r="A70" s="15">
        <v>55</v>
      </c>
      <c r="B70" s="7" t="s">
        <v>108</v>
      </c>
      <c r="C70" s="25">
        <f t="shared" ref="C70:E74" si="437">H70+AS70</f>
        <v>12737971</v>
      </c>
      <c r="D70" s="25">
        <f t="shared" si="437"/>
        <v>13000981.949999999</v>
      </c>
      <c r="E70" s="25">
        <f t="shared" si="437"/>
        <v>12040302.75</v>
      </c>
      <c r="F70" s="26">
        <f t="shared" si="383"/>
        <v>1.0206477899816226</v>
      </c>
      <c r="G70" s="26">
        <f t="shared" si="384"/>
        <v>1.079788624916429</v>
      </c>
      <c r="H70" s="14">
        <f t="shared" ref="H70:J74" si="438">Y70++AI70+M70+AD70+AN70+T70</f>
        <v>11744311</v>
      </c>
      <c r="I70" s="21">
        <f t="shared" si="438"/>
        <v>11977527</v>
      </c>
      <c r="J70" s="14">
        <f t="shared" si="438"/>
        <v>11698480.57</v>
      </c>
      <c r="K70" s="26">
        <f t="shared" si="386"/>
        <v>1.0198577847606385</v>
      </c>
      <c r="L70" s="26">
        <f t="shared" si="387"/>
        <v>1.0238532199399977</v>
      </c>
      <c r="M70" s="136">
        <v>10727200</v>
      </c>
      <c r="N70" s="136">
        <v>10836623.92</v>
      </c>
      <c r="O70" s="8">
        <v>10566101.050000001</v>
      </c>
      <c r="P70" s="26">
        <f t="shared" si="388"/>
        <v>1.010200604071892</v>
      </c>
      <c r="Q70" s="26">
        <f t="shared" si="389"/>
        <v>1.0256029039207417</v>
      </c>
      <c r="R70" s="27">
        <f t="shared" ref="R70:R74" si="439">N70</f>
        <v>10836623.92</v>
      </c>
      <c r="S70" s="26">
        <f t="shared" si="137"/>
        <v>1.0256029039207417</v>
      </c>
      <c r="T70" s="136">
        <v>387911</v>
      </c>
      <c r="U70" s="136">
        <v>433981.97</v>
      </c>
      <c r="V70" s="27">
        <v>395848.41</v>
      </c>
      <c r="W70" s="26">
        <f t="shared" si="391"/>
        <v>1.1187668563149793</v>
      </c>
      <c r="X70" s="26">
        <f t="shared" si="392"/>
        <v>1.0963337455365805</v>
      </c>
      <c r="Y70" s="8"/>
      <c r="Z70" s="136">
        <v>8574.32</v>
      </c>
      <c r="AA70" s="8">
        <v>5998.83</v>
      </c>
      <c r="AB70" s="26" t="str">
        <f t="shared" si="394"/>
        <v xml:space="preserve"> </v>
      </c>
      <c r="AC70" s="26">
        <f t="shared" si="395"/>
        <v>1.4293320530836846</v>
      </c>
      <c r="AD70" s="136">
        <v>150000</v>
      </c>
      <c r="AE70" s="136">
        <v>152475.19</v>
      </c>
      <c r="AF70" s="8">
        <v>97707.83</v>
      </c>
      <c r="AG70" s="26">
        <f t="shared" si="396"/>
        <v>1.0165012666666666</v>
      </c>
      <c r="AH70" s="26">
        <f t="shared" si="397"/>
        <v>1.56052171049137</v>
      </c>
      <c r="AI70" s="136">
        <v>479200</v>
      </c>
      <c r="AJ70" s="136">
        <v>545871.6</v>
      </c>
      <c r="AK70" s="8">
        <v>632824.44999999995</v>
      </c>
      <c r="AL70" s="26">
        <f t="shared" si="398"/>
        <v>1.1391310517529214</v>
      </c>
      <c r="AM70" s="26">
        <f t="shared" si="399"/>
        <v>0.86259562189798455</v>
      </c>
      <c r="AN70" s="68"/>
      <c r="AO70" s="27"/>
      <c r="AP70" s="27"/>
      <c r="AQ70" s="26" t="str">
        <f t="shared" si="305"/>
        <v xml:space="preserve"> </v>
      </c>
      <c r="AR70" s="26" t="str">
        <f t="shared" si="400"/>
        <v xml:space="preserve"> </v>
      </c>
      <c r="AS70" s="8">
        <f t="shared" ref="AS70" si="440">AX70+BC70+BH70+BM70+BR70+BW70+CB70+CG70+CL70+CQ70+DK70+DP70+DX70+DF70</f>
        <v>993660</v>
      </c>
      <c r="AT70" s="14">
        <f t="shared" ref="AT70" si="441">AY70+BD70+BI70+BN70+BS70+BX70+CC70+CH70+CM70+CR70+DL70+DQ70+DU70+DY70+DG70</f>
        <v>1023454.9500000001</v>
      </c>
      <c r="AU70" s="8">
        <f t="shared" ref="AU70" si="442">AZ70+BE70+BJ70+BO70+BT70+BY70+CD70+CI70+CN70+CS70+DM70+DR70+DV70+DZ70+DH70</f>
        <v>341822.18</v>
      </c>
      <c r="AV70" s="26">
        <f t="shared" si="402"/>
        <v>1.0299850552502869</v>
      </c>
      <c r="AW70" s="26" t="str">
        <f t="shared" si="403"/>
        <v>св.200</v>
      </c>
      <c r="AX70" s="136">
        <v>66660</v>
      </c>
      <c r="AY70" s="136">
        <v>132215.59</v>
      </c>
      <c r="AZ70" s="136">
        <v>126207.11</v>
      </c>
      <c r="BA70" s="26">
        <f t="shared" si="404"/>
        <v>1.983432193219322</v>
      </c>
      <c r="BB70" s="26">
        <f t="shared" si="405"/>
        <v>1.0476080943458732</v>
      </c>
      <c r="BC70" s="27"/>
      <c r="BD70" s="27"/>
      <c r="BE70" s="32"/>
      <c r="BF70" s="26" t="str">
        <f t="shared" si="407"/>
        <v xml:space="preserve"> </v>
      </c>
      <c r="BG70" s="26" t="str">
        <f t="shared" si="408"/>
        <v xml:space="preserve"> </v>
      </c>
      <c r="BH70" s="27"/>
      <c r="BI70" s="27"/>
      <c r="BJ70" s="27"/>
      <c r="BK70" s="26" t="str">
        <f t="shared" si="410"/>
        <v xml:space="preserve"> </v>
      </c>
      <c r="BL70" s="26" t="str">
        <f t="shared" si="411"/>
        <v xml:space="preserve"> </v>
      </c>
      <c r="BM70" s="136"/>
      <c r="BN70" s="27"/>
      <c r="BO70" s="27"/>
      <c r="BP70" s="26" t="str">
        <f t="shared" si="412"/>
        <v xml:space="preserve"> </v>
      </c>
      <c r="BQ70" s="26" t="str">
        <f t="shared" si="413"/>
        <v xml:space="preserve"> </v>
      </c>
      <c r="BR70" s="27"/>
      <c r="BS70" s="27"/>
      <c r="BT70" s="27"/>
      <c r="BU70" s="26" t="str">
        <f t="shared" si="414"/>
        <v xml:space="preserve"> </v>
      </c>
      <c r="BV70" s="26" t="str">
        <f t="shared" si="415"/>
        <v xml:space="preserve"> </v>
      </c>
      <c r="BW70" s="136">
        <v>7000</v>
      </c>
      <c r="BX70" s="136">
        <v>14730.21</v>
      </c>
      <c r="BY70" s="27">
        <v>11740.11</v>
      </c>
      <c r="BZ70" s="26" t="str">
        <f t="shared" si="416"/>
        <v>СВ.200</v>
      </c>
      <c r="CA70" s="26">
        <f t="shared" si="417"/>
        <v>1.2546909696757524</v>
      </c>
      <c r="CB70" s="136">
        <v>20000</v>
      </c>
      <c r="CC70" s="136">
        <v>21621.24</v>
      </c>
      <c r="CD70" s="27">
        <v>20000</v>
      </c>
      <c r="CE70" s="26">
        <f t="shared" si="418"/>
        <v>1.0810620000000002</v>
      </c>
      <c r="CF70" s="26">
        <f t="shared" si="419"/>
        <v>1.0810620000000002</v>
      </c>
      <c r="CG70" s="27"/>
      <c r="CH70" s="27"/>
      <c r="CI70" s="27"/>
      <c r="CJ70" s="26" t="str">
        <f t="shared" si="420"/>
        <v xml:space="preserve"> </v>
      </c>
      <c r="CK70" s="26" t="str">
        <f t="shared" si="421"/>
        <v xml:space="preserve"> </v>
      </c>
      <c r="CL70" s="136">
        <v>830000</v>
      </c>
      <c r="CM70" s="136">
        <v>827923.73</v>
      </c>
      <c r="CN70" s="27"/>
      <c r="CO70" s="26">
        <f t="shared" si="303"/>
        <v>0.99749846987951807</v>
      </c>
      <c r="CP70" s="26" t="str">
        <f t="shared" si="422"/>
        <v xml:space="preserve"> </v>
      </c>
      <c r="CQ70" s="136">
        <v>70000</v>
      </c>
      <c r="CR70" s="136">
        <v>6964.18</v>
      </c>
      <c r="CS70" s="8">
        <v>183874.96</v>
      </c>
      <c r="CT70" s="26">
        <f>IF(CR70&lt;=0," ",IF(CQ70&lt;=0," ",IF(CR70/CQ70*100&gt;200,"СВ.200",CR70/CQ70)))</f>
        <v>9.9488285714285724E-2</v>
      </c>
      <c r="CU70" s="26">
        <f>IF(CR70=0," ",IF(CR70/CS70*100&gt;200,"св.200",CR70/CS70))</f>
        <v>3.7874542569580984E-2</v>
      </c>
      <c r="CV70" s="136">
        <v>70000</v>
      </c>
      <c r="CW70" s="136">
        <v>6964.18</v>
      </c>
      <c r="CX70" s="27">
        <v>183874.96</v>
      </c>
      <c r="CY70" s="26">
        <f t="shared" si="425"/>
        <v>9.9488285714285724E-2</v>
      </c>
      <c r="CZ70" s="26">
        <f>IF(CW70=0," ",IF(CW70/CX70*100&gt;200,"св.200",CW70/CX70))</f>
        <v>3.7874542569580984E-2</v>
      </c>
      <c r="DA70" s="27"/>
      <c r="DB70" s="27"/>
      <c r="DC70" s="27"/>
      <c r="DD70" s="26" t="str">
        <f t="shared" si="427"/>
        <v xml:space="preserve"> </v>
      </c>
      <c r="DE70" s="26" t="str">
        <f t="shared" si="428"/>
        <v xml:space="preserve"> </v>
      </c>
      <c r="DF70" s="27"/>
      <c r="DG70" s="27"/>
      <c r="DH70" s="27"/>
      <c r="DI70" s="26" t="str">
        <f t="shared" si="158"/>
        <v xml:space="preserve"> </v>
      </c>
      <c r="DJ70" s="26" t="str">
        <f t="shared" si="159"/>
        <v xml:space="preserve"> </v>
      </c>
      <c r="DK70" s="27"/>
      <c r="DL70" s="27"/>
      <c r="DM70" s="27"/>
      <c r="DN70" s="26" t="str">
        <f t="shared" si="430"/>
        <v xml:space="preserve"> </v>
      </c>
      <c r="DO70" s="26" t="str">
        <f t="shared" si="431"/>
        <v xml:space="preserve"> </v>
      </c>
      <c r="DP70" s="27"/>
      <c r="DQ70" s="33"/>
      <c r="DR70" s="27"/>
      <c r="DS70" s="26" t="str">
        <f t="shared" si="432"/>
        <v xml:space="preserve"> </v>
      </c>
      <c r="DT70" s="26" t="str">
        <f t="shared" si="433"/>
        <v xml:space="preserve"> </v>
      </c>
      <c r="DU70" s="27"/>
      <c r="DV70" s="27"/>
      <c r="DW70" s="26" t="str">
        <f t="shared" si="434"/>
        <v xml:space="preserve"> </v>
      </c>
      <c r="DX70" s="27"/>
      <c r="DY70" s="136">
        <v>20000</v>
      </c>
      <c r="DZ70" s="27"/>
      <c r="EA70" s="26" t="str">
        <f t="shared" si="435"/>
        <v xml:space="preserve"> </v>
      </c>
      <c r="EB70" s="26" t="str">
        <f t="shared" si="436"/>
        <v xml:space="preserve"> </v>
      </c>
    </row>
    <row r="71" spans="1:132" s="16" customFormat="1" ht="15" hidden="1" customHeight="1" outlineLevel="1" x14ac:dyDescent="0.25">
      <c r="A71" s="15">
        <f>A70+1</f>
        <v>56</v>
      </c>
      <c r="B71" s="7" t="s">
        <v>90</v>
      </c>
      <c r="C71" s="25">
        <f t="shared" si="437"/>
        <v>134647.20000000001</v>
      </c>
      <c r="D71" s="25">
        <f t="shared" si="437"/>
        <v>205123.75</v>
      </c>
      <c r="E71" s="25">
        <f t="shared" si="437"/>
        <v>162571.95000000001</v>
      </c>
      <c r="F71" s="26">
        <f t="shared" si="383"/>
        <v>1.523416379991563</v>
      </c>
      <c r="G71" s="26">
        <f t="shared" si="384"/>
        <v>1.2617413397575656</v>
      </c>
      <c r="H71" s="14">
        <f t="shared" si="438"/>
        <v>103999.2</v>
      </c>
      <c r="I71" s="21">
        <f t="shared" si="438"/>
        <v>167696.09</v>
      </c>
      <c r="J71" s="14">
        <f t="shared" si="438"/>
        <v>162439.57</v>
      </c>
      <c r="K71" s="26">
        <f t="shared" si="386"/>
        <v>1.6124748074985191</v>
      </c>
      <c r="L71" s="26">
        <f t="shared" si="387"/>
        <v>1.0323598492657915</v>
      </c>
      <c r="M71" s="136">
        <v>18000</v>
      </c>
      <c r="N71" s="136">
        <v>48883.48</v>
      </c>
      <c r="O71" s="8">
        <v>20074.7</v>
      </c>
      <c r="P71" s="26" t="str">
        <f t="shared" si="388"/>
        <v>СВ.200</v>
      </c>
      <c r="Q71" s="26" t="str">
        <f t="shared" si="389"/>
        <v>св.200</v>
      </c>
      <c r="R71" s="27">
        <f t="shared" si="439"/>
        <v>48883.48</v>
      </c>
      <c r="S71" s="26">
        <f t="shared" ref="S71:S133" si="443">R71/O71</f>
        <v>2.4350789800096639</v>
      </c>
      <c r="T71" s="27"/>
      <c r="U71" s="27"/>
      <c r="V71" s="27"/>
      <c r="W71" s="26" t="str">
        <f t="shared" si="391"/>
        <v xml:space="preserve"> </v>
      </c>
      <c r="X71" s="26" t="str">
        <f t="shared" ref="X71:X74" si="444">IF(U71=0," ",IF(U71/V71*100&gt;200,"св.200",U71/V71))</f>
        <v xml:space="preserve"> </v>
      </c>
      <c r="Y71" s="136">
        <v>1000</v>
      </c>
      <c r="Z71" s="136">
        <v>1542.56</v>
      </c>
      <c r="AA71" s="8">
        <v>15296.25</v>
      </c>
      <c r="AB71" s="26">
        <f t="shared" si="394"/>
        <v>1.5425599999999999</v>
      </c>
      <c r="AC71" s="26">
        <f t="shared" si="395"/>
        <v>0.10084563209937075</v>
      </c>
      <c r="AD71" s="136">
        <v>4000</v>
      </c>
      <c r="AE71" s="136">
        <v>6400.26</v>
      </c>
      <c r="AF71" s="8">
        <v>5169.05</v>
      </c>
      <c r="AG71" s="26">
        <f t="shared" si="396"/>
        <v>1.6000650000000001</v>
      </c>
      <c r="AH71" s="26">
        <f t="shared" si="397"/>
        <v>1.2381888354726691</v>
      </c>
      <c r="AI71" s="136">
        <v>80999.199999999997</v>
      </c>
      <c r="AJ71" s="136">
        <v>110869.79</v>
      </c>
      <c r="AK71" s="8">
        <v>121899.57</v>
      </c>
      <c r="AL71" s="26">
        <f t="shared" si="398"/>
        <v>1.3687763582850201</v>
      </c>
      <c r="AM71" s="26">
        <f t="shared" si="399"/>
        <v>0.90951748230120899</v>
      </c>
      <c r="AN71" s="68"/>
      <c r="AO71" s="27"/>
      <c r="AP71" s="27"/>
      <c r="AQ71" s="26" t="str">
        <f t="shared" si="305"/>
        <v xml:space="preserve"> </v>
      </c>
      <c r="AR71" s="26" t="str">
        <f t="shared" si="400"/>
        <v xml:space="preserve"> </v>
      </c>
      <c r="AS71" s="8">
        <f t="shared" ref="AS71:AS73" si="445">AX71+BC71+BH71+BM71+BR71+BW71+CB71+CG71+CL71+CQ71+DK71+DP71+DX71+DF71</f>
        <v>30648</v>
      </c>
      <c r="AT71" s="14">
        <f t="shared" ref="AT71:AT74" si="446">AY71+BD71+BI71+BN71+BS71+BX71+CC71+CH71+CM71+CR71+DL71+DQ71+DU71+DY71+DG71</f>
        <v>37427.660000000003</v>
      </c>
      <c r="AU71" s="8">
        <f t="shared" ref="AU71:AU74" si="447">AZ71+BE71+BJ71+BO71+BT71+BY71+CD71+CI71+CN71+CS71+DM71+DR71+DV71+DZ71+DH71</f>
        <v>132.38</v>
      </c>
      <c r="AV71" s="26">
        <f t="shared" si="402"/>
        <v>1.2212105194466198</v>
      </c>
      <c r="AW71" s="26" t="str">
        <f t="shared" si="403"/>
        <v>св.200</v>
      </c>
      <c r="AX71" s="27"/>
      <c r="AY71" s="27"/>
      <c r="AZ71" s="27"/>
      <c r="BA71" s="26" t="str">
        <f t="shared" si="404"/>
        <v xml:space="preserve"> </v>
      </c>
      <c r="BB71" s="26" t="str">
        <f t="shared" si="405"/>
        <v xml:space="preserve"> </v>
      </c>
      <c r="BC71" s="27"/>
      <c r="BD71" s="27"/>
      <c r="BE71" s="32"/>
      <c r="BF71" s="26" t="str">
        <f t="shared" si="407"/>
        <v xml:space="preserve"> </v>
      </c>
      <c r="BG71" s="26" t="str">
        <f t="shared" si="408"/>
        <v xml:space="preserve"> </v>
      </c>
      <c r="BH71" s="136"/>
      <c r="BI71" s="136">
        <v>6779.66</v>
      </c>
      <c r="BJ71" s="8">
        <v>132.38</v>
      </c>
      <c r="BK71" s="26" t="str">
        <f t="shared" si="410"/>
        <v xml:space="preserve"> </v>
      </c>
      <c r="BL71" s="26" t="str">
        <f t="shared" si="411"/>
        <v>св.200</v>
      </c>
      <c r="BM71" s="27"/>
      <c r="BN71" s="27"/>
      <c r="BO71" s="27"/>
      <c r="BP71" s="26" t="str">
        <f t="shared" si="412"/>
        <v xml:space="preserve"> </v>
      </c>
      <c r="BQ71" s="26" t="str">
        <f t="shared" si="413"/>
        <v xml:space="preserve"> </v>
      </c>
      <c r="BR71" s="27"/>
      <c r="BS71" s="27"/>
      <c r="BT71" s="27"/>
      <c r="BU71" s="26" t="str">
        <f t="shared" si="414"/>
        <v xml:space="preserve"> </v>
      </c>
      <c r="BV71" s="26" t="str">
        <f t="shared" si="415"/>
        <v xml:space="preserve"> </v>
      </c>
      <c r="BW71" s="27"/>
      <c r="BX71" s="27"/>
      <c r="BY71" s="27"/>
      <c r="BZ71" s="26" t="str">
        <f t="shared" si="416"/>
        <v xml:space="preserve"> </v>
      </c>
      <c r="CA71" s="26" t="str">
        <f t="shared" si="417"/>
        <v xml:space="preserve"> </v>
      </c>
      <c r="CB71" s="136">
        <v>30648</v>
      </c>
      <c r="CC71" s="136">
        <v>30648</v>
      </c>
      <c r="CD71" s="27"/>
      <c r="CE71" s="26">
        <f t="shared" si="418"/>
        <v>1</v>
      </c>
      <c r="CF71" s="26" t="str">
        <f t="shared" si="419"/>
        <v xml:space="preserve"> </v>
      </c>
      <c r="CG71" s="27"/>
      <c r="CH71" s="27"/>
      <c r="CI71" s="27"/>
      <c r="CJ71" s="26" t="str">
        <f t="shared" si="420"/>
        <v xml:space="preserve"> </v>
      </c>
      <c r="CK71" s="26" t="str">
        <f t="shared" si="421"/>
        <v xml:space="preserve"> </v>
      </c>
      <c r="CL71" s="27"/>
      <c r="CM71" s="27"/>
      <c r="CN71" s="27"/>
      <c r="CO71" s="26" t="str">
        <f t="shared" si="303"/>
        <v xml:space="preserve"> </v>
      </c>
      <c r="CP71" s="26" t="str">
        <f t="shared" si="422"/>
        <v xml:space="preserve"> </v>
      </c>
      <c r="CQ71" s="27"/>
      <c r="CR71" s="27"/>
      <c r="CS71" s="27"/>
      <c r="CT71" s="26" t="str">
        <f t="shared" si="424"/>
        <v xml:space="preserve"> </v>
      </c>
      <c r="CU71" s="26" t="str">
        <f t="shared" ref="CU71:CU127" si="448">IF(CS71=0," ",IF(CR71/CS71*100&gt;200,"св.200",CR71/CS71))</f>
        <v xml:space="preserve"> </v>
      </c>
      <c r="CV71" s="27"/>
      <c r="CW71" s="27"/>
      <c r="CX71" s="27"/>
      <c r="CY71" s="26" t="str">
        <f t="shared" si="425"/>
        <v xml:space="preserve"> </v>
      </c>
      <c r="CZ71" s="26" t="str">
        <f t="shared" ref="CZ71:CZ127" si="449">IF(CX71=0," ",IF(CW71/CX71*100&gt;200,"св.200",CW71/CX71))</f>
        <v xml:space="preserve"> </v>
      </c>
      <c r="DA71" s="27"/>
      <c r="DB71" s="27"/>
      <c r="DC71" s="27"/>
      <c r="DD71" s="26" t="str">
        <f t="shared" si="427"/>
        <v xml:space="preserve"> </v>
      </c>
      <c r="DE71" s="26" t="str">
        <f t="shared" si="428"/>
        <v xml:space="preserve"> </v>
      </c>
      <c r="DF71" s="27"/>
      <c r="DG71" s="27"/>
      <c r="DH71" s="27"/>
      <c r="DI71" s="26" t="str">
        <f t="shared" ref="DI71:DI133" si="450">IF(DG71&lt;=0," ",IF(DF71&lt;=0," ",IF(DG71/DF71*100&gt;200,"СВ.200",DG71/DF71)))</f>
        <v xml:space="preserve"> </v>
      </c>
      <c r="DJ71" s="26" t="str">
        <f t="shared" ref="DJ71:DJ133" si="451">IF(DH71=0," ",IF(DG71/DH71*100&gt;200,"св.200",DG71/DH71))</f>
        <v xml:space="preserve"> </v>
      </c>
      <c r="DK71" s="27"/>
      <c r="DL71" s="27"/>
      <c r="DM71" s="27"/>
      <c r="DN71" s="26" t="str">
        <f t="shared" si="430"/>
        <v xml:space="preserve"> </v>
      </c>
      <c r="DO71" s="26" t="str">
        <f t="shared" si="431"/>
        <v xml:space="preserve"> </v>
      </c>
      <c r="DP71" s="27"/>
      <c r="DQ71" s="33"/>
      <c r="DR71" s="27"/>
      <c r="DS71" s="26" t="str">
        <f t="shared" si="432"/>
        <v xml:space="preserve"> </v>
      </c>
      <c r="DT71" s="26" t="str">
        <f t="shared" si="433"/>
        <v xml:space="preserve"> </v>
      </c>
      <c r="DU71" s="27"/>
      <c r="DV71" s="27"/>
      <c r="DW71" s="26" t="str">
        <f t="shared" si="434"/>
        <v xml:space="preserve"> </v>
      </c>
      <c r="DX71" s="27"/>
      <c r="DY71" s="27"/>
      <c r="DZ71" s="27"/>
      <c r="EA71" s="26" t="str">
        <f t="shared" si="435"/>
        <v xml:space="preserve"> </v>
      </c>
      <c r="EB71" s="26" t="str">
        <f t="shared" si="436"/>
        <v xml:space="preserve"> </v>
      </c>
    </row>
    <row r="72" spans="1:132" s="16" customFormat="1" ht="15.75" hidden="1" outlineLevel="1" x14ac:dyDescent="0.25">
      <c r="A72" s="15">
        <f t="shared" ref="A72:A74" si="452">A71+1</f>
        <v>57</v>
      </c>
      <c r="B72" s="7" t="s">
        <v>101</v>
      </c>
      <c r="C72" s="25">
        <f t="shared" si="437"/>
        <v>466133.11</v>
      </c>
      <c r="D72" s="25">
        <f t="shared" si="437"/>
        <v>478649.57</v>
      </c>
      <c r="E72" s="25">
        <f t="shared" si="437"/>
        <v>332778.17</v>
      </c>
      <c r="F72" s="26">
        <f t="shared" si="383"/>
        <v>1.0268516862061141</v>
      </c>
      <c r="G72" s="26">
        <f t="shared" si="384"/>
        <v>1.4383442579782202</v>
      </c>
      <c r="H72" s="14">
        <f t="shared" si="438"/>
        <v>373557</v>
      </c>
      <c r="I72" s="21">
        <f t="shared" si="438"/>
        <v>386073.46</v>
      </c>
      <c r="J72" s="14">
        <f t="shared" si="438"/>
        <v>332145.67</v>
      </c>
      <c r="K72" s="26">
        <f t="shared" si="386"/>
        <v>1.0335061583640517</v>
      </c>
      <c r="L72" s="26">
        <f t="shared" si="387"/>
        <v>1.162361863696733</v>
      </c>
      <c r="M72" s="136">
        <v>151244</v>
      </c>
      <c r="N72" s="136">
        <v>162279.32</v>
      </c>
      <c r="O72" s="8">
        <v>132931.39000000001</v>
      </c>
      <c r="P72" s="26">
        <f t="shared" si="388"/>
        <v>1.0729636878157149</v>
      </c>
      <c r="Q72" s="26">
        <f t="shared" si="389"/>
        <v>1.2207750178494334</v>
      </c>
      <c r="R72" s="27">
        <f t="shared" si="439"/>
        <v>162279.32</v>
      </c>
      <c r="S72" s="26">
        <f t="shared" si="443"/>
        <v>1.2207750178494334</v>
      </c>
      <c r="T72" s="27"/>
      <c r="U72" s="27"/>
      <c r="V72" s="27"/>
      <c r="W72" s="26" t="str">
        <f t="shared" si="391"/>
        <v xml:space="preserve"> </v>
      </c>
      <c r="X72" s="26" t="str">
        <f t="shared" si="444"/>
        <v xml:space="preserve"> </v>
      </c>
      <c r="Y72" s="136">
        <v>3134</v>
      </c>
      <c r="Z72" s="136">
        <v>3134.54</v>
      </c>
      <c r="AA72" s="8">
        <v>738.3</v>
      </c>
      <c r="AB72" s="26">
        <f t="shared" si="394"/>
        <v>1.0001723037651564</v>
      </c>
      <c r="AC72" s="26" t="str">
        <f t="shared" si="395"/>
        <v>св.200</v>
      </c>
      <c r="AD72" s="136">
        <v>57115</v>
      </c>
      <c r="AE72" s="136">
        <v>57444.46</v>
      </c>
      <c r="AF72" s="8">
        <v>33488.81</v>
      </c>
      <c r="AG72" s="26">
        <f t="shared" si="396"/>
        <v>1.0057683620765123</v>
      </c>
      <c r="AH72" s="26">
        <f t="shared" si="397"/>
        <v>1.7153329724167565</v>
      </c>
      <c r="AI72" s="136">
        <v>162064</v>
      </c>
      <c r="AJ72" s="136">
        <v>163215.14000000001</v>
      </c>
      <c r="AK72" s="8">
        <v>164987.17000000001</v>
      </c>
      <c r="AL72" s="26">
        <f t="shared" si="398"/>
        <v>1.0071029963471223</v>
      </c>
      <c r="AM72" s="26">
        <f t="shared" si="399"/>
        <v>0.9892595890941096</v>
      </c>
      <c r="AN72" s="68"/>
      <c r="AO72" s="27"/>
      <c r="AP72" s="27"/>
      <c r="AQ72" s="26" t="str">
        <f t="shared" si="305"/>
        <v xml:space="preserve"> </v>
      </c>
      <c r="AR72" s="26" t="str">
        <f t="shared" si="400"/>
        <v xml:space="preserve"> </v>
      </c>
      <c r="AS72" s="8">
        <f t="shared" si="445"/>
        <v>92576.11</v>
      </c>
      <c r="AT72" s="14">
        <f t="shared" si="446"/>
        <v>92576.11</v>
      </c>
      <c r="AU72" s="8">
        <f t="shared" si="447"/>
        <v>632.5</v>
      </c>
      <c r="AV72" s="26">
        <f t="shared" si="402"/>
        <v>1</v>
      </c>
      <c r="AW72" s="26" t="str">
        <f>IF(AT72=0," ",IF(AT72/AU72*100&gt;200,"св.200",AT72/AU72))</f>
        <v>св.200</v>
      </c>
      <c r="AX72" s="8"/>
      <c r="AY72" s="27"/>
      <c r="AZ72" s="27"/>
      <c r="BA72" s="26" t="str">
        <f t="shared" si="404"/>
        <v xml:space="preserve"> </v>
      </c>
      <c r="BB72" s="26" t="str">
        <f t="shared" si="405"/>
        <v xml:space="preserve"> </v>
      </c>
      <c r="BC72" s="27"/>
      <c r="BD72" s="27"/>
      <c r="BE72" s="32"/>
      <c r="BF72" s="26" t="str">
        <f t="shared" si="407"/>
        <v xml:space="preserve"> </v>
      </c>
      <c r="BG72" s="26" t="str">
        <f t="shared" si="408"/>
        <v xml:space="preserve"> </v>
      </c>
      <c r="BH72" s="136"/>
      <c r="BI72" s="136">
        <v>0</v>
      </c>
      <c r="BJ72" s="8">
        <v>632.5</v>
      </c>
      <c r="BK72" s="26" t="str">
        <f t="shared" si="410"/>
        <v xml:space="preserve"> </v>
      </c>
      <c r="BL72" s="26" t="str">
        <f>IF(BI72=0," ",IF(BI72/BJ72*100&gt;200,"св.200",BI72/BJ72))</f>
        <v xml:space="preserve"> </v>
      </c>
      <c r="BM72" s="27"/>
      <c r="BN72" s="27"/>
      <c r="BO72" s="27"/>
      <c r="BP72" s="26" t="str">
        <f t="shared" si="412"/>
        <v xml:space="preserve"> </v>
      </c>
      <c r="BQ72" s="26" t="str">
        <f t="shared" si="413"/>
        <v xml:space="preserve"> </v>
      </c>
      <c r="BR72" s="27"/>
      <c r="BS72" s="27"/>
      <c r="BT72" s="27"/>
      <c r="BU72" s="26" t="str">
        <f t="shared" si="414"/>
        <v xml:space="preserve"> </v>
      </c>
      <c r="BV72" s="26" t="str">
        <f t="shared" si="415"/>
        <v xml:space="preserve"> </v>
      </c>
      <c r="BW72" s="27"/>
      <c r="BX72" s="27"/>
      <c r="BY72" s="27"/>
      <c r="BZ72" s="26" t="str">
        <f t="shared" si="416"/>
        <v xml:space="preserve"> </v>
      </c>
      <c r="CA72" s="26" t="str">
        <f t="shared" si="417"/>
        <v xml:space="preserve"> </v>
      </c>
      <c r="CB72" s="136">
        <v>92576.11</v>
      </c>
      <c r="CC72" s="136">
        <v>92576.11</v>
      </c>
      <c r="CD72" s="27"/>
      <c r="CE72" s="26">
        <f t="shared" si="418"/>
        <v>1</v>
      </c>
      <c r="CF72" s="26" t="str">
        <f t="shared" si="419"/>
        <v xml:space="preserve"> </v>
      </c>
      <c r="CG72" s="27"/>
      <c r="CH72" s="27"/>
      <c r="CI72" s="27"/>
      <c r="CJ72" s="26" t="str">
        <f t="shared" si="420"/>
        <v xml:space="preserve"> </v>
      </c>
      <c r="CK72" s="26" t="str">
        <f t="shared" si="421"/>
        <v xml:space="preserve"> </v>
      </c>
      <c r="CL72" s="27"/>
      <c r="CM72" s="27"/>
      <c r="CN72" s="27"/>
      <c r="CO72" s="26" t="str">
        <f t="shared" si="303"/>
        <v xml:space="preserve"> </v>
      </c>
      <c r="CP72" s="26" t="str">
        <f t="shared" si="422"/>
        <v xml:space="preserve"> </v>
      </c>
      <c r="CQ72" s="27"/>
      <c r="CR72" s="27"/>
      <c r="CS72" s="27"/>
      <c r="CT72" s="26" t="str">
        <f t="shared" si="424"/>
        <v xml:space="preserve"> </v>
      </c>
      <c r="CU72" s="26" t="str">
        <f t="shared" si="448"/>
        <v xml:space="preserve"> </v>
      </c>
      <c r="CV72" s="27"/>
      <c r="CW72" s="27"/>
      <c r="CX72" s="27"/>
      <c r="CY72" s="26" t="str">
        <f t="shared" si="425"/>
        <v xml:space="preserve"> </v>
      </c>
      <c r="CZ72" s="26" t="str">
        <f t="shared" si="449"/>
        <v xml:space="preserve"> </v>
      </c>
      <c r="DA72" s="27"/>
      <c r="DB72" s="27"/>
      <c r="DC72" s="27"/>
      <c r="DD72" s="26" t="str">
        <f t="shared" si="427"/>
        <v xml:space="preserve"> </v>
      </c>
      <c r="DE72" s="26" t="str">
        <f t="shared" si="428"/>
        <v xml:space="preserve"> </v>
      </c>
      <c r="DF72" s="27"/>
      <c r="DG72" s="27"/>
      <c r="DH72" s="27"/>
      <c r="DI72" s="26" t="str">
        <f t="shared" si="450"/>
        <v xml:space="preserve"> </v>
      </c>
      <c r="DJ72" s="26" t="str">
        <f t="shared" si="451"/>
        <v xml:space="preserve"> </v>
      </c>
      <c r="DK72" s="27"/>
      <c r="DL72" s="27"/>
      <c r="DM72" s="27"/>
      <c r="DN72" s="26" t="str">
        <f t="shared" si="430"/>
        <v xml:space="preserve"> </v>
      </c>
      <c r="DO72" s="26" t="str">
        <f t="shared" si="431"/>
        <v xml:space="preserve"> </v>
      </c>
      <c r="DP72" s="27"/>
      <c r="DQ72" s="33"/>
      <c r="DR72" s="27"/>
      <c r="DS72" s="26" t="str">
        <f t="shared" si="432"/>
        <v xml:space="preserve"> </v>
      </c>
      <c r="DT72" s="26" t="str">
        <f t="shared" si="433"/>
        <v xml:space="preserve"> </v>
      </c>
      <c r="DU72" s="27"/>
      <c r="DV72" s="27"/>
      <c r="DW72" s="26" t="str">
        <f t="shared" si="434"/>
        <v xml:space="preserve"> </v>
      </c>
      <c r="DX72" s="27"/>
      <c r="DY72" s="27"/>
      <c r="DZ72" s="27"/>
      <c r="EA72" s="26" t="str">
        <f t="shared" si="435"/>
        <v xml:space="preserve"> </v>
      </c>
      <c r="EB72" s="26" t="str">
        <f t="shared" si="436"/>
        <v xml:space="preserve"> </v>
      </c>
    </row>
    <row r="73" spans="1:132" s="16" customFormat="1" ht="15.75" hidden="1" outlineLevel="1" x14ac:dyDescent="0.25">
      <c r="A73" s="15">
        <f t="shared" si="452"/>
        <v>58</v>
      </c>
      <c r="B73" s="7" t="s">
        <v>19</v>
      </c>
      <c r="C73" s="25">
        <f t="shared" si="437"/>
        <v>143400</v>
      </c>
      <c r="D73" s="25">
        <f t="shared" si="437"/>
        <v>193109.65</v>
      </c>
      <c r="E73" s="25">
        <f t="shared" si="437"/>
        <v>391693.93</v>
      </c>
      <c r="F73" s="26">
        <f t="shared" si="383"/>
        <v>1.3466502789400279</v>
      </c>
      <c r="G73" s="26">
        <f t="shared" si="384"/>
        <v>0.49301159709061615</v>
      </c>
      <c r="H73" s="14">
        <f t="shared" si="438"/>
        <v>143400</v>
      </c>
      <c r="I73" s="21">
        <f t="shared" si="438"/>
        <v>193109.65</v>
      </c>
      <c r="J73" s="14">
        <f t="shared" si="438"/>
        <v>377772.02</v>
      </c>
      <c r="K73" s="26">
        <f t="shared" si="386"/>
        <v>1.3466502789400279</v>
      </c>
      <c r="L73" s="26">
        <f t="shared" si="387"/>
        <v>0.51118039393176862</v>
      </c>
      <c r="M73" s="136">
        <v>37000</v>
      </c>
      <c r="N73" s="136">
        <v>61453.03</v>
      </c>
      <c r="O73" s="8">
        <v>46538.2</v>
      </c>
      <c r="P73" s="26">
        <f t="shared" si="388"/>
        <v>1.6608927027027027</v>
      </c>
      <c r="Q73" s="26">
        <f t="shared" si="389"/>
        <v>1.3204857514901738</v>
      </c>
      <c r="R73" s="27">
        <f t="shared" si="439"/>
        <v>61453.03</v>
      </c>
      <c r="S73" s="26">
        <f t="shared" si="443"/>
        <v>1.3204857514901738</v>
      </c>
      <c r="T73" s="27"/>
      <c r="U73" s="27"/>
      <c r="V73" s="27"/>
      <c r="W73" s="26" t="str">
        <f t="shared" si="391"/>
        <v xml:space="preserve"> </v>
      </c>
      <c r="X73" s="26" t="str">
        <f t="shared" si="444"/>
        <v xml:space="preserve"> </v>
      </c>
      <c r="Y73" s="136">
        <v>13900</v>
      </c>
      <c r="Z73" s="136">
        <v>13876.59</v>
      </c>
      <c r="AA73" s="8">
        <v>20613</v>
      </c>
      <c r="AB73" s="26">
        <f t="shared" si="394"/>
        <v>0.99831582733812951</v>
      </c>
      <c r="AC73" s="26">
        <f t="shared" si="395"/>
        <v>0.67319604133313926</v>
      </c>
      <c r="AD73" s="136">
        <v>5000</v>
      </c>
      <c r="AE73" s="136">
        <v>8355.98</v>
      </c>
      <c r="AF73" s="8">
        <v>9230.1299999999992</v>
      </c>
      <c r="AG73" s="26">
        <f t="shared" si="396"/>
        <v>1.6711959999999999</v>
      </c>
      <c r="AH73" s="26">
        <f t="shared" si="397"/>
        <v>0.90529385826635167</v>
      </c>
      <c r="AI73" s="136">
        <v>87500</v>
      </c>
      <c r="AJ73" s="136">
        <v>109424.05</v>
      </c>
      <c r="AK73" s="8">
        <v>301390.69</v>
      </c>
      <c r="AL73" s="26">
        <f t="shared" si="398"/>
        <v>1.2505605714285715</v>
      </c>
      <c r="AM73" s="26">
        <f t="shared" si="399"/>
        <v>0.36306380266756083</v>
      </c>
      <c r="AN73" s="68"/>
      <c r="AO73" s="27"/>
      <c r="AP73" s="27"/>
      <c r="AQ73" s="26" t="str">
        <f t="shared" si="305"/>
        <v xml:space="preserve"> </v>
      </c>
      <c r="AR73" s="26" t="str">
        <f t="shared" si="400"/>
        <v xml:space="preserve"> </v>
      </c>
      <c r="AS73" s="8">
        <f t="shared" si="445"/>
        <v>0</v>
      </c>
      <c r="AT73" s="14">
        <f t="shared" si="446"/>
        <v>0</v>
      </c>
      <c r="AU73" s="8">
        <f t="shared" si="447"/>
        <v>13921.91</v>
      </c>
      <c r="AV73" s="26" t="str">
        <f t="shared" si="402"/>
        <v xml:space="preserve"> </v>
      </c>
      <c r="AW73" s="26">
        <f t="shared" si="403"/>
        <v>0</v>
      </c>
      <c r="AX73" s="8"/>
      <c r="AY73" s="27"/>
      <c r="AZ73" s="27"/>
      <c r="BA73" s="26" t="str">
        <f t="shared" si="404"/>
        <v xml:space="preserve"> </v>
      </c>
      <c r="BB73" s="26" t="str">
        <f t="shared" si="405"/>
        <v xml:space="preserve"> </v>
      </c>
      <c r="BC73" s="27"/>
      <c r="BD73" s="27"/>
      <c r="BE73" s="32"/>
      <c r="BF73" s="26" t="str">
        <f t="shared" si="407"/>
        <v xml:space="preserve"> </v>
      </c>
      <c r="BG73" s="26" t="str">
        <f t="shared" si="408"/>
        <v xml:space="preserve"> </v>
      </c>
      <c r="BH73" s="136"/>
      <c r="BI73" s="136">
        <v>0</v>
      </c>
      <c r="BJ73" s="8">
        <v>8921.91</v>
      </c>
      <c r="BK73" s="26" t="str">
        <f t="shared" si="410"/>
        <v xml:space="preserve"> </v>
      </c>
      <c r="BL73" s="26">
        <f t="shared" si="411"/>
        <v>0</v>
      </c>
      <c r="BM73" s="27"/>
      <c r="BN73" s="27"/>
      <c r="BO73" s="27"/>
      <c r="BP73" s="26" t="str">
        <f t="shared" si="412"/>
        <v xml:space="preserve"> </v>
      </c>
      <c r="BQ73" s="26" t="str">
        <f t="shared" si="413"/>
        <v xml:space="preserve"> </v>
      </c>
      <c r="BR73" s="27"/>
      <c r="BS73" s="27"/>
      <c r="BT73" s="27"/>
      <c r="BU73" s="26" t="str">
        <f t="shared" si="414"/>
        <v xml:space="preserve"> </v>
      </c>
      <c r="BV73" s="26" t="str">
        <f t="shared" si="415"/>
        <v xml:space="preserve"> </v>
      </c>
      <c r="BW73" s="27"/>
      <c r="BX73" s="27"/>
      <c r="BY73" s="27"/>
      <c r="BZ73" s="26" t="str">
        <f t="shared" si="416"/>
        <v xml:space="preserve"> </v>
      </c>
      <c r="CA73" s="26" t="str">
        <f t="shared" si="417"/>
        <v xml:space="preserve"> </v>
      </c>
      <c r="CB73" s="27"/>
      <c r="CC73" s="27"/>
      <c r="CD73" s="27"/>
      <c r="CE73" s="26" t="str">
        <f t="shared" si="418"/>
        <v xml:space="preserve"> </v>
      </c>
      <c r="CF73" s="26" t="str">
        <f t="shared" si="419"/>
        <v xml:space="preserve"> </v>
      </c>
      <c r="CG73" s="27"/>
      <c r="CH73" s="27"/>
      <c r="CI73" s="27"/>
      <c r="CJ73" s="26" t="str">
        <f t="shared" si="420"/>
        <v xml:space="preserve"> </v>
      </c>
      <c r="CK73" s="26" t="str">
        <f t="shared" si="421"/>
        <v xml:space="preserve"> </v>
      </c>
      <c r="CL73" s="27"/>
      <c r="CM73" s="27"/>
      <c r="CN73" s="27"/>
      <c r="CO73" s="26" t="str">
        <f t="shared" si="303"/>
        <v xml:space="preserve"> </v>
      </c>
      <c r="CP73" s="26" t="str">
        <f t="shared" si="422"/>
        <v xml:space="preserve"> </v>
      </c>
      <c r="CQ73" s="27"/>
      <c r="CR73" s="27"/>
      <c r="CS73" s="27"/>
      <c r="CT73" s="26" t="str">
        <f t="shared" si="424"/>
        <v xml:space="preserve"> </v>
      </c>
      <c r="CU73" s="26" t="str">
        <f t="shared" si="448"/>
        <v xml:space="preserve"> </v>
      </c>
      <c r="CV73" s="27"/>
      <c r="CW73" s="27"/>
      <c r="CX73" s="27"/>
      <c r="CY73" s="26" t="str">
        <f t="shared" si="425"/>
        <v xml:space="preserve"> </v>
      </c>
      <c r="CZ73" s="26" t="str">
        <f t="shared" si="449"/>
        <v xml:space="preserve"> </v>
      </c>
      <c r="DA73" s="27"/>
      <c r="DB73" s="27"/>
      <c r="DC73" s="27"/>
      <c r="DD73" s="26" t="str">
        <f t="shared" si="427"/>
        <v xml:space="preserve"> </v>
      </c>
      <c r="DE73" s="26" t="str">
        <f t="shared" si="428"/>
        <v xml:space="preserve"> </v>
      </c>
      <c r="DF73" s="27"/>
      <c r="DG73" s="27"/>
      <c r="DH73" s="27"/>
      <c r="DI73" s="26" t="str">
        <f t="shared" si="450"/>
        <v xml:space="preserve"> </v>
      </c>
      <c r="DJ73" s="26" t="str">
        <f t="shared" si="451"/>
        <v xml:space="preserve"> </v>
      </c>
      <c r="DK73" s="27"/>
      <c r="DL73" s="27"/>
      <c r="DM73" s="27"/>
      <c r="DN73" s="26" t="str">
        <f t="shared" si="430"/>
        <v xml:space="preserve"> </v>
      </c>
      <c r="DO73" s="26" t="str">
        <f t="shared" si="431"/>
        <v xml:space="preserve"> </v>
      </c>
      <c r="DP73" s="27"/>
      <c r="DQ73" s="33"/>
      <c r="DR73" s="27"/>
      <c r="DS73" s="26" t="str">
        <f t="shared" si="432"/>
        <v xml:space="preserve"> </v>
      </c>
      <c r="DT73" s="26" t="str">
        <f t="shared" si="433"/>
        <v xml:space="preserve"> </v>
      </c>
      <c r="DU73" s="27"/>
      <c r="DV73" s="27"/>
      <c r="DW73" s="26" t="str">
        <f t="shared" si="434"/>
        <v xml:space="preserve"> </v>
      </c>
      <c r="DX73" s="27"/>
      <c r="DY73" s="27"/>
      <c r="DZ73" s="27">
        <v>5000</v>
      </c>
      <c r="EA73" s="26" t="str">
        <f t="shared" si="435"/>
        <v xml:space="preserve"> </v>
      </c>
      <c r="EB73" s="26">
        <f t="shared" si="436"/>
        <v>0</v>
      </c>
    </row>
    <row r="74" spans="1:132" s="16" customFormat="1" ht="18" hidden="1" customHeight="1" outlineLevel="1" x14ac:dyDescent="0.25">
      <c r="A74" s="15">
        <f t="shared" si="452"/>
        <v>59</v>
      </c>
      <c r="B74" s="7" t="s">
        <v>7</v>
      </c>
      <c r="C74" s="25">
        <f t="shared" si="437"/>
        <v>1084293</v>
      </c>
      <c r="D74" s="25">
        <f t="shared" si="437"/>
        <v>1090720.8</v>
      </c>
      <c r="E74" s="25">
        <f t="shared" si="437"/>
        <v>1003836.3999999999</v>
      </c>
      <c r="F74" s="26">
        <f t="shared" si="383"/>
        <v>1.0059281024593907</v>
      </c>
      <c r="G74" s="26">
        <f t="shared" si="384"/>
        <v>1.0865523505623029</v>
      </c>
      <c r="H74" s="14">
        <f t="shared" si="438"/>
        <v>1013515</v>
      </c>
      <c r="I74" s="21">
        <f t="shared" si="438"/>
        <v>1019942.99</v>
      </c>
      <c r="J74" s="14">
        <f t="shared" si="438"/>
        <v>896429.3899999999</v>
      </c>
      <c r="K74" s="26">
        <f t="shared" si="386"/>
        <v>1.0063422741646646</v>
      </c>
      <c r="L74" s="26">
        <f t="shared" si="387"/>
        <v>1.1377839698004548</v>
      </c>
      <c r="M74" s="136">
        <v>102385</v>
      </c>
      <c r="N74" s="136">
        <v>106013.42</v>
      </c>
      <c r="O74" s="8">
        <v>97945.2</v>
      </c>
      <c r="P74" s="26">
        <f t="shared" si="388"/>
        <v>1.0354389803193826</v>
      </c>
      <c r="Q74" s="26">
        <f t="shared" si="389"/>
        <v>1.0823748381748162</v>
      </c>
      <c r="R74" s="27">
        <f t="shared" si="439"/>
        <v>106013.42</v>
      </c>
      <c r="S74" s="26">
        <f t="shared" si="443"/>
        <v>1.0823748381748162</v>
      </c>
      <c r="T74" s="27"/>
      <c r="U74" s="27"/>
      <c r="V74" s="27"/>
      <c r="W74" s="26" t="str">
        <f t="shared" si="391"/>
        <v xml:space="preserve"> </v>
      </c>
      <c r="X74" s="26" t="str">
        <f t="shared" si="444"/>
        <v xml:space="preserve"> </v>
      </c>
      <c r="Y74" s="136">
        <v>11071</v>
      </c>
      <c r="Z74" s="136">
        <v>11070.6</v>
      </c>
      <c r="AA74" s="8">
        <v>5890.2</v>
      </c>
      <c r="AB74" s="26">
        <f t="shared" si="394"/>
        <v>0.99996386956914463</v>
      </c>
      <c r="AC74" s="26">
        <f t="shared" si="395"/>
        <v>1.8794947539981666</v>
      </c>
      <c r="AD74" s="136">
        <v>68174</v>
      </c>
      <c r="AE74" s="136">
        <v>68380.94</v>
      </c>
      <c r="AF74" s="8">
        <v>56336.95</v>
      </c>
      <c r="AG74" s="26">
        <f t="shared" si="396"/>
        <v>1.0030354680670051</v>
      </c>
      <c r="AH74" s="26">
        <f t="shared" si="397"/>
        <v>1.2137849138087882</v>
      </c>
      <c r="AI74" s="136">
        <v>831885</v>
      </c>
      <c r="AJ74" s="136">
        <v>834478.03</v>
      </c>
      <c r="AK74" s="8">
        <v>736257.04</v>
      </c>
      <c r="AL74" s="26">
        <f t="shared" si="398"/>
        <v>1.0031170534388767</v>
      </c>
      <c r="AM74" s="26">
        <f t="shared" si="399"/>
        <v>1.1334058415251282</v>
      </c>
      <c r="AN74" s="68"/>
      <c r="AO74" s="27"/>
      <c r="AP74" s="27"/>
      <c r="AQ74" s="26" t="str">
        <f t="shared" si="305"/>
        <v xml:space="preserve"> </v>
      </c>
      <c r="AR74" s="26" t="str">
        <f t="shared" si="400"/>
        <v xml:space="preserve"> </v>
      </c>
      <c r="AS74" s="8">
        <f>AX74+BC74+BH74+BM74+BR74+BW74+CB74+CG74+CL74+CQ74+DK74+DP74+DX74+DF74</f>
        <v>70778</v>
      </c>
      <c r="AT74" s="14">
        <f t="shared" si="446"/>
        <v>70777.81</v>
      </c>
      <c r="AU74" s="8">
        <f t="shared" si="447"/>
        <v>107407.01</v>
      </c>
      <c r="AV74" s="26">
        <f t="shared" si="402"/>
        <v>0.99999731555002969</v>
      </c>
      <c r="AW74" s="26">
        <f t="shared" si="403"/>
        <v>0.65896825542392434</v>
      </c>
      <c r="AX74" s="8"/>
      <c r="AY74" s="27"/>
      <c r="AZ74" s="27"/>
      <c r="BA74" s="26" t="str">
        <f t="shared" si="404"/>
        <v xml:space="preserve"> </v>
      </c>
      <c r="BB74" s="26" t="str">
        <f t="shared" si="405"/>
        <v xml:space="preserve"> </v>
      </c>
      <c r="BC74" s="27"/>
      <c r="BD74" s="27"/>
      <c r="BE74" s="32"/>
      <c r="BF74" s="26" t="str">
        <f t="shared" si="407"/>
        <v xml:space="preserve"> </v>
      </c>
      <c r="BG74" s="26" t="str">
        <f t="shared" si="408"/>
        <v xml:space="preserve"> </v>
      </c>
      <c r="BH74" s="136">
        <v>70778</v>
      </c>
      <c r="BI74" s="136">
        <v>70777.81</v>
      </c>
      <c r="BJ74" s="8">
        <v>94535.43</v>
      </c>
      <c r="BK74" s="26">
        <f>IF(BI74&lt;=0," ",IF(BH74&lt;=0," ",IF(BI74/BH74*100&gt;200,"СВ.200",BI74/BH74)))</f>
        <v>0.99999731555002969</v>
      </c>
      <c r="BL74" s="26">
        <f t="shared" si="411"/>
        <v>0.74869083474841125</v>
      </c>
      <c r="BM74" s="27"/>
      <c r="BN74" s="27"/>
      <c r="BO74" s="27"/>
      <c r="BP74" s="26" t="str">
        <f t="shared" si="412"/>
        <v xml:space="preserve"> </v>
      </c>
      <c r="BQ74" s="26" t="str">
        <f t="shared" si="413"/>
        <v xml:space="preserve"> </v>
      </c>
      <c r="BR74" s="27"/>
      <c r="BS74" s="27"/>
      <c r="BT74" s="27"/>
      <c r="BU74" s="26" t="str">
        <f t="shared" si="414"/>
        <v xml:space="preserve"> </v>
      </c>
      <c r="BV74" s="26" t="str">
        <f t="shared" si="415"/>
        <v xml:space="preserve"> </v>
      </c>
      <c r="BW74" s="27"/>
      <c r="BX74" s="27"/>
      <c r="BY74" s="27">
        <v>2871.58</v>
      </c>
      <c r="BZ74" s="26" t="str">
        <f t="shared" si="416"/>
        <v xml:space="preserve"> </v>
      </c>
      <c r="CA74" s="26">
        <f t="shared" si="417"/>
        <v>0</v>
      </c>
      <c r="CB74" s="27"/>
      <c r="CC74" s="27"/>
      <c r="CD74" s="27"/>
      <c r="CE74" s="26" t="str">
        <f t="shared" si="418"/>
        <v xml:space="preserve"> </v>
      </c>
      <c r="CF74" s="26" t="str">
        <f t="shared" si="419"/>
        <v xml:space="preserve"> </v>
      </c>
      <c r="CG74" s="27"/>
      <c r="CH74" s="27"/>
      <c r="CI74" s="27"/>
      <c r="CJ74" s="26" t="str">
        <f t="shared" si="420"/>
        <v xml:space="preserve"> </v>
      </c>
      <c r="CK74" s="26" t="str">
        <f t="shared" si="421"/>
        <v xml:space="preserve"> </v>
      </c>
      <c r="CL74" s="27"/>
      <c r="CM74" s="27"/>
      <c r="CN74" s="27"/>
      <c r="CO74" s="26" t="str">
        <f t="shared" si="303"/>
        <v xml:space="preserve"> </v>
      </c>
      <c r="CP74" s="26" t="str">
        <f t="shared" si="422"/>
        <v xml:space="preserve"> </v>
      </c>
      <c r="CQ74" s="27"/>
      <c r="CR74" s="27"/>
      <c r="CS74" s="27"/>
      <c r="CT74" s="26" t="str">
        <f t="shared" si="424"/>
        <v xml:space="preserve"> </v>
      </c>
      <c r="CU74" s="26" t="str">
        <f t="shared" si="448"/>
        <v xml:space="preserve"> </v>
      </c>
      <c r="CV74" s="27"/>
      <c r="CW74" s="27"/>
      <c r="CX74" s="27"/>
      <c r="CY74" s="26" t="str">
        <f t="shared" si="425"/>
        <v xml:space="preserve"> </v>
      </c>
      <c r="CZ74" s="26" t="str">
        <f t="shared" si="449"/>
        <v xml:space="preserve"> </v>
      </c>
      <c r="DA74" s="27"/>
      <c r="DB74" s="27"/>
      <c r="DC74" s="27"/>
      <c r="DD74" s="26" t="str">
        <f t="shared" si="427"/>
        <v xml:space="preserve"> </v>
      </c>
      <c r="DE74" s="26" t="str">
        <f t="shared" si="428"/>
        <v xml:space="preserve"> </v>
      </c>
      <c r="DF74" s="27"/>
      <c r="DG74" s="27"/>
      <c r="DH74" s="27"/>
      <c r="DI74" s="26" t="str">
        <f t="shared" si="450"/>
        <v xml:space="preserve"> </v>
      </c>
      <c r="DJ74" s="26" t="str">
        <f t="shared" si="451"/>
        <v xml:space="preserve"> </v>
      </c>
      <c r="DK74" s="27"/>
      <c r="DL74" s="27"/>
      <c r="DM74" s="27"/>
      <c r="DN74" s="26" t="str">
        <f t="shared" si="430"/>
        <v xml:space="preserve"> </v>
      </c>
      <c r="DO74" s="26" t="str">
        <f t="shared" si="431"/>
        <v xml:space="preserve"> </v>
      </c>
      <c r="DP74" s="27"/>
      <c r="DQ74" s="33"/>
      <c r="DR74" s="27"/>
      <c r="DS74" s="26" t="str">
        <f t="shared" si="432"/>
        <v xml:space="preserve"> </v>
      </c>
      <c r="DT74" s="26" t="str">
        <f t="shared" si="433"/>
        <v xml:space="preserve"> </v>
      </c>
      <c r="DU74" s="27"/>
      <c r="DV74" s="27"/>
      <c r="DW74" s="26" t="str">
        <f t="shared" si="434"/>
        <v xml:space="preserve"> </v>
      </c>
      <c r="DX74" s="27"/>
      <c r="DY74" s="27"/>
      <c r="DZ74" s="27">
        <v>10000</v>
      </c>
      <c r="EA74" s="26" t="str">
        <f t="shared" si="435"/>
        <v xml:space="preserve"> </v>
      </c>
      <c r="EB74" s="26">
        <f t="shared" si="436"/>
        <v>0</v>
      </c>
    </row>
    <row r="75" spans="1:132" s="18" customFormat="1" ht="32.1" customHeight="1" collapsed="1" x14ac:dyDescent="0.25">
      <c r="A75" s="17"/>
      <c r="B75" s="6" t="s">
        <v>147</v>
      </c>
      <c r="C75" s="31">
        <f>SUM(C76:C79)</f>
        <v>29104904.599999998</v>
      </c>
      <c r="D75" s="31">
        <f>SUM(D76:D79)</f>
        <v>29440397.239999998</v>
      </c>
      <c r="E75" s="31">
        <f>SUM(E76:E79)</f>
        <v>28166702.589999996</v>
      </c>
      <c r="F75" s="23">
        <f t="shared" si="383"/>
        <v>1.0115270139040415</v>
      </c>
      <c r="G75" s="23">
        <f t="shared" si="384"/>
        <v>1.0452198707296396</v>
      </c>
      <c r="H75" s="22">
        <f>SUM(H76:H79)</f>
        <v>26848151.530000001</v>
      </c>
      <c r="I75" s="22">
        <f>SUM(I76:I79)</f>
        <v>27174384.43</v>
      </c>
      <c r="J75" s="22">
        <f>SUM(J76:J79)</f>
        <v>25644367.049999997</v>
      </c>
      <c r="K75" s="23">
        <f t="shared" si="386"/>
        <v>1.012151037647246</v>
      </c>
      <c r="L75" s="23">
        <f t="shared" si="387"/>
        <v>1.0596629028517981</v>
      </c>
      <c r="M75" s="22">
        <f>SUM(M76:M79)</f>
        <v>20925312.670000002</v>
      </c>
      <c r="N75" s="22">
        <f>SUM(N76:N79)</f>
        <v>21621780.800000001</v>
      </c>
      <c r="O75" s="22">
        <f>SUM(O76:O79)</f>
        <v>19589426</v>
      </c>
      <c r="P75" s="23">
        <f t="shared" si="388"/>
        <v>1.0332835232134192</v>
      </c>
      <c r="Q75" s="23">
        <f t="shared" si="389"/>
        <v>1.1037475421689231</v>
      </c>
      <c r="R75" s="24">
        <f>SUM(R76:R79)</f>
        <v>21621780.800000001</v>
      </c>
      <c r="S75" s="23">
        <f t="shared" si="443"/>
        <v>1.1037475421689231</v>
      </c>
      <c r="T75" s="22">
        <f>SUM(T76:T79)</f>
        <v>1004108.77</v>
      </c>
      <c r="U75" s="22">
        <f>SUM(U76:U79)</f>
        <v>1016587.9</v>
      </c>
      <c r="V75" s="22">
        <f>SUM(V76:V79)</f>
        <v>924251.58</v>
      </c>
      <c r="W75" s="23">
        <f t="shared" si="391"/>
        <v>1.012428065935526</v>
      </c>
      <c r="X75" s="23">
        <f t="shared" si="392"/>
        <v>1.0999038811488968</v>
      </c>
      <c r="Y75" s="22">
        <f>SUM(Y76:Y79)</f>
        <v>7500</v>
      </c>
      <c r="Z75" s="22">
        <f>SUM(Z76:Z79)</f>
        <v>7500</v>
      </c>
      <c r="AA75" s="22">
        <f>SUM(AA76:AA79)</f>
        <v>73013.3</v>
      </c>
      <c r="AB75" s="23">
        <f t="shared" si="394"/>
        <v>1</v>
      </c>
      <c r="AC75" s="23">
        <f t="shared" si="395"/>
        <v>0.10272101110345649</v>
      </c>
      <c r="AD75" s="22">
        <f>SUM(AD76:AD79)</f>
        <v>649445.76</v>
      </c>
      <c r="AE75" s="22">
        <f>SUM(AE76:AE79)</f>
        <v>644127.34</v>
      </c>
      <c r="AF75" s="22">
        <f>SUM(AF76:AF79)</f>
        <v>657194.12</v>
      </c>
      <c r="AG75" s="23">
        <f t="shared" si="396"/>
        <v>0.99181083267061432</v>
      </c>
      <c r="AH75" s="23">
        <f t="shared" si="397"/>
        <v>0.98011732058710443</v>
      </c>
      <c r="AI75" s="22">
        <f>SUM(AI76:AI79)</f>
        <v>4261764.54</v>
      </c>
      <c r="AJ75" s="22">
        <f>SUM(AJ76:AJ79)</f>
        <v>3884368.5999999996</v>
      </c>
      <c r="AK75" s="22">
        <f>SUM(AK76:AK79)</f>
        <v>4400482.05</v>
      </c>
      <c r="AL75" s="23">
        <f t="shared" si="398"/>
        <v>0.91144608378575498</v>
      </c>
      <c r="AM75" s="23">
        <f t="shared" si="399"/>
        <v>0.88271433808030186</v>
      </c>
      <c r="AN75" s="65">
        <f>SUM(AN76:AN79)</f>
        <v>0</v>
      </c>
      <c r="AO75" s="22">
        <f>SUM(AO76:AO79)</f>
        <v>0</v>
      </c>
      <c r="AP75" s="22">
        <f>SUM(AP76:AP79)</f>
        <v>0</v>
      </c>
      <c r="AQ75" s="23" t="str">
        <f t="shared" si="305"/>
        <v xml:space="preserve"> </v>
      </c>
      <c r="AR75" s="23" t="str">
        <f t="shared" si="400"/>
        <v xml:space="preserve"> </v>
      </c>
      <c r="AS75" s="22">
        <f>SUM(AS76:AS79)</f>
        <v>2256753.0699999998</v>
      </c>
      <c r="AT75" s="22">
        <f>SUM(AT76:AT79)</f>
        <v>2266012.81</v>
      </c>
      <c r="AU75" s="22">
        <f>SUM(AU76:AU79)</f>
        <v>2522335.54</v>
      </c>
      <c r="AV75" s="23">
        <f t="shared" si="402"/>
        <v>1.0041031250264347</v>
      </c>
      <c r="AW75" s="23">
        <f t="shared" si="403"/>
        <v>0.8983788136292129</v>
      </c>
      <c r="AX75" s="22">
        <f>SUM(AX76:AX79)</f>
        <v>600000</v>
      </c>
      <c r="AY75" s="22">
        <f>SUM(AY76:AY79)</f>
        <v>587379.34</v>
      </c>
      <c r="AZ75" s="22">
        <f>SUM(AZ76:AZ79)</f>
        <v>488177.08</v>
      </c>
      <c r="BA75" s="23">
        <f t="shared" si="404"/>
        <v>0.97896556666666656</v>
      </c>
      <c r="BB75" s="23">
        <f t="shared" si="405"/>
        <v>1.2032095812445762</v>
      </c>
      <c r="BC75" s="24">
        <f>SUM(BC76:BC79)</f>
        <v>0</v>
      </c>
      <c r="BD75" s="24">
        <f>SUM(BD76:BD79)</f>
        <v>0</v>
      </c>
      <c r="BE75" s="24">
        <f>SUM(BE76:BE79)</f>
        <v>0</v>
      </c>
      <c r="BF75" s="23" t="str">
        <f t="shared" si="407"/>
        <v xml:space="preserve"> </v>
      </c>
      <c r="BG75" s="23" t="str">
        <f t="shared" si="408"/>
        <v xml:space="preserve"> </v>
      </c>
      <c r="BH75" s="24">
        <f>SUM(BH76:BH79)</f>
        <v>288031.17</v>
      </c>
      <c r="BI75" s="24">
        <f>SUM(BI76:BI79)</f>
        <v>288091.37</v>
      </c>
      <c r="BJ75" s="24">
        <f>SUM(BJ76:BJ79)</f>
        <v>494145.84</v>
      </c>
      <c r="BK75" s="23">
        <f t="shared" si="410"/>
        <v>1.0002090051573238</v>
      </c>
      <c r="BL75" s="23">
        <f t="shared" si="411"/>
        <v>0.58300879351731461</v>
      </c>
      <c r="BM75" s="22">
        <f>SUM(BM76:BM79)</f>
        <v>0</v>
      </c>
      <c r="BN75" s="22">
        <f>SUM(BN76:BN79)</f>
        <v>0</v>
      </c>
      <c r="BO75" s="22">
        <f>SUM(BO76:BO79)</f>
        <v>0</v>
      </c>
      <c r="BP75" s="23" t="str">
        <f t="shared" si="412"/>
        <v xml:space="preserve"> </v>
      </c>
      <c r="BQ75" s="23" t="str">
        <f t="shared" si="413"/>
        <v xml:space="preserve"> </v>
      </c>
      <c r="BR75" s="22">
        <f>SUM(BR76:BR79)</f>
        <v>0</v>
      </c>
      <c r="BS75" s="22">
        <f>SUM(BS76:BS79)</f>
        <v>0</v>
      </c>
      <c r="BT75" s="22">
        <f>SUM(BT76:BT79)</f>
        <v>0</v>
      </c>
      <c r="BU75" s="23" t="str">
        <f t="shared" si="414"/>
        <v xml:space="preserve"> </v>
      </c>
      <c r="BV75" s="23" t="str">
        <f t="shared" si="415"/>
        <v xml:space="preserve"> </v>
      </c>
      <c r="BW75" s="22">
        <f>SUM(BW76:BW79)</f>
        <v>120000</v>
      </c>
      <c r="BX75" s="22">
        <f>SUM(BX76:BX79)</f>
        <v>102537.96</v>
      </c>
      <c r="BY75" s="22">
        <f>SUM(BY76:BY79)</f>
        <v>124242.05</v>
      </c>
      <c r="BZ75" s="23">
        <f t="shared" si="416"/>
        <v>0.8544830000000001</v>
      </c>
      <c r="CA75" s="23">
        <f t="shared" si="417"/>
        <v>0.82530801769610207</v>
      </c>
      <c r="CB75" s="22">
        <f>SUM(CB76:CB79)</f>
        <v>588931.9</v>
      </c>
      <c r="CC75" s="22">
        <f>SUM(CC76:CC79)</f>
        <v>618588.65</v>
      </c>
      <c r="CD75" s="22">
        <f>SUM(CD76:CD79)</f>
        <v>493048.31000000006</v>
      </c>
      <c r="CE75" s="23">
        <f t="shared" si="418"/>
        <v>1.0503568409182793</v>
      </c>
      <c r="CF75" s="23">
        <f t="shared" si="419"/>
        <v>1.2546207693116318</v>
      </c>
      <c r="CG75" s="24">
        <f>SUM(CG76:CG79)</f>
        <v>0</v>
      </c>
      <c r="CH75" s="24">
        <f>SUM(CH76:CH79)</f>
        <v>0</v>
      </c>
      <c r="CI75" s="24">
        <f>SUM(CI76:CI79)</f>
        <v>0</v>
      </c>
      <c r="CJ75" s="23" t="str">
        <f t="shared" si="420"/>
        <v xml:space="preserve"> </v>
      </c>
      <c r="CK75" s="23" t="str">
        <f t="shared" si="421"/>
        <v xml:space="preserve"> </v>
      </c>
      <c r="CL75" s="22">
        <f>SUM(CL76:CL79)</f>
        <v>97790</v>
      </c>
      <c r="CM75" s="22">
        <f>SUM(CM76:CM79)</f>
        <v>97790</v>
      </c>
      <c r="CN75" s="22">
        <f>SUM(CN76:CN79)</f>
        <v>768220</v>
      </c>
      <c r="CO75" s="23">
        <f t="shared" si="303"/>
        <v>1</v>
      </c>
      <c r="CP75" s="23">
        <f t="shared" si="422"/>
        <v>0.1272942646637682</v>
      </c>
      <c r="CQ75" s="45">
        <f>SUM(CQ76:CQ79)</f>
        <v>562000</v>
      </c>
      <c r="CR75" s="45">
        <f>SUM(CR76:CR79)</f>
        <v>571625.49</v>
      </c>
      <c r="CS75" s="45">
        <f>SUM(CS76:CS79)</f>
        <v>154502.26</v>
      </c>
      <c r="CT75" s="23">
        <f t="shared" si="424"/>
        <v>1.017127206405694</v>
      </c>
      <c r="CU75" s="23" t="str">
        <f t="shared" si="448"/>
        <v>св.200</v>
      </c>
      <c r="CV75" s="24">
        <f>SUM(CV76:CV79)</f>
        <v>562000</v>
      </c>
      <c r="CW75" s="24">
        <f>SUM(CW76:CW79)</f>
        <v>571625.49</v>
      </c>
      <c r="CX75" s="24">
        <f>SUM(CX76:CX79)</f>
        <v>154502.26</v>
      </c>
      <c r="CY75" s="23">
        <f t="shared" si="425"/>
        <v>1.017127206405694</v>
      </c>
      <c r="CZ75" s="23" t="str">
        <f t="shared" si="449"/>
        <v>св.200</v>
      </c>
      <c r="DA75" s="24">
        <f>SUM(DA76:DA79)</f>
        <v>0</v>
      </c>
      <c r="DB75" s="24">
        <f>SUM(DB76:DB79)</f>
        <v>0</v>
      </c>
      <c r="DC75" s="24">
        <f>SUM(DC76:DC79)</f>
        <v>0</v>
      </c>
      <c r="DD75" s="23" t="str">
        <f t="shared" si="427"/>
        <v xml:space="preserve"> </v>
      </c>
      <c r="DE75" s="23" t="str">
        <f t="shared" si="428"/>
        <v xml:space="preserve"> </v>
      </c>
      <c r="DF75" s="24">
        <f>SUM(DF76:DF79)</f>
        <v>0</v>
      </c>
      <c r="DG75" s="24">
        <f t="shared" ref="DG75:DH75" si="453">SUM(DG76:DG79)</f>
        <v>0</v>
      </c>
      <c r="DH75" s="24">
        <f t="shared" si="453"/>
        <v>0</v>
      </c>
      <c r="DI75" s="59" t="str">
        <f t="shared" si="450"/>
        <v xml:space="preserve"> </v>
      </c>
      <c r="DJ75" s="59" t="str">
        <f t="shared" si="451"/>
        <v xml:space="preserve"> </v>
      </c>
      <c r="DK75" s="22">
        <f>SUM(DK76:DK79)</f>
        <v>0</v>
      </c>
      <c r="DL75" s="22">
        <f>SUM(DL76:DL79)</f>
        <v>0</v>
      </c>
      <c r="DM75" s="22">
        <f>SUM(DM76:DM79)</f>
        <v>0</v>
      </c>
      <c r="DN75" s="23" t="str">
        <f t="shared" si="430"/>
        <v xml:space="preserve"> </v>
      </c>
      <c r="DO75" s="23" t="str">
        <f t="shared" si="431"/>
        <v xml:space="preserve"> </v>
      </c>
      <c r="DP75" s="22">
        <f>SUM(DP76:DP79)</f>
        <v>0</v>
      </c>
      <c r="DQ75" s="22">
        <f>SUM(DQ76:DQ79)</f>
        <v>0</v>
      </c>
      <c r="DR75" s="22">
        <f>SUM(DR76:DR79)</f>
        <v>0</v>
      </c>
      <c r="DS75" s="23" t="str">
        <f t="shared" si="432"/>
        <v xml:space="preserve"> </v>
      </c>
      <c r="DT75" s="23" t="str">
        <f t="shared" si="433"/>
        <v xml:space="preserve"> </v>
      </c>
      <c r="DU75" s="22">
        <f>SUM(DU76:DU79)</f>
        <v>0</v>
      </c>
      <c r="DV75" s="22">
        <f>SUM(DV76:DV79)</f>
        <v>0</v>
      </c>
      <c r="DW75" s="23" t="str">
        <f t="shared" si="434"/>
        <v xml:space="preserve"> </v>
      </c>
      <c r="DX75" s="22">
        <f>SUM(DX76:DX79)</f>
        <v>0</v>
      </c>
      <c r="DY75" s="22">
        <f>SUM(DY76:DY79)</f>
        <v>0</v>
      </c>
      <c r="DZ75" s="22">
        <f>SUM(DZ76:DZ79)</f>
        <v>0</v>
      </c>
      <c r="EA75" s="23" t="str">
        <f t="shared" si="435"/>
        <v xml:space="preserve"> </v>
      </c>
      <c r="EB75" s="23" t="str">
        <f t="shared" si="436"/>
        <v xml:space="preserve"> </v>
      </c>
    </row>
    <row r="76" spans="1:132" s="16" customFormat="1" ht="15.75" hidden="1" outlineLevel="1" x14ac:dyDescent="0.25">
      <c r="A76" s="15">
        <v>60</v>
      </c>
      <c r="B76" s="7" t="s">
        <v>80</v>
      </c>
      <c r="C76" s="25">
        <f t="shared" ref="C76:E79" si="454">H76+AS76</f>
        <v>24946818.93</v>
      </c>
      <c r="D76" s="25">
        <f t="shared" si="454"/>
        <v>25522763.449999999</v>
      </c>
      <c r="E76" s="25">
        <f t="shared" si="454"/>
        <v>23122165.819999997</v>
      </c>
      <c r="F76" s="26">
        <f t="shared" si="383"/>
        <v>1.0230868922252605</v>
      </c>
      <c r="G76" s="26">
        <f t="shared" si="384"/>
        <v>1.1038223516208656</v>
      </c>
      <c r="H76" s="14">
        <f>Y76++AI76+M76+AD76+AN76+T76</f>
        <v>23024527.030000001</v>
      </c>
      <c r="I76" s="21">
        <f t="shared" ref="H76:J78" si="455">Z76++AJ76+N76+AE76+AO76+U76</f>
        <v>23591211.809999999</v>
      </c>
      <c r="J76" s="14">
        <f t="shared" si="455"/>
        <v>21805712.069999997</v>
      </c>
      <c r="K76" s="26">
        <f t="shared" si="386"/>
        <v>1.0246122224035974</v>
      </c>
      <c r="L76" s="26">
        <f t="shared" si="387"/>
        <v>1.0818822028956563</v>
      </c>
      <c r="M76" s="136">
        <v>19940418.260000002</v>
      </c>
      <c r="N76" s="136">
        <v>20636886.390000001</v>
      </c>
      <c r="O76" s="8">
        <v>18635786.649999999</v>
      </c>
      <c r="P76" s="26">
        <f t="shared" si="388"/>
        <v>1.0349274584373738</v>
      </c>
      <c r="Q76" s="26">
        <f t="shared" si="389"/>
        <v>1.1073794081024211</v>
      </c>
      <c r="R76" s="27">
        <f t="shared" ref="R76:R79" si="456">N76</f>
        <v>20636886.390000001</v>
      </c>
      <c r="S76" s="26">
        <f t="shared" si="443"/>
        <v>1.1073794081024211</v>
      </c>
      <c r="T76" s="136">
        <v>1004108.77</v>
      </c>
      <c r="U76" s="136">
        <v>1016587.9</v>
      </c>
      <c r="V76" s="27">
        <v>924251.58</v>
      </c>
      <c r="W76" s="26">
        <f t="shared" si="391"/>
        <v>1.012428065935526</v>
      </c>
      <c r="X76" s="26">
        <f t="shared" si="392"/>
        <v>1.0999038811488968</v>
      </c>
      <c r="Y76" s="8"/>
      <c r="Z76" s="8"/>
      <c r="AA76" s="8"/>
      <c r="AB76" s="26" t="str">
        <f t="shared" si="394"/>
        <v xml:space="preserve"> </v>
      </c>
      <c r="AC76" s="26" t="str">
        <f t="shared" si="395"/>
        <v xml:space="preserve"> </v>
      </c>
      <c r="AD76" s="136">
        <v>450000</v>
      </c>
      <c r="AE76" s="136">
        <v>487970.61</v>
      </c>
      <c r="AF76" s="8">
        <v>566876.68000000005</v>
      </c>
      <c r="AG76" s="26">
        <f>IF(AE76&lt;=0," ",IF(AD76&lt;=0," ",IF(AE76/AD76*100&gt;200,"СВ.200",AE76/AD76)))</f>
        <v>1.0843791333333332</v>
      </c>
      <c r="AH76" s="26">
        <f t="shared" si="397"/>
        <v>0.86080558120683315</v>
      </c>
      <c r="AI76" s="136">
        <v>1630000</v>
      </c>
      <c r="AJ76" s="136">
        <v>1449766.91</v>
      </c>
      <c r="AK76" s="8">
        <v>1678797.16</v>
      </c>
      <c r="AL76" s="26">
        <f t="shared" si="398"/>
        <v>0.88942755214723923</v>
      </c>
      <c r="AM76" s="26">
        <f t="shared" si="399"/>
        <v>0.86357479303812978</v>
      </c>
      <c r="AN76" s="67"/>
      <c r="AO76" s="27"/>
      <c r="AP76" s="27"/>
      <c r="AQ76" s="26" t="str">
        <f t="shared" si="305"/>
        <v xml:space="preserve"> </v>
      </c>
      <c r="AR76" s="26" t="str">
        <f t="shared" si="400"/>
        <v xml:space="preserve"> </v>
      </c>
      <c r="AS76" s="8">
        <f t="shared" ref="AS76" si="457">AX76+BC76+BH76+BM76+BR76+BW76+CB76+CG76+CL76+CQ76+DK76+DP76+DX76+DF76</f>
        <v>1922291.9</v>
      </c>
      <c r="AT76" s="14">
        <f t="shared" ref="AT76" si="458">AY76+BD76+BI76+BN76+BS76+BX76+CC76+CH76+CM76+CR76+DL76+DQ76+DU76+DY76+DG76</f>
        <v>1931551.64</v>
      </c>
      <c r="AU76" s="8">
        <f t="shared" ref="AU76" si="459">AZ76+BE76+BJ76+BO76+BT76+BY76+CD76+CI76+CN76+CS76+DM76+DR76+DV76+DZ76+DH76</f>
        <v>1316453.75</v>
      </c>
      <c r="AV76" s="26">
        <f t="shared" si="402"/>
        <v>1.004817031169928</v>
      </c>
      <c r="AW76" s="26">
        <f t="shared" si="403"/>
        <v>1.4672385110377026</v>
      </c>
      <c r="AX76" s="136">
        <v>600000</v>
      </c>
      <c r="AY76" s="136">
        <v>587379.34</v>
      </c>
      <c r="AZ76" s="8">
        <v>488177.08</v>
      </c>
      <c r="BA76" s="26">
        <f t="shared" si="404"/>
        <v>0.97896556666666656</v>
      </c>
      <c r="BB76" s="26">
        <f t="shared" si="405"/>
        <v>1.2032095812445762</v>
      </c>
      <c r="BC76" s="27"/>
      <c r="BD76" s="27"/>
      <c r="BE76" s="32"/>
      <c r="BF76" s="26" t="str">
        <f t="shared" si="407"/>
        <v xml:space="preserve"> </v>
      </c>
      <c r="BG76" s="26" t="str">
        <f t="shared" si="408"/>
        <v xml:space="preserve"> </v>
      </c>
      <c r="BH76" s="136">
        <v>200100</v>
      </c>
      <c r="BI76" s="136">
        <v>200160.2</v>
      </c>
      <c r="BJ76" s="8">
        <v>231655.79</v>
      </c>
      <c r="BK76" s="26">
        <f t="shared" si="410"/>
        <v>1.0003008495752124</v>
      </c>
      <c r="BL76" s="26">
        <f t="shared" si="411"/>
        <v>0.86404142974367271</v>
      </c>
      <c r="BM76" s="42"/>
      <c r="BN76" s="27"/>
      <c r="BO76" s="27"/>
      <c r="BP76" s="26" t="str">
        <f t="shared" si="412"/>
        <v xml:space="preserve"> </v>
      </c>
      <c r="BQ76" s="26" t="str">
        <f t="shared" si="413"/>
        <v xml:space="preserve"> </v>
      </c>
      <c r="BR76" s="27"/>
      <c r="BS76" s="27"/>
      <c r="BT76" s="27"/>
      <c r="BU76" s="26" t="str">
        <f t="shared" si="414"/>
        <v xml:space="preserve"> </v>
      </c>
      <c r="BV76" s="26" t="str">
        <f t="shared" si="415"/>
        <v xml:space="preserve"> </v>
      </c>
      <c r="BW76" s="136">
        <v>120000</v>
      </c>
      <c r="BX76" s="136">
        <v>102537.96</v>
      </c>
      <c r="BY76" s="27">
        <v>119465.28</v>
      </c>
      <c r="BZ76" s="26">
        <f t="shared" si="416"/>
        <v>0.8544830000000001</v>
      </c>
      <c r="CA76" s="26">
        <f>IF(BY76=0," ",IF(BX76/BY76*100&gt;200,"св.200",BX76/BY76))</f>
        <v>0.85830761874914629</v>
      </c>
      <c r="CB76" s="136">
        <v>440191.9</v>
      </c>
      <c r="CC76" s="136">
        <v>469848.65</v>
      </c>
      <c r="CD76" s="136">
        <v>322653.34000000003</v>
      </c>
      <c r="CE76" s="26">
        <f>IF(CC76&lt;=0," ",IF(CB76&lt;=0," ",IF(CC76/CB76*100&gt;200,"СВ.200",CC76/CB76)))</f>
        <v>1.0673723210263524</v>
      </c>
      <c r="CF76" s="26">
        <f>IF(CD76=0," ",IF(CC76/CD76*100&gt;200,"св.200",CC76/CD76))</f>
        <v>1.4562026539071313</v>
      </c>
      <c r="CG76" s="27"/>
      <c r="CH76" s="27"/>
      <c r="CI76" s="27"/>
      <c r="CJ76" s="26" t="str">
        <f t="shared" si="420"/>
        <v xml:space="preserve"> </v>
      </c>
      <c r="CK76" s="26" t="str">
        <f t="shared" si="421"/>
        <v xml:space="preserve"> </v>
      </c>
      <c r="CL76" s="8"/>
      <c r="CM76" s="8"/>
      <c r="CN76" s="27"/>
      <c r="CO76" s="26" t="str">
        <f t="shared" si="303"/>
        <v xml:space="preserve"> </v>
      </c>
      <c r="CP76" s="26" t="str">
        <f t="shared" si="422"/>
        <v xml:space="preserve"> </v>
      </c>
      <c r="CQ76" s="136">
        <v>562000</v>
      </c>
      <c r="CR76" s="136">
        <v>571625.49</v>
      </c>
      <c r="CS76" s="42">
        <v>154502.26</v>
      </c>
      <c r="CT76" s="26">
        <f t="shared" si="424"/>
        <v>1.017127206405694</v>
      </c>
      <c r="CU76" s="26" t="str">
        <f t="shared" si="448"/>
        <v>св.200</v>
      </c>
      <c r="CV76" s="136">
        <v>562000</v>
      </c>
      <c r="CW76" s="136">
        <v>571625.49</v>
      </c>
      <c r="CX76" s="27">
        <v>154502.26</v>
      </c>
      <c r="CY76" s="26">
        <f t="shared" si="425"/>
        <v>1.017127206405694</v>
      </c>
      <c r="CZ76" s="26" t="str">
        <f t="shared" si="449"/>
        <v>св.200</v>
      </c>
      <c r="DA76" s="27"/>
      <c r="DB76" s="27"/>
      <c r="DC76" s="27"/>
      <c r="DD76" s="26" t="str">
        <f t="shared" si="427"/>
        <v xml:space="preserve"> </v>
      </c>
      <c r="DE76" s="26" t="str">
        <f t="shared" si="428"/>
        <v xml:space="preserve"> </v>
      </c>
      <c r="DF76" s="27"/>
      <c r="DG76" s="27"/>
      <c r="DH76" s="27"/>
      <c r="DI76" s="26" t="str">
        <f t="shared" si="450"/>
        <v xml:space="preserve"> </v>
      </c>
      <c r="DJ76" s="26" t="str">
        <f t="shared" si="451"/>
        <v xml:space="preserve"> </v>
      </c>
      <c r="DK76" s="27"/>
      <c r="DL76" s="27"/>
      <c r="DM76" s="27"/>
      <c r="DN76" s="26" t="str">
        <f t="shared" si="430"/>
        <v xml:space="preserve"> </v>
      </c>
      <c r="DO76" s="26" t="str">
        <f t="shared" si="431"/>
        <v xml:space="preserve"> </v>
      </c>
      <c r="DP76" s="27"/>
      <c r="DQ76" s="33"/>
      <c r="DR76" s="27"/>
      <c r="DS76" s="26" t="str">
        <f t="shared" si="432"/>
        <v xml:space="preserve"> </v>
      </c>
      <c r="DT76" s="26" t="str">
        <f t="shared" si="433"/>
        <v xml:space="preserve"> </v>
      </c>
      <c r="DU76" s="27"/>
      <c r="DV76" s="27"/>
      <c r="DW76" s="26" t="str">
        <f t="shared" si="434"/>
        <v xml:space="preserve"> </v>
      </c>
      <c r="DX76" s="27"/>
      <c r="DY76" s="27"/>
      <c r="DZ76" s="27"/>
      <c r="EA76" s="26" t="str">
        <f t="shared" si="435"/>
        <v xml:space="preserve"> </v>
      </c>
      <c r="EB76" s="26" t="str">
        <f t="shared" si="436"/>
        <v xml:space="preserve"> </v>
      </c>
    </row>
    <row r="77" spans="1:132" s="16" customFormat="1" ht="15.75" hidden="1" outlineLevel="1" x14ac:dyDescent="0.25">
      <c r="A77" s="15">
        <v>61</v>
      </c>
      <c r="B77" s="7" t="s">
        <v>59</v>
      </c>
      <c r="C77" s="25">
        <f t="shared" si="454"/>
        <v>1684790</v>
      </c>
      <c r="D77" s="25">
        <f t="shared" si="454"/>
        <v>1472416.9300000002</v>
      </c>
      <c r="E77" s="25">
        <f t="shared" si="454"/>
        <v>2254217.02</v>
      </c>
      <c r="F77" s="26">
        <f t="shared" ref="F77:F79" si="460">IF(D77&lt;=0," ",IF(D77/C77*100&gt;200,"СВ.200",D77/C77))</f>
        <v>0.87394685984603437</v>
      </c>
      <c r="G77" s="26">
        <f t="shared" ref="G77:G79" si="461">IF(E77=0," ",IF(D77/E77*100&gt;200,"св.200",D77/E77))</f>
        <v>0.65318330796739354</v>
      </c>
      <c r="H77" s="14">
        <f t="shared" si="455"/>
        <v>1587000</v>
      </c>
      <c r="I77" s="21">
        <f t="shared" si="455"/>
        <v>1374626.9300000002</v>
      </c>
      <c r="J77" s="14">
        <f t="shared" si="455"/>
        <v>1447402.34</v>
      </c>
      <c r="K77" s="26">
        <f t="shared" ref="K77:K79" si="462">IF(I77&lt;=0," ",IF(I77/H77*100&gt;200,"СВ.200",I77/H77))</f>
        <v>0.86617954001260244</v>
      </c>
      <c r="L77" s="26">
        <f t="shared" ref="L77:L79" si="463">IF(J77=0," ",IF(I77/J77*100&gt;200,"св.200",I77/J77))</f>
        <v>0.94971998594392215</v>
      </c>
      <c r="M77" s="136">
        <v>100368.09</v>
      </c>
      <c r="N77" s="136">
        <v>100368.09</v>
      </c>
      <c r="O77" s="8">
        <v>90072.7</v>
      </c>
      <c r="P77" s="26">
        <f t="shared" ref="P77:P79" si="464">IF(N77&lt;=0," ",IF(M77&lt;=0," ",IF(N77/M77*100&gt;200,"СВ.200",N77/M77)))</f>
        <v>1</v>
      </c>
      <c r="Q77" s="26">
        <f t="shared" ref="Q77:Q79" si="465">IF(O77=0," ",IF(N77/O77*100&gt;200,"св.200",N77/O77))</f>
        <v>1.1143008925012796</v>
      </c>
      <c r="R77" s="27">
        <f t="shared" si="456"/>
        <v>100368.09</v>
      </c>
      <c r="S77" s="26">
        <f t="shared" si="443"/>
        <v>1.1143008925012796</v>
      </c>
      <c r="T77" s="27"/>
      <c r="U77" s="27"/>
      <c r="V77" s="27"/>
      <c r="W77" s="26" t="str">
        <f t="shared" ref="W77:W79" si="466">IF(U77&lt;=0," ",IF(T77&lt;=0," ",IF(U77/T77*100&gt;200,"СВ.200",U77/T77)))</f>
        <v xml:space="preserve"> </v>
      </c>
      <c r="X77" s="26" t="str">
        <f t="shared" ref="X77:X79" si="467">IF(U77=0," ",IF(U77/V77*100&gt;200,"св.200",U77/V77))</f>
        <v xml:space="preserve"> </v>
      </c>
      <c r="Y77" s="8"/>
      <c r="Z77" s="8"/>
      <c r="AA77" s="8">
        <v>56685.33</v>
      </c>
      <c r="AB77" s="26" t="str">
        <f t="shared" ref="AB77:AB79" si="468">IF(Z77&lt;=0," ",IF(Y77&lt;=0," ",IF(Z77/Y77*100&gt;200,"СВ.200",Z77/Y77)))</f>
        <v xml:space="preserve"> </v>
      </c>
      <c r="AC77" s="26" t="str">
        <f>IF(Z77=0," ",IF(Z77/AA77*100&gt;200,"св.200",Z77/AA77))</f>
        <v xml:space="preserve"> </v>
      </c>
      <c r="AD77" s="136">
        <v>73000</v>
      </c>
      <c r="AE77" s="136">
        <v>31151.79</v>
      </c>
      <c r="AF77" s="8">
        <v>22486.27</v>
      </c>
      <c r="AG77" s="26">
        <f t="shared" ref="AG77:AG79" si="469">IF(AE77&lt;=0," ",IF(AD77&lt;=0," ",IF(AE77/AD77*100&gt;200,"СВ.200",AE77/AD77)))</f>
        <v>0.4267368493150685</v>
      </c>
      <c r="AH77" s="26">
        <f t="shared" ref="AH77:AH79" si="470">IF(AF77=0," ",IF(AE77/AF77*100&gt;200,"св.200",AE77/AF77))</f>
        <v>1.3853693831836049</v>
      </c>
      <c r="AI77" s="136">
        <v>1413631.91</v>
      </c>
      <c r="AJ77" s="136">
        <v>1243107.05</v>
      </c>
      <c r="AK77" s="8">
        <v>1278158.04</v>
      </c>
      <c r="AL77" s="26">
        <f t="shared" ref="AL77:AL79" si="471">IF(AJ77&lt;=0," ",IF(AI77&lt;=0," ",IF(AJ77/AI77*100&gt;200,"СВ.200",AJ77/AI77)))</f>
        <v>0.87937110163281484</v>
      </c>
      <c r="AM77" s="26">
        <f t="shared" ref="AM77:AM79" si="472">IF(AK77=0," ",IF(AJ77/AK77*100&gt;200,"св.200",AJ77/AK77))</f>
        <v>0.97257695143864997</v>
      </c>
      <c r="AN77" s="67"/>
      <c r="AO77" s="27"/>
      <c r="AP77" s="27"/>
      <c r="AQ77" s="26" t="str">
        <f t="shared" ref="AQ77:AQ79" si="473">IF(AO77&lt;=0," ",IF(AN77&lt;=0," ",IF(AO77/AN77*100&gt;200,"СВ.200",AO77/AN77)))</f>
        <v xml:space="preserve"> </v>
      </c>
      <c r="AR77" s="26" t="str">
        <f t="shared" ref="AR77:AR79" si="474">IF(AP77=0," ",IF(AO77/AP77*100&gt;200,"св.200",AO77/AP77))</f>
        <v xml:space="preserve"> </v>
      </c>
      <c r="AS77" s="8">
        <f t="shared" ref="AS77:AS79" si="475">AX77+BC77+BH77+BM77+BR77+BW77+CB77+CG77+CL77+CQ77+DK77+DP77+DX77+DF77</f>
        <v>97790</v>
      </c>
      <c r="AT77" s="14">
        <f t="shared" ref="AT77:AT79" si="476">AY77+BD77+BI77+BN77+BS77+BX77+CC77+CH77+CM77+CR77+DL77+DQ77+DU77+DY77+DG77</f>
        <v>97790</v>
      </c>
      <c r="AU77" s="8">
        <f t="shared" ref="AU77:AU79" si="477">AZ77+BE77+BJ77+BO77+BT77+BY77+CD77+CI77+CN77+CS77+DM77+DR77+DV77+DZ77+DH77</f>
        <v>806814.68</v>
      </c>
      <c r="AV77" s="26">
        <f>IF(AT77&lt;=0," ",IF(AS77&lt;=0," ",IF(AT77/AS77*100&gt;200,"СВ.200",AT77/AS77)))</f>
        <v>1</v>
      </c>
      <c r="AW77" s="26">
        <f>IF(AU77=0," ",IF(AT77/AU77*100&gt;200,"св.200",AT77/AU77))</f>
        <v>0.12120503310623945</v>
      </c>
      <c r="AX77" s="8"/>
      <c r="AY77" s="8"/>
      <c r="AZ77" s="8"/>
      <c r="BA77" s="26" t="str">
        <f t="shared" ref="BA77:BA79" si="478">IF(AY77&lt;=0," ",IF(AX77&lt;=0," ",IF(AY77/AX77*100&gt;200,"СВ.200",AY77/AX77)))</f>
        <v xml:space="preserve"> </v>
      </c>
      <c r="BB77" s="26" t="str">
        <f t="shared" ref="BB77:BB79" si="479">IF(AZ77=0," ",IF(AY77/AZ77*100&gt;200,"св.200",AY77/AZ77))</f>
        <v xml:space="preserve"> </v>
      </c>
      <c r="BC77" s="27"/>
      <c r="BD77" s="27"/>
      <c r="BE77" s="32"/>
      <c r="BF77" s="26" t="str">
        <f t="shared" ref="BF77:BF79" si="480">IF(BD77&lt;=0," ",IF(BC77&lt;=0," ",IF(BD77/BC77*100&gt;200,"СВ.200",BD77/BC77)))</f>
        <v xml:space="preserve"> </v>
      </c>
      <c r="BG77" s="26" t="str">
        <f t="shared" ref="BG77:BG79" si="481">IF(BE77=0," ",IF(BD77/BE77*100&gt;200,"св.200",BD77/BE77))</f>
        <v xml:space="preserve"> </v>
      </c>
      <c r="BH77" s="8"/>
      <c r="BI77" s="8"/>
      <c r="BJ77" s="8">
        <v>36623.33</v>
      </c>
      <c r="BK77" s="26" t="str">
        <f t="shared" ref="BK77:BK79" si="482">IF(BI77&lt;=0," ",IF(BH77&lt;=0," ",IF(BI77/BH77*100&gt;200,"СВ.200",BI77/BH77)))</f>
        <v xml:space="preserve"> </v>
      </c>
      <c r="BL77" s="26" t="str">
        <f>IF(BI77=0," ",IF(BI77/BJ77*100&gt;200,"св.200",BI77/BJ77))</f>
        <v xml:space="preserve"> </v>
      </c>
      <c r="BM77" s="42"/>
      <c r="BN77" s="27"/>
      <c r="BO77" s="27"/>
      <c r="BP77" s="26" t="str">
        <f t="shared" ref="BP77:BP79" si="483">IF(BN77&lt;=0," ",IF(BM77&lt;=0," ",IF(BN77/BM77*100&gt;200,"СВ.200",BN77/BM77)))</f>
        <v xml:space="preserve"> </v>
      </c>
      <c r="BQ77" s="26" t="str">
        <f t="shared" ref="BQ77:BQ79" si="484">IF(BO77=0," ",IF(BN77/BO77*100&gt;200,"св.200",BN77/BO77))</f>
        <v xml:space="preserve"> </v>
      </c>
      <c r="BR77" s="27"/>
      <c r="BS77" s="27"/>
      <c r="BT77" s="27"/>
      <c r="BU77" s="26" t="str">
        <f t="shared" ref="BU77:BU79" si="485">IF(BS77&lt;=0," ",IF(BR77&lt;=0," ",IF(BS77/BR77*100&gt;200,"СВ.200",BS77/BR77)))</f>
        <v xml:space="preserve"> </v>
      </c>
      <c r="BV77" s="26" t="str">
        <f t="shared" ref="BV77:BV79" si="486">IF(BT77=0," ",IF(BS77/BT77*100&gt;200,"св.200",BS77/BT77))</f>
        <v xml:space="preserve"> </v>
      </c>
      <c r="BW77" s="27"/>
      <c r="BX77" s="27"/>
      <c r="BY77" s="27">
        <v>1971.35</v>
      </c>
      <c r="BZ77" s="26" t="str">
        <f t="shared" ref="BZ77:BZ79" si="487">IF(BX77&lt;=0," ",IF(BW77&lt;=0," ",IF(BX77/BW77*100&gt;200,"СВ.200",BX77/BW77)))</f>
        <v xml:space="preserve"> </v>
      </c>
      <c r="CA77" s="26">
        <f t="shared" ref="CA77:CA79" si="488">IF(BY77=0," ",IF(BX77/BY77*100&gt;200,"св.200",BX77/BY77))</f>
        <v>0</v>
      </c>
      <c r="CB77" s="27"/>
      <c r="CC77" s="27"/>
      <c r="CD77" s="27"/>
      <c r="CE77" s="26" t="str">
        <f t="shared" ref="CE77:CE79" si="489">IF(CC77&lt;=0," ",IF(CB77&lt;=0," ",IF(CC77/CB77*100&gt;200,"СВ.200",CC77/CB77)))</f>
        <v xml:space="preserve"> </v>
      </c>
      <c r="CF77" s="26" t="str">
        <f t="shared" ref="CF77:CF79" si="490">IF(CD77=0," ",IF(CC77/CD77*100&gt;200,"св.200",CC77/CD77))</f>
        <v xml:space="preserve"> </v>
      </c>
      <c r="CG77" s="27"/>
      <c r="CH77" s="27"/>
      <c r="CI77" s="27"/>
      <c r="CJ77" s="26" t="str">
        <f t="shared" ref="CJ77:CJ79" si="491">IF(CH77&lt;=0," ",IF(CG77&lt;=0," ",IF(CH77/CG77*100&gt;200,"СВ.200",CH77/CG77)))</f>
        <v xml:space="preserve"> </v>
      </c>
      <c r="CK77" s="26" t="str">
        <f t="shared" ref="CK77:CK79" si="492">IF(CI77=0," ",IF(CH77/CI77*100&gt;200,"св.200",CH77/CI77))</f>
        <v xml:space="preserve"> </v>
      </c>
      <c r="CL77" s="136">
        <v>97790</v>
      </c>
      <c r="CM77" s="136">
        <v>97790</v>
      </c>
      <c r="CN77" s="8">
        <v>768220</v>
      </c>
      <c r="CO77" s="26">
        <f t="shared" ref="CO77:CO79" si="493">IF(CM77&lt;=0," ",IF(CL77&lt;=0," ",IF(CM77/CL77*100&gt;200,"СВ.200",CM77/CL77)))</f>
        <v>1</v>
      </c>
      <c r="CP77" s="26">
        <f t="shared" ref="CP77:CP79" si="494">IF(CN77=0," ",IF(CM77/CN77*100&gt;200,"св.200",CM77/CN77))</f>
        <v>0.1272942646637682</v>
      </c>
      <c r="CQ77" s="27"/>
      <c r="CR77" s="42"/>
      <c r="CS77" s="27"/>
      <c r="CT77" s="26" t="str">
        <f t="shared" ref="CT77:CT79" si="495">IF(CR77&lt;=0," ",IF(CQ77&lt;=0," ",IF(CR77/CQ77*100&gt;200,"СВ.200",CR77/CQ77)))</f>
        <v xml:space="preserve"> </v>
      </c>
      <c r="CU77" s="26" t="str">
        <f t="shared" ref="CU77:CU79" si="496">IF(CS77=0," ",IF(CR77/CS77*100&gt;200,"св.200",CR77/CS77))</f>
        <v xml:space="preserve"> </v>
      </c>
      <c r="CV77" s="27"/>
      <c r="CW77" s="27"/>
      <c r="CX77" s="27"/>
      <c r="CY77" s="26" t="str">
        <f t="shared" ref="CY77:CY79" si="497">IF(CW77&lt;=0," ",IF(CV77&lt;=0," ",IF(CW77/CV77*100&gt;200,"СВ.200",CW77/CV77)))</f>
        <v xml:space="preserve"> </v>
      </c>
      <c r="CZ77" s="26" t="str">
        <f t="shared" ref="CZ77:CZ79" si="498">IF(CX77=0," ",IF(CW77/CX77*100&gt;200,"св.200",CW77/CX77))</f>
        <v xml:space="preserve"> </v>
      </c>
      <c r="DA77" s="27"/>
      <c r="DB77" s="27"/>
      <c r="DC77" s="27"/>
      <c r="DD77" s="26" t="str">
        <f t="shared" ref="DD77:DD79" si="499">IF(DB77&lt;=0," ",IF(DA77&lt;=0," ",IF(DB77/DA77*100&gt;200,"СВ.200",DB77/DA77)))</f>
        <v xml:space="preserve"> </v>
      </c>
      <c r="DE77" s="26" t="str">
        <f t="shared" ref="DE77:DE79" si="500">IF(DC77=0," ",IF(DB77/DC77*100&gt;200,"св.200",DB77/DC77))</f>
        <v xml:space="preserve"> </v>
      </c>
      <c r="DF77" s="27"/>
      <c r="DG77" s="27"/>
      <c r="DH77" s="27"/>
      <c r="DI77" s="26" t="str">
        <f t="shared" si="450"/>
        <v xml:space="preserve"> </v>
      </c>
      <c r="DJ77" s="26" t="str">
        <f t="shared" si="451"/>
        <v xml:space="preserve"> </v>
      </c>
      <c r="DK77" s="27"/>
      <c r="DL77" s="27"/>
      <c r="DM77" s="27"/>
      <c r="DN77" s="26" t="str">
        <f t="shared" ref="DN77:DN79" si="501">IF(DL77&lt;=0," ",IF(DK77&lt;=0," ",IF(DL77/DK77*100&gt;200,"СВ.200",DL77/DK77)))</f>
        <v xml:space="preserve"> </v>
      </c>
      <c r="DO77" s="26" t="str">
        <f t="shared" ref="DO77:DO79" si="502">IF(DM77=0," ",IF(DL77/DM77*100&gt;200,"св.200",DL77/DM77))</f>
        <v xml:space="preserve"> </v>
      </c>
      <c r="DP77" s="27"/>
      <c r="DQ77" s="33"/>
      <c r="DR77" s="27"/>
      <c r="DS77" s="26" t="str">
        <f t="shared" ref="DS77:DS79" si="503">IF(DQ77&lt;=0," ",IF(DP77&lt;=0," ",IF(DQ77/DP77*100&gt;200,"СВ.200",DQ77/DP77)))</f>
        <v xml:space="preserve"> </v>
      </c>
      <c r="DT77" s="26" t="str">
        <f t="shared" ref="DT77:DT79" si="504">IF(DR77=0," ",IF(DQ77/DR77*100&gt;200,"св.200",DQ77/DR77))</f>
        <v xml:space="preserve"> </v>
      </c>
      <c r="DU77" s="27"/>
      <c r="DV77" s="27"/>
      <c r="DW77" s="26" t="str">
        <f t="shared" si="434"/>
        <v xml:space="preserve"> </v>
      </c>
      <c r="DX77" s="27"/>
      <c r="DY77" s="27"/>
      <c r="DZ77" s="27"/>
      <c r="EA77" s="26" t="str">
        <f t="shared" ref="EA77:EA79" si="505">IF(DY77&lt;=0," ",IF(DX77&lt;=0," ",IF(DY77/DX77*100&gt;200,"СВ.200",DY77/DX77)))</f>
        <v xml:space="preserve"> </v>
      </c>
      <c r="EB77" s="26" t="str">
        <f t="shared" ref="EB77:EB79" si="506">IF(DZ77=0," ",IF(DY77/DZ77*100&gt;200,"св.200",DY77/DZ77))</f>
        <v xml:space="preserve"> </v>
      </c>
    </row>
    <row r="78" spans="1:132" s="16" customFormat="1" ht="15.75" hidden="1" outlineLevel="1" x14ac:dyDescent="0.25">
      <c r="A78" s="15">
        <v>62</v>
      </c>
      <c r="B78" s="7" t="s">
        <v>93</v>
      </c>
      <c r="C78" s="25">
        <f t="shared" si="454"/>
        <v>1783068.02</v>
      </c>
      <c r="D78" s="25">
        <f t="shared" si="454"/>
        <v>1754989.2099999997</v>
      </c>
      <c r="E78" s="25">
        <f t="shared" si="454"/>
        <v>1978022.87</v>
      </c>
      <c r="F78" s="26">
        <f t="shared" si="460"/>
        <v>0.98425253008575619</v>
      </c>
      <c r="G78" s="26">
        <f t="shared" si="461"/>
        <v>0.88724414495773729</v>
      </c>
      <c r="H78" s="14">
        <f>Y78++AI78+M78+AD78+AN78+T78+16.14</f>
        <v>1571185.7</v>
      </c>
      <c r="I78" s="21">
        <f>Z78++AJ78+N78+AE78+AO78+U78+16.14</f>
        <v>1543106.8899999997</v>
      </c>
      <c r="J78" s="14">
        <f t="shared" si="455"/>
        <v>1662107.97</v>
      </c>
      <c r="K78" s="26">
        <f t="shared" si="462"/>
        <v>0.98212890430456423</v>
      </c>
      <c r="L78" s="26">
        <f t="shared" si="463"/>
        <v>0.92840352001921977</v>
      </c>
      <c r="M78" s="136">
        <v>673428.44</v>
      </c>
      <c r="N78" s="136">
        <v>673428.44</v>
      </c>
      <c r="O78" s="8">
        <v>650547.48</v>
      </c>
      <c r="P78" s="26">
        <f t="shared" si="464"/>
        <v>1</v>
      </c>
      <c r="Q78" s="26">
        <f t="shared" si="465"/>
        <v>1.0351718524833882</v>
      </c>
      <c r="R78" s="27">
        <f t="shared" si="456"/>
        <v>673428.44</v>
      </c>
      <c r="S78" s="26">
        <f t="shared" si="443"/>
        <v>1.0351718524833882</v>
      </c>
      <c r="T78" s="27"/>
      <c r="U78" s="27"/>
      <c r="V78" s="27"/>
      <c r="W78" s="26" t="str">
        <f t="shared" si="466"/>
        <v xml:space="preserve"> </v>
      </c>
      <c r="X78" s="26" t="str">
        <f t="shared" si="467"/>
        <v xml:space="preserve"> </v>
      </c>
      <c r="Y78" s="8"/>
      <c r="Z78" s="8"/>
      <c r="AA78" s="8">
        <v>0</v>
      </c>
      <c r="AB78" s="26" t="str">
        <f t="shared" si="468"/>
        <v xml:space="preserve"> </v>
      </c>
      <c r="AC78" s="26" t="str">
        <f t="shared" ref="AC78:AC79" si="507">IF(AA78=0," ",IF(Z78/AA78*100&gt;200,"св.200",Z78/AA78))</f>
        <v xml:space="preserve"> </v>
      </c>
      <c r="AD78" s="136">
        <v>74500</v>
      </c>
      <c r="AE78" s="136">
        <v>73059.179999999993</v>
      </c>
      <c r="AF78" s="8">
        <v>37189.22</v>
      </c>
      <c r="AG78" s="26">
        <f t="shared" si="469"/>
        <v>0.98066013422818787</v>
      </c>
      <c r="AH78" s="26">
        <f t="shared" si="470"/>
        <v>1.9645257415993127</v>
      </c>
      <c r="AI78" s="136">
        <v>823241.12</v>
      </c>
      <c r="AJ78" s="136">
        <v>796603.13</v>
      </c>
      <c r="AK78" s="8">
        <v>974371.27</v>
      </c>
      <c r="AL78" s="26">
        <f t="shared" si="471"/>
        <v>0.96764254195660193</v>
      </c>
      <c r="AM78" s="26">
        <f t="shared" si="472"/>
        <v>0.81755605335120363</v>
      </c>
      <c r="AN78" s="67"/>
      <c r="AO78" s="27"/>
      <c r="AP78" s="27"/>
      <c r="AQ78" s="26" t="str">
        <f t="shared" si="473"/>
        <v xml:space="preserve"> </v>
      </c>
      <c r="AR78" s="26" t="str">
        <f t="shared" si="474"/>
        <v xml:space="preserve"> </v>
      </c>
      <c r="AS78" s="8">
        <f t="shared" si="475"/>
        <v>211882.32</v>
      </c>
      <c r="AT78" s="14">
        <f t="shared" si="476"/>
        <v>211882.32</v>
      </c>
      <c r="AU78" s="8">
        <f t="shared" si="477"/>
        <v>315914.90000000002</v>
      </c>
      <c r="AV78" s="26">
        <f t="shared" si="402"/>
        <v>1</v>
      </c>
      <c r="AW78" s="26">
        <f t="shared" si="403"/>
        <v>0.67069429140569181</v>
      </c>
      <c r="AX78" s="8"/>
      <c r="AY78" s="8"/>
      <c r="AZ78" s="8"/>
      <c r="BA78" s="26" t="str">
        <f t="shared" si="478"/>
        <v xml:space="preserve"> </v>
      </c>
      <c r="BB78" s="26" t="str">
        <f t="shared" si="479"/>
        <v xml:space="preserve"> </v>
      </c>
      <c r="BC78" s="27"/>
      <c r="BD78" s="27"/>
      <c r="BE78" s="32"/>
      <c r="BF78" s="26" t="str">
        <f t="shared" si="480"/>
        <v xml:space="preserve"> </v>
      </c>
      <c r="BG78" s="26" t="str">
        <f t="shared" si="481"/>
        <v xml:space="preserve"> </v>
      </c>
      <c r="BH78" s="136">
        <v>63142.32</v>
      </c>
      <c r="BI78" s="136">
        <v>63142.32</v>
      </c>
      <c r="BJ78" s="8">
        <v>142714.51</v>
      </c>
      <c r="BK78" s="26">
        <f t="shared" si="482"/>
        <v>1</v>
      </c>
      <c r="BL78" s="26">
        <f t="shared" ref="BL78:BL79" si="508">IF(BJ78=0," ",IF(BI78/BJ78*100&gt;200,"св.200",BI78/BJ78))</f>
        <v>0.44243798335572182</v>
      </c>
      <c r="BM78" s="42"/>
      <c r="BN78" s="27"/>
      <c r="BO78" s="27"/>
      <c r="BP78" s="26" t="str">
        <f t="shared" si="483"/>
        <v xml:space="preserve"> </v>
      </c>
      <c r="BQ78" s="26" t="str">
        <f t="shared" si="484"/>
        <v xml:space="preserve"> </v>
      </c>
      <c r="BR78" s="27"/>
      <c r="BS78" s="27"/>
      <c r="BT78" s="27"/>
      <c r="BU78" s="26" t="str">
        <f t="shared" si="485"/>
        <v xml:space="preserve"> </v>
      </c>
      <c r="BV78" s="26" t="str">
        <f t="shared" si="486"/>
        <v xml:space="preserve"> </v>
      </c>
      <c r="BW78" s="27"/>
      <c r="BX78" s="27"/>
      <c r="BY78" s="27">
        <v>2805.42</v>
      </c>
      <c r="BZ78" s="26" t="str">
        <f t="shared" si="487"/>
        <v xml:space="preserve"> </v>
      </c>
      <c r="CA78" s="26">
        <f t="shared" si="488"/>
        <v>0</v>
      </c>
      <c r="CB78" s="136">
        <v>148740</v>
      </c>
      <c r="CC78" s="136">
        <v>148740</v>
      </c>
      <c r="CD78" s="136">
        <v>170394.97</v>
      </c>
      <c r="CE78" s="26">
        <f t="shared" si="489"/>
        <v>1</v>
      </c>
      <c r="CF78" s="26">
        <f t="shared" si="490"/>
        <v>0.87291309127258865</v>
      </c>
      <c r="CG78" s="27"/>
      <c r="CH78" s="27"/>
      <c r="CI78" s="27"/>
      <c r="CJ78" s="26" t="str">
        <f t="shared" si="491"/>
        <v xml:space="preserve"> </v>
      </c>
      <c r="CK78" s="26" t="str">
        <f t="shared" si="492"/>
        <v xml:space="preserve"> </v>
      </c>
      <c r="CL78" s="8"/>
      <c r="CM78" s="8"/>
      <c r="CN78" s="8"/>
      <c r="CO78" s="26" t="str">
        <f t="shared" si="493"/>
        <v xml:space="preserve"> </v>
      </c>
      <c r="CP78" s="26" t="str">
        <f>IF(CM78=0," ",IF(CM78/CN78*100&gt;200,"св.200",CM78/CN78))</f>
        <v xml:space="preserve"> </v>
      </c>
      <c r="CQ78" s="27"/>
      <c r="CR78" s="42"/>
      <c r="CS78" s="27"/>
      <c r="CT78" s="26" t="str">
        <f t="shared" si="495"/>
        <v xml:space="preserve"> </v>
      </c>
      <c r="CU78" s="26" t="str">
        <f t="shared" si="496"/>
        <v xml:space="preserve"> </v>
      </c>
      <c r="CV78" s="27"/>
      <c r="CW78" s="27"/>
      <c r="CX78" s="27"/>
      <c r="CY78" s="26" t="str">
        <f t="shared" si="497"/>
        <v xml:space="preserve"> </v>
      </c>
      <c r="CZ78" s="26" t="str">
        <f t="shared" si="498"/>
        <v xml:space="preserve"> </v>
      </c>
      <c r="DA78" s="27"/>
      <c r="DB78" s="27"/>
      <c r="DC78" s="27"/>
      <c r="DD78" s="26" t="str">
        <f t="shared" si="499"/>
        <v xml:space="preserve"> </v>
      </c>
      <c r="DE78" s="26" t="str">
        <f t="shared" si="500"/>
        <v xml:space="preserve"> </v>
      </c>
      <c r="DF78" s="27"/>
      <c r="DG78" s="27"/>
      <c r="DH78" s="27"/>
      <c r="DI78" s="26" t="str">
        <f t="shared" si="450"/>
        <v xml:space="preserve"> </v>
      </c>
      <c r="DJ78" s="26" t="str">
        <f t="shared" si="451"/>
        <v xml:space="preserve"> </v>
      </c>
      <c r="DK78" s="27"/>
      <c r="DL78" s="27"/>
      <c r="DM78" s="27"/>
      <c r="DN78" s="26" t="str">
        <f t="shared" si="501"/>
        <v xml:space="preserve"> </v>
      </c>
      <c r="DO78" s="26" t="str">
        <f t="shared" si="502"/>
        <v xml:space="preserve"> </v>
      </c>
      <c r="DP78" s="27"/>
      <c r="DQ78" s="33"/>
      <c r="DR78" s="27"/>
      <c r="DS78" s="26" t="str">
        <f t="shared" si="503"/>
        <v xml:space="preserve"> </v>
      </c>
      <c r="DT78" s="26" t="str">
        <f t="shared" si="504"/>
        <v xml:space="preserve"> </v>
      </c>
      <c r="DU78" s="27"/>
      <c r="DV78" s="27"/>
      <c r="DW78" s="26" t="str">
        <f>IF(DU78=0," ",IF(DU78/DV78*100&gt;200,"св.200",DU78/DV78))</f>
        <v xml:space="preserve"> </v>
      </c>
      <c r="DX78" s="27"/>
      <c r="DY78" s="27"/>
      <c r="DZ78" s="27"/>
      <c r="EA78" s="26" t="str">
        <f t="shared" si="505"/>
        <v xml:space="preserve"> </v>
      </c>
      <c r="EB78" s="26" t="str">
        <f t="shared" si="506"/>
        <v xml:space="preserve"> </v>
      </c>
    </row>
    <row r="79" spans="1:132" s="16" customFormat="1" ht="15.75" hidden="1" outlineLevel="1" x14ac:dyDescent="0.25">
      <c r="A79" s="15">
        <v>63</v>
      </c>
      <c r="B79" s="7" t="s">
        <v>18</v>
      </c>
      <c r="C79" s="25">
        <f t="shared" si="454"/>
        <v>690227.65</v>
      </c>
      <c r="D79" s="25">
        <f t="shared" si="454"/>
        <v>690227.65</v>
      </c>
      <c r="E79" s="25">
        <f t="shared" si="454"/>
        <v>812296.88</v>
      </c>
      <c r="F79" s="26">
        <f t="shared" si="460"/>
        <v>1</v>
      </c>
      <c r="G79" s="26">
        <f t="shared" si="461"/>
        <v>0.84972337946195242</v>
      </c>
      <c r="H79" s="14">
        <f>Y79++AI79+M79+AD79+AN79+T79+3.65</f>
        <v>665438.80000000005</v>
      </c>
      <c r="I79" s="21">
        <f>Z79++AJ79+N79+AE79+AO79+U79+3.65</f>
        <v>665438.80000000005</v>
      </c>
      <c r="J79" s="14">
        <f>O79+V79+AA79+AF79+AK79</f>
        <v>729144.67</v>
      </c>
      <c r="K79" s="26">
        <f t="shared" si="462"/>
        <v>1</v>
      </c>
      <c r="L79" s="26">
        <f t="shared" si="463"/>
        <v>0.91262931401528313</v>
      </c>
      <c r="M79" s="136">
        <v>211097.88</v>
      </c>
      <c r="N79" s="136">
        <v>211097.88</v>
      </c>
      <c r="O79" s="25">
        <v>213019.17</v>
      </c>
      <c r="P79" s="26">
        <f t="shared" si="464"/>
        <v>1</v>
      </c>
      <c r="Q79" s="26">
        <f t="shared" si="465"/>
        <v>0.990980670894549</v>
      </c>
      <c r="R79" s="27">
        <f t="shared" si="456"/>
        <v>211097.88</v>
      </c>
      <c r="S79" s="26">
        <f t="shared" si="443"/>
        <v>0.990980670894549</v>
      </c>
      <c r="T79" s="25"/>
      <c r="U79" s="25"/>
      <c r="V79" s="25"/>
      <c r="W79" s="26" t="str">
        <f t="shared" si="466"/>
        <v xml:space="preserve"> </v>
      </c>
      <c r="X79" s="26" t="str">
        <f t="shared" si="467"/>
        <v xml:space="preserve"> </v>
      </c>
      <c r="Y79" s="136">
        <v>7500</v>
      </c>
      <c r="Z79" s="136">
        <v>7500</v>
      </c>
      <c r="AA79" s="25">
        <v>16327.97</v>
      </c>
      <c r="AB79" s="26">
        <f t="shared" si="468"/>
        <v>1</v>
      </c>
      <c r="AC79" s="26">
        <f t="shared" si="507"/>
        <v>0.45933450392179803</v>
      </c>
      <c r="AD79" s="136">
        <v>51945.760000000002</v>
      </c>
      <c r="AE79" s="136">
        <v>51945.760000000002</v>
      </c>
      <c r="AF79" s="25">
        <v>30641.95</v>
      </c>
      <c r="AG79" s="26">
        <f t="shared" si="469"/>
        <v>1</v>
      </c>
      <c r="AH79" s="26">
        <f t="shared" si="470"/>
        <v>1.6952498127566946</v>
      </c>
      <c r="AI79" s="136">
        <v>394891.51</v>
      </c>
      <c r="AJ79" s="136">
        <v>394891.51</v>
      </c>
      <c r="AK79" s="25">
        <v>469155.58</v>
      </c>
      <c r="AL79" s="26">
        <f t="shared" si="471"/>
        <v>1</v>
      </c>
      <c r="AM79" s="26">
        <f t="shared" si="472"/>
        <v>0.84170694506074084</v>
      </c>
      <c r="AN79" s="69"/>
      <c r="AO79" s="25"/>
      <c r="AP79" s="25"/>
      <c r="AQ79" s="26" t="str">
        <f t="shared" si="473"/>
        <v xml:space="preserve"> </v>
      </c>
      <c r="AR79" s="26" t="str">
        <f t="shared" si="474"/>
        <v xml:space="preserve"> </v>
      </c>
      <c r="AS79" s="8">
        <f t="shared" si="475"/>
        <v>24788.85</v>
      </c>
      <c r="AT79" s="14">
        <f t="shared" si="476"/>
        <v>24788.85</v>
      </c>
      <c r="AU79" s="8">
        <f t="shared" si="477"/>
        <v>83152.210000000006</v>
      </c>
      <c r="AV79" s="26">
        <f t="shared" ref="AV79" si="509">IF(AT79&lt;=0," ",IF(AS79&lt;=0," ",IF(AT79/AS79*100&gt;200,"СВ.200",AT79/AS79)))</f>
        <v>1</v>
      </c>
      <c r="AW79" s="26">
        <f t="shared" ref="AW79" si="510">IF(AU79=0," ",IF(AT79/AU79*100&gt;200,"св.200",AT79/AU79))</f>
        <v>0.29811414513216183</v>
      </c>
      <c r="AX79" s="25"/>
      <c r="AY79" s="25"/>
      <c r="AZ79" s="25"/>
      <c r="BA79" s="26" t="str">
        <f t="shared" si="478"/>
        <v xml:space="preserve"> </v>
      </c>
      <c r="BB79" s="26" t="str">
        <f t="shared" si="479"/>
        <v xml:space="preserve"> </v>
      </c>
      <c r="BC79" s="25"/>
      <c r="BD79" s="25"/>
      <c r="BE79" s="25"/>
      <c r="BF79" s="26" t="str">
        <f t="shared" si="480"/>
        <v xml:space="preserve"> </v>
      </c>
      <c r="BG79" s="26" t="str">
        <f t="shared" si="481"/>
        <v xml:space="preserve"> </v>
      </c>
      <c r="BH79" s="136">
        <v>24788.85</v>
      </c>
      <c r="BI79" s="136">
        <v>24788.85</v>
      </c>
      <c r="BJ79" s="25">
        <v>83152.210000000006</v>
      </c>
      <c r="BK79" s="26">
        <f t="shared" si="482"/>
        <v>1</v>
      </c>
      <c r="BL79" s="26">
        <f t="shared" si="508"/>
        <v>0.29811414513216183</v>
      </c>
      <c r="BM79" s="25"/>
      <c r="BN79" s="25"/>
      <c r="BO79" s="25"/>
      <c r="BP79" s="26" t="str">
        <f t="shared" si="483"/>
        <v xml:space="preserve"> </v>
      </c>
      <c r="BQ79" s="26" t="str">
        <f t="shared" si="484"/>
        <v xml:space="preserve"> </v>
      </c>
      <c r="BR79" s="25"/>
      <c r="BS79" s="25"/>
      <c r="BT79" s="25"/>
      <c r="BU79" s="26" t="str">
        <f t="shared" si="485"/>
        <v xml:space="preserve"> </v>
      </c>
      <c r="BV79" s="26" t="str">
        <f t="shared" si="486"/>
        <v xml:space="preserve"> </v>
      </c>
      <c r="BW79" s="25"/>
      <c r="BX79" s="25"/>
      <c r="BY79" s="25"/>
      <c r="BZ79" s="26" t="str">
        <f t="shared" si="487"/>
        <v xml:space="preserve"> </v>
      </c>
      <c r="CA79" s="26" t="str">
        <f t="shared" si="488"/>
        <v xml:space="preserve"> </v>
      </c>
      <c r="CB79" s="136"/>
      <c r="CC79" s="136"/>
      <c r="CD79" s="136"/>
      <c r="CE79" s="26" t="str">
        <f t="shared" si="489"/>
        <v xml:space="preserve"> </v>
      </c>
      <c r="CF79" s="26" t="str">
        <f t="shared" si="490"/>
        <v xml:space="preserve"> </v>
      </c>
      <c r="CG79" s="25"/>
      <c r="CH79" s="25"/>
      <c r="CI79" s="25"/>
      <c r="CJ79" s="26" t="str">
        <f t="shared" si="491"/>
        <v xml:space="preserve"> </v>
      </c>
      <c r="CK79" s="26" t="str">
        <f t="shared" si="492"/>
        <v xml:space="preserve"> </v>
      </c>
      <c r="CL79" s="25"/>
      <c r="CM79" s="25"/>
      <c r="CN79" s="25"/>
      <c r="CO79" s="26" t="str">
        <f t="shared" si="493"/>
        <v xml:space="preserve"> </v>
      </c>
      <c r="CP79" s="26" t="str">
        <f t="shared" si="494"/>
        <v xml:space="preserve"> </v>
      </c>
      <c r="CQ79" s="25"/>
      <c r="CR79" s="25"/>
      <c r="CS79" s="25"/>
      <c r="CT79" s="26" t="str">
        <f t="shared" si="495"/>
        <v xml:space="preserve"> </v>
      </c>
      <c r="CU79" s="26" t="str">
        <f t="shared" si="496"/>
        <v xml:space="preserve"> </v>
      </c>
      <c r="CV79" s="25"/>
      <c r="CW79" s="25"/>
      <c r="CX79" s="25"/>
      <c r="CY79" s="26" t="str">
        <f t="shared" si="497"/>
        <v xml:space="preserve"> </v>
      </c>
      <c r="CZ79" s="26" t="str">
        <f t="shared" si="498"/>
        <v xml:space="preserve"> </v>
      </c>
      <c r="DA79" s="25"/>
      <c r="DB79" s="25"/>
      <c r="DC79" s="25"/>
      <c r="DD79" s="26" t="str">
        <f t="shared" si="499"/>
        <v xml:space="preserve"> </v>
      </c>
      <c r="DE79" s="26" t="str">
        <f t="shared" si="500"/>
        <v xml:space="preserve"> </v>
      </c>
      <c r="DF79" s="51"/>
      <c r="DG79" s="51"/>
      <c r="DH79" s="51"/>
      <c r="DI79" s="26" t="str">
        <f t="shared" si="450"/>
        <v xml:space="preserve"> </v>
      </c>
      <c r="DJ79" s="26" t="str">
        <f t="shared" si="451"/>
        <v xml:space="preserve"> </v>
      </c>
      <c r="DK79" s="25"/>
      <c r="DL79" s="25"/>
      <c r="DM79" s="25"/>
      <c r="DN79" s="26" t="str">
        <f t="shared" si="501"/>
        <v xml:space="preserve"> </v>
      </c>
      <c r="DO79" s="26" t="str">
        <f t="shared" si="502"/>
        <v xml:space="preserve"> </v>
      </c>
      <c r="DP79" s="25"/>
      <c r="DQ79" s="25"/>
      <c r="DR79" s="25"/>
      <c r="DS79" s="26" t="str">
        <f t="shared" si="503"/>
        <v xml:space="preserve"> </v>
      </c>
      <c r="DT79" s="26" t="str">
        <f t="shared" si="504"/>
        <v xml:space="preserve"> </v>
      </c>
      <c r="DU79" s="25"/>
      <c r="DV79" s="25"/>
      <c r="DW79" s="26" t="str">
        <f t="shared" si="434"/>
        <v xml:space="preserve"> </v>
      </c>
      <c r="DX79" s="61"/>
      <c r="DY79" s="61"/>
      <c r="DZ79" s="61"/>
      <c r="EA79" s="26" t="str">
        <f t="shared" si="505"/>
        <v xml:space="preserve"> </v>
      </c>
      <c r="EB79" s="26" t="str">
        <f t="shared" si="506"/>
        <v xml:space="preserve"> </v>
      </c>
    </row>
    <row r="80" spans="1:132" s="18" customFormat="1" ht="32.1" customHeight="1" collapsed="1" x14ac:dyDescent="0.25">
      <c r="A80" s="17"/>
      <c r="B80" s="6" t="s">
        <v>148</v>
      </c>
      <c r="C80" s="31">
        <f>SUM(C81:C83)</f>
        <v>16098662.26</v>
      </c>
      <c r="D80" s="31">
        <f>SUM(D81:D83)</f>
        <v>16275240.67</v>
      </c>
      <c r="E80" s="31">
        <f>SUM(E81:E83)</f>
        <v>16536770.159999996</v>
      </c>
      <c r="F80" s="23">
        <f t="shared" si="383"/>
        <v>1.0109685144733263</v>
      </c>
      <c r="G80" s="23">
        <f t="shared" si="384"/>
        <v>0.98418497158335083</v>
      </c>
      <c r="H80" s="22">
        <f>SUM(H81:H83)</f>
        <v>14594991.52</v>
      </c>
      <c r="I80" s="22">
        <f>SUM(I81:I83)</f>
        <v>15133846.669999998</v>
      </c>
      <c r="J80" s="22">
        <f>SUM(J81:J83)</f>
        <v>14434440.099999998</v>
      </c>
      <c r="K80" s="23">
        <f t="shared" si="386"/>
        <v>1.0369205524553808</v>
      </c>
      <c r="L80" s="23">
        <f t="shared" si="387"/>
        <v>1.0484540145065966</v>
      </c>
      <c r="M80" s="22">
        <f>SUM(M81:M83)</f>
        <v>11261715.9</v>
      </c>
      <c r="N80" s="22">
        <f>SUM(N81:N83)</f>
        <v>11743809.359999999</v>
      </c>
      <c r="O80" s="22">
        <f>SUM(O81:O83)</f>
        <v>10644013.73</v>
      </c>
      <c r="P80" s="23">
        <f t="shared" si="388"/>
        <v>1.042808170999945</v>
      </c>
      <c r="Q80" s="23">
        <f t="shared" si="389"/>
        <v>1.1033252735197288</v>
      </c>
      <c r="R80" s="24">
        <f>SUM(R81:R83)</f>
        <v>11743809.359999999</v>
      </c>
      <c r="S80" s="23">
        <f t="shared" si="443"/>
        <v>1.1033252735197288</v>
      </c>
      <c r="T80" s="22">
        <f>SUM(T81:T83)</f>
        <v>704637.74</v>
      </c>
      <c r="U80" s="22">
        <f>SUM(U81:U83)</f>
        <v>713395.02</v>
      </c>
      <c r="V80" s="22">
        <f>SUM(V81:V83)</f>
        <v>651878.84</v>
      </c>
      <c r="W80" s="23">
        <f t="shared" si="391"/>
        <v>1.0124280598424944</v>
      </c>
      <c r="X80" s="23">
        <f t="shared" si="392"/>
        <v>1.094367505470802</v>
      </c>
      <c r="Y80" s="22">
        <f>SUM(Y81:Y83)</f>
        <v>3.56</v>
      </c>
      <c r="Z80" s="22">
        <f>SUM(Z81:Z83)</f>
        <v>3.56</v>
      </c>
      <c r="AA80" s="22">
        <f>SUM(AA81:AA83)</f>
        <v>4041.13</v>
      </c>
      <c r="AB80" s="23">
        <f t="shared" si="394"/>
        <v>1</v>
      </c>
      <c r="AC80" s="23">
        <f t="shared" si="395"/>
        <v>8.8094171679703448E-4</v>
      </c>
      <c r="AD80" s="22">
        <f>SUM(AD81:AD83)</f>
        <v>374600</v>
      </c>
      <c r="AE80" s="22">
        <f>SUM(AE81:AE83)</f>
        <v>374682.06000000006</v>
      </c>
      <c r="AF80" s="22">
        <f>SUM(AF81:AF83)</f>
        <v>424943.69</v>
      </c>
      <c r="AG80" s="23">
        <f t="shared" si="396"/>
        <v>1.0002190603310199</v>
      </c>
      <c r="AH80" s="23">
        <f t="shared" si="397"/>
        <v>0.88172166999349977</v>
      </c>
      <c r="AI80" s="22">
        <f>SUM(AI81:AI83)</f>
        <v>2253634.3199999998</v>
      </c>
      <c r="AJ80" s="22">
        <f>SUM(AJ81:AJ83)</f>
        <v>2301556.67</v>
      </c>
      <c r="AK80" s="22">
        <f>SUM(AK81:AK83)</f>
        <v>2706962.71</v>
      </c>
      <c r="AL80" s="23">
        <f t="shared" si="398"/>
        <v>1.0212644747085677</v>
      </c>
      <c r="AM80" s="23">
        <f t="shared" si="399"/>
        <v>0.85023582389873409</v>
      </c>
      <c r="AN80" s="65">
        <f>SUM(AN81:AN83)</f>
        <v>400</v>
      </c>
      <c r="AO80" s="22">
        <f>SUM(AO81:AO83)</f>
        <v>400</v>
      </c>
      <c r="AP80" s="22">
        <f>SUM(AP81:AP83)</f>
        <v>2600</v>
      </c>
      <c r="AQ80" s="23">
        <f t="shared" ref="AQ80:AQ84" si="511">IF(AO80&lt;=0," ",IF(AN80&lt;=0," ",IF(AO80/AN80*100&gt;200,"СВ.200",AO80/AN80)))</f>
        <v>1</v>
      </c>
      <c r="AR80" s="23">
        <f t="shared" si="400"/>
        <v>0.15384615384615385</v>
      </c>
      <c r="AS80" s="22">
        <f>SUM(AS81:AS83)</f>
        <v>1503670.74</v>
      </c>
      <c r="AT80" s="22">
        <f>SUM(AT81:AT83)</f>
        <v>1141394</v>
      </c>
      <c r="AU80" s="22">
        <f>SUM(AU81:AU83)</f>
        <v>2102330.06</v>
      </c>
      <c r="AV80" s="23">
        <f t="shared" si="402"/>
        <v>0.75907176327711212</v>
      </c>
      <c r="AW80" s="23">
        <f t="shared" si="403"/>
        <v>0.54291855580469606</v>
      </c>
      <c r="AX80" s="22">
        <f>SUM(AX81:AX83)</f>
        <v>148000</v>
      </c>
      <c r="AY80" s="22">
        <f>SUM(AY81:AY83)</f>
        <v>145711.64000000001</v>
      </c>
      <c r="AZ80" s="22">
        <f>SUM(AZ81:AZ83)</f>
        <v>135054.75</v>
      </c>
      <c r="BA80" s="23">
        <f t="shared" si="404"/>
        <v>0.98453810810810816</v>
      </c>
      <c r="BB80" s="23">
        <f t="shared" si="405"/>
        <v>1.0789079243788169</v>
      </c>
      <c r="BC80" s="24">
        <f>SUM(BC81:BC83)</f>
        <v>0</v>
      </c>
      <c r="BD80" s="24">
        <f>SUM(BD81:BD83)</f>
        <v>0</v>
      </c>
      <c r="BE80" s="24">
        <f>SUM(BE81:BE83)</f>
        <v>0</v>
      </c>
      <c r="BF80" s="23" t="str">
        <f t="shared" si="407"/>
        <v xml:space="preserve"> </v>
      </c>
      <c r="BG80" s="23" t="str">
        <f t="shared" si="408"/>
        <v xml:space="preserve"> </v>
      </c>
      <c r="BH80" s="24">
        <f>SUM(BH81:BH83)</f>
        <v>737587.12</v>
      </c>
      <c r="BI80" s="24">
        <f>SUM(BI81:BI83)</f>
        <v>290583.95</v>
      </c>
      <c r="BJ80" s="24">
        <f>SUM(BJ81:BJ83)</f>
        <v>891906.28</v>
      </c>
      <c r="BK80" s="23">
        <f t="shared" si="410"/>
        <v>0.39396559690467481</v>
      </c>
      <c r="BL80" s="23">
        <f t="shared" si="411"/>
        <v>0.32580099110861738</v>
      </c>
      <c r="BM80" s="24">
        <f>SUM(BM81:BM83)</f>
        <v>0</v>
      </c>
      <c r="BN80" s="24">
        <f>SUM(BN81:BN83)</f>
        <v>0</v>
      </c>
      <c r="BO80" s="24">
        <f>SUM(BO81:BO83)</f>
        <v>0</v>
      </c>
      <c r="BP80" s="23" t="str">
        <f t="shared" si="412"/>
        <v xml:space="preserve"> </v>
      </c>
      <c r="BQ80" s="23" t="str">
        <f t="shared" si="413"/>
        <v xml:space="preserve"> </v>
      </c>
      <c r="BR80" s="24">
        <f>SUM(BR81:BR83)</f>
        <v>0</v>
      </c>
      <c r="BS80" s="24">
        <f>SUM(BS81:BS83)</f>
        <v>0</v>
      </c>
      <c r="BT80" s="24">
        <f>SUM(BT81:BT83)</f>
        <v>0</v>
      </c>
      <c r="BU80" s="23" t="str">
        <f t="shared" si="414"/>
        <v xml:space="preserve"> </v>
      </c>
      <c r="BV80" s="23" t="str">
        <f t="shared" si="415"/>
        <v xml:space="preserve"> </v>
      </c>
      <c r="BW80" s="22">
        <f>SUM(BW81:BW83)</f>
        <v>0</v>
      </c>
      <c r="BX80" s="22">
        <f>SUM(BX81:BX83)</f>
        <v>0</v>
      </c>
      <c r="BY80" s="22">
        <f>SUM(BY81:BY83)</f>
        <v>0</v>
      </c>
      <c r="BZ80" s="23" t="str">
        <f t="shared" si="416"/>
        <v xml:space="preserve"> </v>
      </c>
      <c r="CA80" s="23" t="str">
        <f t="shared" si="417"/>
        <v xml:space="preserve"> </v>
      </c>
      <c r="CB80" s="22">
        <f>SUM(CB81:CB83)</f>
        <v>433500</v>
      </c>
      <c r="CC80" s="22">
        <f>SUM(CC81:CC83)</f>
        <v>422730</v>
      </c>
      <c r="CD80" s="22">
        <f>SUM(CD81:CD83)</f>
        <v>862157.77</v>
      </c>
      <c r="CE80" s="23">
        <f t="shared" si="418"/>
        <v>0.97515570934256057</v>
      </c>
      <c r="CF80" s="23">
        <f t="shared" si="419"/>
        <v>0.49031629094985713</v>
      </c>
      <c r="CG80" s="24">
        <f>SUM(CG81:CG83)</f>
        <v>0</v>
      </c>
      <c r="CH80" s="24">
        <f>SUM(CH81:CH83)</f>
        <v>0</v>
      </c>
      <c r="CI80" s="24">
        <f>SUM(CI81:CI83)</f>
        <v>0</v>
      </c>
      <c r="CJ80" s="23" t="str">
        <f t="shared" si="420"/>
        <v xml:space="preserve"> </v>
      </c>
      <c r="CK80" s="23" t="str">
        <f t="shared" si="421"/>
        <v xml:space="preserve"> </v>
      </c>
      <c r="CL80" s="22">
        <f>SUM(CL81:CL83)</f>
        <v>0</v>
      </c>
      <c r="CM80" s="22">
        <f>SUM(CM81:CM83)</f>
        <v>0</v>
      </c>
      <c r="CN80" s="22">
        <f>SUM(CN81:CN83)</f>
        <v>55000</v>
      </c>
      <c r="CO80" s="23" t="str">
        <f t="shared" ref="CO80:CO106" si="512">IF(CM80&lt;=0," ",IF(CL80&lt;=0," ",IF(CM80/CL80*100&gt;200,"СВ.200",CM80/CL80)))</f>
        <v xml:space="preserve"> </v>
      </c>
      <c r="CP80" s="23">
        <f t="shared" si="422"/>
        <v>0</v>
      </c>
      <c r="CQ80" s="45">
        <f>SUM(CQ81:CQ83)</f>
        <v>34644.910000000003</v>
      </c>
      <c r="CR80" s="45">
        <f>SUM(CR81:CR83)</f>
        <v>66790.740000000005</v>
      </c>
      <c r="CS80" s="45">
        <f>SUM(CS81:CS83)</f>
        <v>68284.36</v>
      </c>
      <c r="CT80" s="23">
        <f t="shared" si="424"/>
        <v>1.9278658827516075</v>
      </c>
      <c r="CU80" s="23">
        <f t="shared" si="448"/>
        <v>0.97812646995593144</v>
      </c>
      <c r="CV80" s="24">
        <f>SUM(CV81:CV83)</f>
        <v>34644.910000000003</v>
      </c>
      <c r="CW80" s="24">
        <f>SUM(CW81:CW83)</f>
        <v>66790.740000000005</v>
      </c>
      <c r="CX80" s="24">
        <f>SUM(CX81:CX83)</f>
        <v>68284.36</v>
      </c>
      <c r="CY80" s="23">
        <f t="shared" si="425"/>
        <v>1.9278658827516075</v>
      </c>
      <c r="CZ80" s="23">
        <f t="shared" si="449"/>
        <v>0.97812646995593144</v>
      </c>
      <c r="DA80" s="24">
        <f>SUM(DA81:DA83)</f>
        <v>0</v>
      </c>
      <c r="DB80" s="24">
        <f>SUM(DB81:DB83)</f>
        <v>0</v>
      </c>
      <c r="DC80" s="24">
        <f>SUM(DC81:DC83)</f>
        <v>0</v>
      </c>
      <c r="DD80" s="23" t="str">
        <f t="shared" si="427"/>
        <v xml:space="preserve"> </v>
      </c>
      <c r="DE80" s="23" t="str">
        <f t="shared" si="428"/>
        <v xml:space="preserve"> </v>
      </c>
      <c r="DF80" s="24">
        <f>SUM(DF81:DF83)</f>
        <v>0</v>
      </c>
      <c r="DG80" s="24">
        <f t="shared" ref="DG80:DH80" si="513">SUM(DG81:DG83)</f>
        <v>0</v>
      </c>
      <c r="DH80" s="24">
        <f t="shared" si="513"/>
        <v>0</v>
      </c>
      <c r="DI80" s="59" t="str">
        <f t="shared" si="450"/>
        <v xml:space="preserve"> </v>
      </c>
      <c r="DJ80" s="59" t="str">
        <f t="shared" si="451"/>
        <v xml:space="preserve"> </v>
      </c>
      <c r="DK80" s="22">
        <f>SUM(DK81:DK83)</f>
        <v>0</v>
      </c>
      <c r="DL80" s="22">
        <f>SUM(DL81:DL83)</f>
        <v>0</v>
      </c>
      <c r="DM80" s="22">
        <f>SUM(DM81:DM83)</f>
        <v>0</v>
      </c>
      <c r="DN80" s="23" t="str">
        <f t="shared" si="430"/>
        <v xml:space="preserve"> </v>
      </c>
      <c r="DO80" s="23" t="str">
        <f t="shared" si="431"/>
        <v xml:space="preserve"> </v>
      </c>
      <c r="DP80" s="22">
        <f>SUM(DP81:DP83)</f>
        <v>0</v>
      </c>
      <c r="DQ80" s="22">
        <f>SUM(DQ81:DQ83)</f>
        <v>0</v>
      </c>
      <c r="DR80" s="22">
        <f>SUM(DR81:DR83)</f>
        <v>0</v>
      </c>
      <c r="DS80" s="23" t="str">
        <f t="shared" si="432"/>
        <v xml:space="preserve"> </v>
      </c>
      <c r="DT80" s="23" t="str">
        <f t="shared" si="433"/>
        <v xml:space="preserve"> </v>
      </c>
      <c r="DU80" s="22">
        <f>SUM(DU81:DU83)</f>
        <v>0</v>
      </c>
      <c r="DV80" s="22">
        <f>SUM(DV81:DV83)</f>
        <v>0</v>
      </c>
      <c r="DW80" s="23" t="str">
        <f t="shared" ref="DW80:DW82" si="514">IF(DU80=0," ",IF(DU80/DV80*100&gt;200,"св.200",DU80/DV80))</f>
        <v xml:space="preserve"> </v>
      </c>
      <c r="DX80" s="22">
        <f>SUM(DX81:DX83)</f>
        <v>149938.71</v>
      </c>
      <c r="DY80" s="22">
        <f>SUM(DY81:DY83)</f>
        <v>215577.67</v>
      </c>
      <c r="DZ80" s="22">
        <f>SUM(DZ81:DZ83)</f>
        <v>89926.9</v>
      </c>
      <c r="EA80" s="23">
        <f t="shared" si="435"/>
        <v>1.4377719402814659</v>
      </c>
      <c r="EB80" s="23" t="str">
        <f t="shared" si="436"/>
        <v>св.200</v>
      </c>
    </row>
    <row r="81" spans="1:132" s="16" customFormat="1" ht="15.75" hidden="1" outlineLevel="1" x14ac:dyDescent="0.25">
      <c r="A81" s="15">
        <v>64</v>
      </c>
      <c r="B81" s="7" t="s">
        <v>52</v>
      </c>
      <c r="C81" s="25">
        <f t="shared" ref="C81:E83" si="515">H81+AS81</f>
        <v>13785388.060000001</v>
      </c>
      <c r="D81" s="25">
        <f t="shared" si="515"/>
        <v>14382097.939999999</v>
      </c>
      <c r="E81" s="25">
        <f t="shared" si="515"/>
        <v>13253089.379999997</v>
      </c>
      <c r="F81" s="26">
        <f t="shared" si="383"/>
        <v>1.0432856788218698</v>
      </c>
      <c r="G81" s="26">
        <f t="shared" si="384"/>
        <v>1.0851883306320842</v>
      </c>
      <c r="H81" s="14">
        <f t="shared" ref="H81:J83" si="516">Y81++AI81+M81+AD81+AN81+T81</f>
        <v>13099488.560000001</v>
      </c>
      <c r="I81" s="21">
        <f t="shared" si="516"/>
        <v>13631114.389999999</v>
      </c>
      <c r="J81" s="14">
        <f t="shared" si="516"/>
        <v>12410744.609999998</v>
      </c>
      <c r="K81" s="26">
        <f t="shared" si="386"/>
        <v>1.0405837088650427</v>
      </c>
      <c r="L81" s="26">
        <f t="shared" si="387"/>
        <v>1.0983317132331194</v>
      </c>
      <c r="M81" s="136">
        <v>11093216.5</v>
      </c>
      <c r="N81" s="136">
        <v>11575992.1</v>
      </c>
      <c r="O81" s="8">
        <v>10476738.029999999</v>
      </c>
      <c r="P81" s="26">
        <f t="shared" si="388"/>
        <v>1.0435198934411853</v>
      </c>
      <c r="Q81" s="26">
        <f t="shared" si="389"/>
        <v>1.1049233136165379</v>
      </c>
      <c r="R81" s="27">
        <f t="shared" ref="R81:R83" si="517">N81</f>
        <v>11575992.1</v>
      </c>
      <c r="S81" s="26">
        <f t="shared" si="443"/>
        <v>1.1049233136165379</v>
      </c>
      <c r="T81" s="136">
        <v>704637.74</v>
      </c>
      <c r="U81" s="136">
        <v>713395.02</v>
      </c>
      <c r="V81" s="27">
        <v>651878.84</v>
      </c>
      <c r="W81" s="26">
        <f t="shared" si="391"/>
        <v>1.0124280598424944</v>
      </c>
      <c r="X81" s="26">
        <f t="shared" si="392"/>
        <v>1.094367505470802</v>
      </c>
      <c r="Y81" s="8"/>
      <c r="Z81" s="8"/>
      <c r="AA81" s="8"/>
      <c r="AB81" s="26" t="str">
        <f t="shared" si="394"/>
        <v xml:space="preserve"> </v>
      </c>
      <c r="AC81" s="26" t="str">
        <f t="shared" si="395"/>
        <v xml:space="preserve"> </v>
      </c>
      <c r="AD81" s="136">
        <v>310000</v>
      </c>
      <c r="AE81" s="136">
        <v>309457.90000000002</v>
      </c>
      <c r="AF81" s="8">
        <v>338731.62</v>
      </c>
      <c r="AG81" s="26">
        <f t="shared" si="396"/>
        <v>0.99825129032258075</v>
      </c>
      <c r="AH81" s="26">
        <f t="shared" si="397"/>
        <v>0.91357842530319444</v>
      </c>
      <c r="AI81" s="136">
        <v>991634.32</v>
      </c>
      <c r="AJ81" s="136">
        <v>1032269.37</v>
      </c>
      <c r="AK81" s="8">
        <v>943396.12</v>
      </c>
      <c r="AL81" s="26">
        <f t="shared" si="398"/>
        <v>1.0409778576441364</v>
      </c>
      <c r="AM81" s="26">
        <f t="shared" si="399"/>
        <v>1.0942056556263979</v>
      </c>
      <c r="AN81" s="66"/>
      <c r="AO81" s="8"/>
      <c r="AP81" s="8"/>
      <c r="AQ81" s="26" t="str">
        <f t="shared" si="511"/>
        <v xml:space="preserve"> </v>
      </c>
      <c r="AR81" s="26" t="str">
        <f t="shared" si="400"/>
        <v xml:space="preserve"> </v>
      </c>
      <c r="AS81" s="8">
        <f t="shared" ref="AS81" si="518">AX81+BC81+BH81+BM81+BR81+BW81+CB81+CG81+CL81+CQ81+DK81+DP81+DX81+DF81</f>
        <v>685899.5</v>
      </c>
      <c r="AT81" s="14">
        <f t="shared" ref="AT81" si="519">AY81+BD81+BI81+BN81+BS81+BX81+CC81+CH81+CM81+CR81+DL81+DQ81+DU81+DY81+DG81</f>
        <v>750983.55</v>
      </c>
      <c r="AU81" s="8">
        <f t="shared" ref="AU81" si="520">AZ81+BE81+BJ81+BO81+BT81+BY81+CD81+CI81+CN81+CS81+DM81+DR81+DV81+DZ81+DH81</f>
        <v>842344.77</v>
      </c>
      <c r="AV81" s="26">
        <f t="shared" si="402"/>
        <v>1.0948886097744641</v>
      </c>
      <c r="AW81" s="26">
        <f t="shared" si="403"/>
        <v>0.89153939900404444</v>
      </c>
      <c r="AX81" s="136">
        <v>148000</v>
      </c>
      <c r="AY81" s="136">
        <v>145711.64000000001</v>
      </c>
      <c r="AZ81" s="8">
        <v>135054.75</v>
      </c>
      <c r="BA81" s="26">
        <f t="shared" si="404"/>
        <v>0.98453810810810816</v>
      </c>
      <c r="BB81" s="26">
        <f t="shared" si="405"/>
        <v>1.0789079243788169</v>
      </c>
      <c r="BC81" s="27"/>
      <c r="BD81" s="27"/>
      <c r="BE81" s="32"/>
      <c r="BF81" s="26" t="str">
        <f t="shared" si="407"/>
        <v xml:space="preserve"> </v>
      </c>
      <c r="BG81" s="26" t="str">
        <f t="shared" si="408"/>
        <v xml:space="preserve"> </v>
      </c>
      <c r="BH81" s="27"/>
      <c r="BI81" s="27"/>
      <c r="BJ81" s="27"/>
      <c r="BK81" s="26" t="str">
        <f t="shared" si="410"/>
        <v xml:space="preserve"> </v>
      </c>
      <c r="BL81" s="26" t="str">
        <f t="shared" si="411"/>
        <v xml:space="preserve"> </v>
      </c>
      <c r="BM81" s="42"/>
      <c r="BN81" s="42"/>
      <c r="BO81" s="27"/>
      <c r="BP81" s="26"/>
      <c r="BQ81" s="26" t="str">
        <f t="shared" si="413"/>
        <v xml:space="preserve"> </v>
      </c>
      <c r="BR81" s="27"/>
      <c r="BS81" s="27"/>
      <c r="BT81" s="27"/>
      <c r="BU81" s="26" t="str">
        <f t="shared" si="414"/>
        <v xml:space="preserve"> </v>
      </c>
      <c r="BV81" s="26" t="str">
        <f t="shared" si="415"/>
        <v xml:space="preserve"> </v>
      </c>
      <c r="BW81" s="27"/>
      <c r="BX81" s="27"/>
      <c r="BY81" s="27"/>
      <c r="BZ81" s="26" t="str">
        <f t="shared" si="416"/>
        <v xml:space="preserve"> </v>
      </c>
      <c r="CA81" s="26" t="str">
        <f t="shared" si="417"/>
        <v xml:space="preserve"> </v>
      </c>
      <c r="CB81" s="136">
        <v>396000</v>
      </c>
      <c r="CC81" s="136">
        <v>385730</v>
      </c>
      <c r="CD81" s="8">
        <v>588501</v>
      </c>
      <c r="CE81" s="26">
        <f t="shared" si="418"/>
        <v>0.97406565656565658</v>
      </c>
      <c r="CF81" s="26">
        <f t="shared" si="419"/>
        <v>0.65544493552262439</v>
      </c>
      <c r="CG81" s="27"/>
      <c r="CH81" s="27"/>
      <c r="CI81" s="27"/>
      <c r="CJ81" s="26" t="str">
        <f t="shared" si="420"/>
        <v xml:space="preserve"> </v>
      </c>
      <c r="CK81" s="26" t="str">
        <f t="shared" si="421"/>
        <v xml:space="preserve"> </v>
      </c>
      <c r="CL81" s="27"/>
      <c r="CM81" s="27"/>
      <c r="CN81" s="27"/>
      <c r="CO81" s="26" t="str">
        <f t="shared" si="512"/>
        <v xml:space="preserve"> </v>
      </c>
      <c r="CP81" s="26" t="str">
        <f t="shared" si="422"/>
        <v xml:space="preserve"> </v>
      </c>
      <c r="CQ81" s="136">
        <v>34644.910000000003</v>
      </c>
      <c r="CR81" s="136">
        <v>66790.740000000005</v>
      </c>
      <c r="CS81" s="8">
        <v>68284.36</v>
      </c>
      <c r="CT81" s="26">
        <f t="shared" si="424"/>
        <v>1.9278658827516075</v>
      </c>
      <c r="CU81" s="26">
        <f t="shared" si="448"/>
        <v>0.97812646995593144</v>
      </c>
      <c r="CV81" s="136">
        <v>34644.910000000003</v>
      </c>
      <c r="CW81" s="136">
        <v>66790.740000000005</v>
      </c>
      <c r="CX81" s="27">
        <v>68284.36</v>
      </c>
      <c r="CY81" s="26">
        <f t="shared" si="425"/>
        <v>1.9278658827516075</v>
      </c>
      <c r="CZ81" s="26">
        <f t="shared" si="449"/>
        <v>0.97812646995593144</v>
      </c>
      <c r="DA81" s="27"/>
      <c r="DB81" s="27"/>
      <c r="DC81" s="27"/>
      <c r="DD81" s="26" t="str">
        <f t="shared" si="427"/>
        <v xml:space="preserve"> </v>
      </c>
      <c r="DE81" s="26" t="str">
        <f t="shared" si="428"/>
        <v xml:space="preserve"> </v>
      </c>
      <c r="DF81" s="27"/>
      <c r="DG81" s="27"/>
      <c r="DH81" s="27"/>
      <c r="DI81" s="26" t="str">
        <f t="shared" si="450"/>
        <v xml:space="preserve"> </v>
      </c>
      <c r="DJ81" s="26" t="str">
        <f t="shared" si="451"/>
        <v xml:space="preserve"> </v>
      </c>
      <c r="DK81" s="27"/>
      <c r="DL81" s="27"/>
      <c r="DM81" s="27"/>
      <c r="DN81" s="26" t="str">
        <f t="shared" si="430"/>
        <v xml:space="preserve"> </v>
      </c>
      <c r="DO81" s="26" t="str">
        <f t="shared" si="431"/>
        <v xml:space="preserve"> </v>
      </c>
      <c r="DP81" s="27"/>
      <c r="DQ81" s="33"/>
      <c r="DR81" s="33"/>
      <c r="DS81" s="26" t="str">
        <f t="shared" si="432"/>
        <v xml:space="preserve"> </v>
      </c>
      <c r="DT81" s="26" t="str">
        <f t="shared" si="433"/>
        <v xml:space="preserve"> </v>
      </c>
      <c r="DU81" s="27"/>
      <c r="DV81" s="27"/>
      <c r="DW81" s="26" t="str">
        <f t="shared" si="514"/>
        <v xml:space="preserve"> </v>
      </c>
      <c r="DX81" s="136">
        <v>107254.59</v>
      </c>
      <c r="DY81" s="136">
        <v>152751.17000000001</v>
      </c>
      <c r="DZ81" s="136">
        <v>50504.66</v>
      </c>
      <c r="EA81" s="26">
        <f t="shared" si="435"/>
        <v>1.4241923818831439</v>
      </c>
      <c r="EB81" s="26" t="str">
        <f t="shared" si="436"/>
        <v>св.200</v>
      </c>
    </row>
    <row r="82" spans="1:132" s="16" customFormat="1" ht="17.25" hidden="1" customHeight="1" outlineLevel="1" x14ac:dyDescent="0.25">
      <c r="A82" s="15">
        <v>65</v>
      </c>
      <c r="B82" s="7" t="s">
        <v>42</v>
      </c>
      <c r="C82" s="25">
        <f t="shared" si="515"/>
        <v>310895</v>
      </c>
      <c r="D82" s="25">
        <f t="shared" si="515"/>
        <v>294622.57999999996</v>
      </c>
      <c r="E82" s="25">
        <f t="shared" si="515"/>
        <v>369672.93</v>
      </c>
      <c r="F82" s="26">
        <f>IF(D82&lt;=0," ",IF(D82/C82*100&gt;200,"СВ.200",D82/C82))</f>
        <v>0.94765943485742765</v>
      </c>
      <c r="G82" s="26">
        <f>IF(E82=0," ",IF(D82/E82*100&gt;200,"св.200",D82/E82))</f>
        <v>0.79698175357335455</v>
      </c>
      <c r="H82" s="14">
        <f t="shared" si="516"/>
        <v>300495</v>
      </c>
      <c r="I82" s="21">
        <f>Z82++AJ82+N82+AE82+AO82+U82</f>
        <v>284722.57999999996</v>
      </c>
      <c r="J82" s="14">
        <f t="shared" si="516"/>
        <v>365922.93</v>
      </c>
      <c r="K82" s="26">
        <f>IF(I82&lt;=0," ",IF(I82/H82*100&gt;200,"СВ.200",I82/H82))</f>
        <v>0.94751187207773824</v>
      </c>
      <c r="L82" s="26">
        <f>IF(J82=0," ",IF(I82/J82*100&gt;200,"св.200",I82/J82))</f>
        <v>0.7780943927181605</v>
      </c>
      <c r="M82" s="136">
        <v>48495</v>
      </c>
      <c r="N82" s="136">
        <v>42910.78</v>
      </c>
      <c r="O82" s="8">
        <v>82163.149999999994</v>
      </c>
      <c r="P82" s="26">
        <f>IF(N82&lt;=0," ",IF(M82&lt;=0," ",IF(N82/M82*100&gt;200,"СВ.200",N82/M82)))</f>
        <v>0.88484957212083715</v>
      </c>
      <c r="Q82" s="26">
        <f>IF(O82=0," ",IF(N82/O82*100&gt;200,"св.200",N82/O82))</f>
        <v>0.52226308265931876</v>
      </c>
      <c r="R82" s="27">
        <f t="shared" si="517"/>
        <v>42910.78</v>
      </c>
      <c r="S82" s="26">
        <f t="shared" si="443"/>
        <v>0.52226308265931876</v>
      </c>
      <c r="T82" s="42"/>
      <c r="U82" s="27"/>
      <c r="V82" s="27"/>
      <c r="W82" s="26" t="str">
        <f>IF(U82&lt;=0," ",IF(T82&lt;=0," ",IF(U82/T82*100&gt;200,"СВ.200",U82/T82)))</f>
        <v xml:space="preserve"> </v>
      </c>
      <c r="X82" s="26" t="str">
        <f t="shared" ref="X82:X83" si="521">IF(U82=0," ",IF(U82/V82*100&gt;200,"св.200",U82/V82))</f>
        <v xml:space="preserve"> </v>
      </c>
      <c r="Y82" s="8"/>
      <c r="Z82" s="8"/>
      <c r="AA82" s="8">
        <v>75</v>
      </c>
      <c r="AB82" s="26" t="str">
        <f>IF(Z82&lt;=0," ",IF(Y82&lt;=0," ",IF(Z82/Y82*100&gt;200,"СВ.200",Z82/Y82)))</f>
        <v xml:space="preserve"> </v>
      </c>
      <c r="AC82" s="26" t="str">
        <f>IF(Z82=0," ",IF(Z82/AA82*100&gt;200,"св.200",Z82/AA82))</f>
        <v xml:space="preserve"> </v>
      </c>
      <c r="AD82" s="136">
        <v>16600</v>
      </c>
      <c r="AE82" s="136">
        <v>23248.03</v>
      </c>
      <c r="AF82" s="8">
        <v>61664.19</v>
      </c>
      <c r="AG82" s="26">
        <f>IF(AE82&lt;=0," ",IF(AD82&lt;=0," ",IF(AE82/AD82*100&gt;200,"СВ.200",AE82/AD82)))</f>
        <v>1.400483734939759</v>
      </c>
      <c r="AH82" s="26">
        <f>IF(AF82=0," ",IF(AE82/AF82*100&gt;200,"св.200",AE82/AF82))</f>
        <v>0.37701022262677897</v>
      </c>
      <c r="AI82" s="136">
        <v>235000</v>
      </c>
      <c r="AJ82" s="136">
        <v>218163.77</v>
      </c>
      <c r="AK82" s="8">
        <v>219420.59</v>
      </c>
      <c r="AL82" s="26">
        <f>IF(AJ82&lt;=0," ",IF(AI82&lt;=0," ",IF(AJ82/AI82*100&gt;200,"СВ.200",AJ82/AI82)))</f>
        <v>0.9283564680851063</v>
      </c>
      <c r="AM82" s="26">
        <f>IF(AK82=0," ",IF(AJ82/AK82*100&gt;200,"св.200",AJ82/AK82))</f>
        <v>0.99427209634246261</v>
      </c>
      <c r="AN82" s="136">
        <v>400</v>
      </c>
      <c r="AO82" s="136">
        <v>400</v>
      </c>
      <c r="AP82" s="8">
        <v>2600</v>
      </c>
      <c r="AQ82" s="26">
        <f>IF(AO82&lt;=0," ",IF(AN82&lt;=0," ",IF(AO82/AN82*100&gt;200,"СВ.200",AO82/AN82)))</f>
        <v>1</v>
      </c>
      <c r="AR82" s="26">
        <f>IF(AP82=0," ",IF(AO82/AP82*100&gt;200,"св.200",AO82/AP82))</f>
        <v>0.15384615384615385</v>
      </c>
      <c r="AS82" s="8">
        <f t="shared" ref="AS82:AS83" si="522">AX82+BC82+BH82+BM82+BR82+BW82+CB82+CG82+CL82+CQ82+DK82+DP82+DX82+DF82</f>
        <v>10400</v>
      </c>
      <c r="AT82" s="14">
        <f t="shared" ref="AT82:AT83" si="523">AY82+BD82+BI82+BN82+BS82+BX82+CC82+CH82+CM82+CR82+DL82+DQ82+DU82+DY82+DG82</f>
        <v>9900</v>
      </c>
      <c r="AU82" s="8">
        <f t="shared" ref="AU82:AU83" si="524">AZ82+BE82+BJ82+BO82+BT82+BY82+CD82+CI82+CN82+CS82+DM82+DR82+DV82+DZ82+DH82</f>
        <v>3750</v>
      </c>
      <c r="AV82" s="26">
        <f>IF(AT82&lt;=0," ",IF(AS82&lt;=0," ",IF(AT82/AS82*100&gt;200,"СВ.200",AT82/AS82)))</f>
        <v>0.95192307692307687</v>
      </c>
      <c r="AW82" s="26" t="str">
        <f>IF(AU82=0," ",IF(AT82/AU82*100&gt;200,"св.200",AT82/AU82))</f>
        <v>св.200</v>
      </c>
      <c r="AX82" s="8"/>
      <c r="AY82" s="8"/>
      <c r="AZ82" s="8"/>
      <c r="BA82" s="26" t="str">
        <f>IF(AY82&lt;=0," ",IF(AX82&lt;=0," ",IF(AY82/AX82*100&gt;200,"СВ.200",AY82/AX82)))</f>
        <v xml:space="preserve"> </v>
      </c>
      <c r="BB82" s="26" t="str">
        <f>IF(AZ82=0," ",IF(AY82/AZ82*100&gt;200,"св.200",AY82/AZ82))</f>
        <v xml:space="preserve"> </v>
      </c>
      <c r="BC82" s="27"/>
      <c r="BD82" s="27"/>
      <c r="BE82" s="32"/>
      <c r="BF82" s="26" t="str">
        <f>IF(BD82&lt;=0," ",IF(BC82&lt;=0," ",IF(BD82/BC82*100&gt;200,"СВ.200",BD82/BC82)))</f>
        <v xml:space="preserve"> </v>
      </c>
      <c r="BG82" s="26" t="str">
        <f>IF(BE82=0," ",IF(BD82/BE82*100&gt;200,"св.200",BD82/BE82))</f>
        <v xml:space="preserve"> </v>
      </c>
      <c r="BH82" s="27"/>
      <c r="BI82" s="27"/>
      <c r="BJ82" s="27"/>
      <c r="BK82" s="26" t="str">
        <f>IF(BI82&lt;=0," ",IF(BH82&lt;=0," ",IF(BI82/BH82*100&gt;200,"СВ.200",BI82/BH82)))</f>
        <v xml:space="preserve"> </v>
      </c>
      <c r="BL82" s="26" t="str">
        <f>IF(BJ82=0," ",IF(BI82/BJ82*100&gt;200,"св.200",BI82/BJ82))</f>
        <v xml:space="preserve"> </v>
      </c>
      <c r="BM82" s="42"/>
      <c r="BN82" s="42"/>
      <c r="BO82" s="27"/>
      <c r="BP82" s="26"/>
      <c r="BQ82" s="26" t="str">
        <f>IF(BO82=0," ",IF(BN82/BO82*100&gt;200,"св.200",BN82/BO82))</f>
        <v xml:space="preserve"> </v>
      </c>
      <c r="BR82" s="27"/>
      <c r="BS82" s="27"/>
      <c r="BT82" s="27"/>
      <c r="BU82" s="26" t="str">
        <f>IF(BS82&lt;=0," ",IF(BR82&lt;=0," ",IF(BS82/BR82*100&gt;200,"СВ.200",BS82/BR82)))</f>
        <v xml:space="preserve"> </v>
      </c>
      <c r="BV82" s="26" t="str">
        <f>IF(BT82=0," ",IF(BS82/BT82*100&gt;200,"св.200",BS82/BT82))</f>
        <v xml:space="preserve"> </v>
      </c>
      <c r="BW82" s="27"/>
      <c r="BX82" s="27"/>
      <c r="BY82" s="27"/>
      <c r="BZ82" s="26" t="str">
        <f>IF(BX82&lt;=0," ",IF(BW82&lt;=0," ",IF(BX82/BW82*100&gt;200,"СВ.200",BX82/BW82)))</f>
        <v xml:space="preserve"> </v>
      </c>
      <c r="CA82" s="26" t="str">
        <f>IF(BY82=0," ",IF(BX82/BY82*100&gt;200,"св.200",BX82/BY82))</f>
        <v xml:space="preserve"> </v>
      </c>
      <c r="CB82" s="136">
        <v>10400</v>
      </c>
      <c r="CC82" s="136">
        <v>9900</v>
      </c>
      <c r="CD82" s="8">
        <v>3750</v>
      </c>
      <c r="CE82" s="26">
        <f>IF(CC82&lt;=0," ",IF(CB82&lt;=0," ",IF(CC82/CB82*100&gt;200,"СВ.200",CC82/CB82)))</f>
        <v>0.95192307692307687</v>
      </c>
      <c r="CF82" s="26" t="str">
        <f>IF(CD82=0," ",IF(CC82/CD82*100&gt;200,"св.200",CC82/CD82))</f>
        <v>св.200</v>
      </c>
      <c r="CG82" s="27"/>
      <c r="CH82" s="27"/>
      <c r="CI82" s="27"/>
      <c r="CJ82" s="26" t="str">
        <f>IF(CH82&lt;=0," ",IF(CG82&lt;=0," ",IF(CH82/CG82*100&gt;200,"СВ.200",CH82/CG82)))</f>
        <v xml:space="preserve"> </v>
      </c>
      <c r="CK82" s="26" t="str">
        <f>IF(CI82=0," ",IF(CH82/CI82*100&gt;200,"св.200",CH82/CI82))</f>
        <v xml:space="preserve"> </v>
      </c>
      <c r="CL82" s="27"/>
      <c r="CM82" s="27"/>
      <c r="CN82" s="27"/>
      <c r="CO82" s="26" t="str">
        <f>IF(CM82&lt;=0," ",IF(CL82&lt;=0," ",IF(CM82/CL82*100&gt;200,"СВ.200",CM82/CL82)))</f>
        <v xml:space="preserve"> </v>
      </c>
      <c r="CP82" s="26" t="str">
        <f>IF(CN82=0," ",IF(CM82/CN82*100&gt;200,"св.200",CM82/CN82))</f>
        <v xml:space="preserve"> </v>
      </c>
      <c r="CQ82" s="30"/>
      <c r="CR82" s="8"/>
      <c r="CS82" s="27"/>
      <c r="CT82" s="26" t="str">
        <f>IF(CR82&lt;=0," ",IF(CQ82&lt;=0," ",IF(CR82/CQ82*100&gt;200,"СВ.200",CR82/CQ82)))</f>
        <v xml:space="preserve"> </v>
      </c>
      <c r="CU82" s="26" t="str">
        <f>IF(CS82=0," ",IF(CR82/CS82*100&gt;200,"св.200",CR82/CS82))</f>
        <v xml:space="preserve"> </v>
      </c>
      <c r="CV82" s="27"/>
      <c r="CW82" s="27"/>
      <c r="CX82" s="27"/>
      <c r="CY82" s="26" t="str">
        <f>IF(CW82&lt;=0," ",IF(CV82&lt;=0," ",IF(CW82/CV82*100&gt;200,"СВ.200",CW82/CV82)))</f>
        <v xml:space="preserve"> </v>
      </c>
      <c r="CZ82" s="26" t="str">
        <f>IF(CX82=0," ",IF(CW82/CX82*100&gt;200,"св.200",CW82/CX82))</f>
        <v xml:space="preserve"> </v>
      </c>
      <c r="DA82" s="27"/>
      <c r="DB82" s="27"/>
      <c r="DC82" s="27"/>
      <c r="DD82" s="26" t="str">
        <f>IF(DB82&lt;=0," ",IF(DA82&lt;=0," ",IF(DB82/DA82*100&gt;200,"СВ.200",DB82/DA82)))</f>
        <v xml:space="preserve"> </v>
      </c>
      <c r="DE82" s="26" t="str">
        <f>IF(DC82=0," ",IF(DB82/DC82*100&gt;200,"св.200",DB82/DC82))</f>
        <v xml:space="preserve"> </v>
      </c>
      <c r="DF82" s="27"/>
      <c r="DG82" s="27"/>
      <c r="DH82" s="27"/>
      <c r="DI82" s="26" t="str">
        <f t="shared" si="450"/>
        <v xml:space="preserve"> </v>
      </c>
      <c r="DJ82" s="26" t="str">
        <f t="shared" si="451"/>
        <v xml:space="preserve"> </v>
      </c>
      <c r="DK82" s="27"/>
      <c r="DL82" s="27"/>
      <c r="DM82" s="27"/>
      <c r="DN82" s="26" t="str">
        <f>IF(DL82&lt;=0," ",IF(DK82&lt;=0," ",IF(DL82/DK82*100&gt;200,"СВ.200",DL82/DK82)))</f>
        <v xml:space="preserve"> </v>
      </c>
      <c r="DO82" s="26" t="str">
        <f>IF(DM82=0," ",IF(DL82/DM82*100&gt;200,"св.200",DL82/DM82))</f>
        <v xml:space="preserve"> </v>
      </c>
      <c r="DP82" s="27"/>
      <c r="DQ82" s="33"/>
      <c r="DR82" s="27"/>
      <c r="DS82" s="26" t="str">
        <f>IF(DQ82&lt;=0," ",IF(DP82&lt;=0," ",IF(DQ82/DP82*100&gt;200,"СВ.200",DQ82/DP82)))</f>
        <v xml:space="preserve"> </v>
      </c>
      <c r="DT82" s="26" t="str">
        <f>IF(DR82=0," ",IF(DQ82/DR82*100&gt;200,"св.200",DQ82/DR82))</f>
        <v xml:space="preserve"> </v>
      </c>
      <c r="DU82" s="27"/>
      <c r="DV82" s="27"/>
      <c r="DW82" s="26" t="str">
        <f t="shared" si="514"/>
        <v xml:space="preserve"> </v>
      </c>
      <c r="DX82" s="8"/>
      <c r="DY82" s="8"/>
      <c r="DZ82" s="8"/>
      <c r="EA82" s="26" t="str">
        <f>IF(DY82&lt;=0," ",IF(DX82&lt;=0," ",IF(DY82/DX82*100&gt;200,"СВ.200",DY82/DX82)))</f>
        <v xml:space="preserve"> </v>
      </c>
      <c r="EB82" s="26" t="str">
        <f>IF(DZ82=0," ",IF(DY82/DZ82*100&gt;200,"св.200",DY82/DZ82))</f>
        <v xml:space="preserve"> </v>
      </c>
    </row>
    <row r="83" spans="1:132" s="16" customFormat="1" ht="15.75" hidden="1" outlineLevel="1" x14ac:dyDescent="0.25">
      <c r="A83" s="15">
        <v>66</v>
      </c>
      <c r="B83" s="7" t="s">
        <v>49</v>
      </c>
      <c r="C83" s="25">
        <f t="shared" si="515"/>
        <v>2002379.2</v>
      </c>
      <c r="D83" s="25">
        <f t="shared" si="515"/>
        <v>1598520.15</v>
      </c>
      <c r="E83" s="25">
        <f t="shared" si="515"/>
        <v>2914007.8499999996</v>
      </c>
      <c r="F83" s="26">
        <f t="shared" ref="F83" si="525">IF(D83&lt;=0," ",IF(D83/C83*100&gt;200,"СВ.200",D83/C83))</f>
        <v>0.79831040494228067</v>
      </c>
      <c r="G83" s="26">
        <f t="shared" ref="G83" si="526">IF(E83=0," ",IF(D83/E83*100&gt;200,"св.200",D83/E83))</f>
        <v>0.5485641193451144</v>
      </c>
      <c r="H83" s="14">
        <f t="shared" si="516"/>
        <v>1195007.96</v>
      </c>
      <c r="I83" s="21">
        <f t="shared" si="516"/>
        <v>1218009.7</v>
      </c>
      <c r="J83" s="14">
        <f t="shared" si="516"/>
        <v>1657772.5599999998</v>
      </c>
      <c r="K83" s="26">
        <f t="shared" ref="K83" si="527">IF(I83&lt;=0," ",IF(I83/H83*100&gt;200,"СВ.200",I83/H83))</f>
        <v>1.0192481897777483</v>
      </c>
      <c r="L83" s="26">
        <f t="shared" ref="L83" si="528">IF(J83=0," ",IF(I83/J83*100&gt;200,"св.200",I83/J83))</f>
        <v>0.73472666238365059</v>
      </c>
      <c r="M83" s="136">
        <v>120004.4</v>
      </c>
      <c r="N83" s="136">
        <v>124906.48</v>
      </c>
      <c r="O83" s="25">
        <v>85112.55</v>
      </c>
      <c r="P83" s="26">
        <f t="shared" ref="P83" si="529">IF(N83&lt;=0," ",IF(M83&lt;=0," ",IF(N83/M83*100&gt;200,"СВ.200",N83/M83)))</f>
        <v>1.0408491688638084</v>
      </c>
      <c r="Q83" s="26">
        <f t="shared" ref="Q83" si="530">IF(O83=0," ",IF(N83/O83*100&gt;200,"св.200",N83/O83))</f>
        <v>1.4675447980350722</v>
      </c>
      <c r="R83" s="27">
        <f t="shared" si="517"/>
        <v>124906.48</v>
      </c>
      <c r="S83" s="26">
        <f t="shared" si="443"/>
        <v>1.4675447980350722</v>
      </c>
      <c r="T83" s="25"/>
      <c r="U83" s="25"/>
      <c r="V83" s="25"/>
      <c r="W83" s="26" t="str">
        <f t="shared" ref="W83" si="531">IF(U83&lt;=0," ",IF(T83&lt;=0," ",IF(U83/T83*100&gt;200,"СВ.200",U83/T83)))</f>
        <v xml:space="preserve"> </v>
      </c>
      <c r="X83" s="26" t="str">
        <f t="shared" si="521"/>
        <v xml:space="preserve"> </v>
      </c>
      <c r="Y83" s="136">
        <v>3.56</v>
      </c>
      <c r="Z83" s="136">
        <v>3.56</v>
      </c>
      <c r="AA83" s="25">
        <v>3966.13</v>
      </c>
      <c r="AB83" s="26">
        <f t="shared" ref="AB83" si="532">IF(Z83&lt;=0," ",IF(Y83&lt;=0," ",IF(Z83/Y83*100&gt;200,"СВ.200",Z83/Y83)))</f>
        <v>1</v>
      </c>
      <c r="AC83" s="26">
        <f t="shared" ref="AC83" si="533">IF(AA83=0," ",IF(Z83/AA83*100&gt;200,"св.200",Z83/AA83))</f>
        <v>8.97600431655039E-4</v>
      </c>
      <c r="AD83" s="136">
        <v>48000</v>
      </c>
      <c r="AE83" s="136">
        <v>41976.13</v>
      </c>
      <c r="AF83" s="25">
        <v>24547.88</v>
      </c>
      <c r="AG83" s="26">
        <f t="shared" ref="AG83" si="534">IF(AE83&lt;=0," ",IF(AD83&lt;=0," ",IF(AE83/AD83*100&gt;200,"СВ.200",AE83/AD83)))</f>
        <v>0.87450270833333332</v>
      </c>
      <c r="AH83" s="26">
        <f t="shared" ref="AH83" si="535">IF(AF83=0," ",IF(AE83/AF83*100&gt;200,"св.200",AE83/AF83))</f>
        <v>1.7099696592944074</v>
      </c>
      <c r="AI83" s="136">
        <v>1027000</v>
      </c>
      <c r="AJ83" s="136">
        <v>1051123.53</v>
      </c>
      <c r="AK83" s="25">
        <v>1544146</v>
      </c>
      <c r="AL83" s="26">
        <f t="shared" ref="AL83" si="536">IF(AJ83&lt;=0," ",IF(AI83&lt;=0," ",IF(AJ83/AI83*100&gt;200,"СВ.200",AJ83/AI83)))</f>
        <v>1.023489318403116</v>
      </c>
      <c r="AM83" s="26">
        <f t="shared" ref="AM83" si="537">IF(AK83=0," ",IF(AJ83/AK83*100&gt;200,"св.200",AJ83/AK83))</f>
        <v>0.68071512020236435</v>
      </c>
      <c r="AN83" s="69"/>
      <c r="AO83" s="25"/>
      <c r="AP83" s="25"/>
      <c r="AQ83" s="26" t="str">
        <f t="shared" ref="AQ83" si="538">IF(AO83&lt;=0," ",IF(AN83&lt;=0," ",IF(AO83/AN83*100&gt;200,"СВ.200",AO83/AN83)))</f>
        <v xml:space="preserve"> </v>
      </c>
      <c r="AR83" s="26" t="str">
        <f t="shared" ref="AR83" si="539">IF(AP83=0," ",IF(AO83/AP83*100&gt;200,"св.200",AO83/AP83))</f>
        <v xml:space="preserve"> </v>
      </c>
      <c r="AS83" s="8">
        <f t="shared" si="522"/>
        <v>807371.24</v>
      </c>
      <c r="AT83" s="14">
        <f t="shared" si="523"/>
        <v>380510.45</v>
      </c>
      <c r="AU83" s="8">
        <f t="shared" si="524"/>
        <v>1256235.29</v>
      </c>
      <c r="AV83" s="26">
        <f t="shared" ref="AV83" si="540">IF(AT83&lt;=0," ",IF(AS83&lt;=0," ",IF(AT83/AS83*100&gt;200,"СВ.200",AT83/AS83)))</f>
        <v>0.47129552199555685</v>
      </c>
      <c r="AW83" s="26">
        <f t="shared" ref="AW83" si="541">IF(AU83=0," ",IF(AT83/AU83*100&gt;200,"св.200",AT83/AU83))</f>
        <v>0.30289743731048985</v>
      </c>
      <c r="AX83" s="25"/>
      <c r="AY83" s="25"/>
      <c r="AZ83" s="25"/>
      <c r="BA83" s="26" t="str">
        <f t="shared" ref="BA83" si="542">IF(AY83&lt;=0," ",IF(AX83&lt;=0," ",IF(AY83/AX83*100&gt;200,"СВ.200",AY83/AX83)))</f>
        <v xml:space="preserve"> </v>
      </c>
      <c r="BB83" s="26" t="str">
        <f t="shared" ref="BB83" si="543">IF(AZ83=0," ",IF(AY83/AZ83*100&gt;200,"св.200",AY83/AZ83))</f>
        <v xml:space="preserve"> </v>
      </c>
      <c r="BC83" s="25"/>
      <c r="BD83" s="25"/>
      <c r="BE83" s="25"/>
      <c r="BF83" s="26" t="str">
        <f t="shared" ref="BF83" si="544">IF(BD83&lt;=0," ",IF(BC83&lt;=0," ",IF(BD83/BC83*100&gt;200,"СВ.200",BD83/BC83)))</f>
        <v xml:space="preserve"> </v>
      </c>
      <c r="BG83" s="26" t="str">
        <f t="shared" ref="BG83" si="545">IF(BE83=0," ",IF(BD83/BE83*100&gt;200,"св.200",BD83/BE83))</f>
        <v xml:space="preserve"> </v>
      </c>
      <c r="BH83" s="136">
        <v>737587.12</v>
      </c>
      <c r="BI83" s="136">
        <v>290583.95</v>
      </c>
      <c r="BJ83" s="25">
        <v>891906.28</v>
      </c>
      <c r="BK83" s="26">
        <f t="shared" ref="BK83" si="546">IF(BI83&lt;=0," ",IF(BH83&lt;=0," ",IF(BI83/BH83*100&gt;200,"СВ.200",BI83/BH83)))</f>
        <v>0.39396559690467481</v>
      </c>
      <c r="BL83" s="26">
        <f t="shared" ref="BL83" si="547">IF(BJ83=0," ",IF(BI83/BJ83*100&gt;200,"св.200",BI83/BJ83))</f>
        <v>0.32580099110861738</v>
      </c>
      <c r="BM83" s="25"/>
      <c r="BN83" s="25"/>
      <c r="BO83" s="25"/>
      <c r="BP83" s="26"/>
      <c r="BQ83" s="26" t="str">
        <f t="shared" ref="BQ83" si="548">IF(BO83=0," ",IF(BN83/BO83*100&gt;200,"св.200",BN83/BO83))</f>
        <v xml:space="preserve"> </v>
      </c>
      <c r="BR83" s="25"/>
      <c r="BS83" s="25"/>
      <c r="BT83" s="25"/>
      <c r="BU83" s="26" t="str">
        <f t="shared" ref="BU83" si="549">IF(BS83&lt;=0," ",IF(BR83&lt;=0," ",IF(BS83/BR83*100&gt;200,"СВ.200",BS83/BR83)))</f>
        <v xml:space="preserve"> </v>
      </c>
      <c r="BV83" s="26" t="str">
        <f t="shared" ref="BV83" si="550">IF(BT83=0," ",IF(BS83/BT83*100&gt;200,"св.200",BS83/BT83))</f>
        <v xml:space="preserve"> </v>
      </c>
      <c r="BW83" s="25"/>
      <c r="BX83" s="25"/>
      <c r="BY83" s="25"/>
      <c r="BZ83" s="26" t="str">
        <f t="shared" ref="BZ83" si="551">IF(BX83&lt;=0," ",IF(BW83&lt;=0," ",IF(BX83/BW83*100&gt;200,"СВ.200",BX83/BW83)))</f>
        <v xml:space="preserve"> </v>
      </c>
      <c r="CA83" s="26" t="str">
        <f t="shared" ref="CA83" si="552">IF(BY83=0," ",IF(BX83/BY83*100&gt;200,"св.200",BX83/BY83))</f>
        <v xml:space="preserve"> </v>
      </c>
      <c r="CB83" s="136">
        <v>27100</v>
      </c>
      <c r="CC83" s="136">
        <v>27100</v>
      </c>
      <c r="CD83" s="25">
        <v>269906.77</v>
      </c>
      <c r="CE83" s="26">
        <f t="shared" ref="CE83" si="553">IF(CC83&lt;=0," ",IF(CB83&lt;=0," ",IF(CC83/CB83*100&gt;200,"СВ.200",CC83/CB83)))</f>
        <v>1</v>
      </c>
      <c r="CF83" s="26">
        <f t="shared" ref="CF83" si="554">IF(CD83=0," ",IF(CC83/CD83*100&gt;200,"св.200",CC83/CD83))</f>
        <v>0.10040503985876308</v>
      </c>
      <c r="CG83" s="25"/>
      <c r="CH83" s="25"/>
      <c r="CI83" s="25"/>
      <c r="CJ83" s="26" t="str">
        <f t="shared" ref="CJ83" si="555">IF(CH83&lt;=0," ",IF(CG83&lt;=0," ",IF(CH83/CG83*100&gt;200,"СВ.200",CH83/CG83)))</f>
        <v xml:space="preserve"> </v>
      </c>
      <c r="CK83" s="26" t="str">
        <f t="shared" ref="CK83" si="556">IF(CI83=0," ",IF(CH83/CI83*100&gt;200,"св.200",CH83/CI83))</f>
        <v xml:space="preserve"> </v>
      </c>
      <c r="CL83" s="25"/>
      <c r="CM83" s="25"/>
      <c r="CN83" s="25">
        <v>55000</v>
      </c>
      <c r="CO83" s="26" t="str">
        <f t="shared" ref="CO83" si="557">IF(CM83&lt;=0," ",IF(CL83&lt;=0," ",IF(CM83/CL83*100&gt;200,"СВ.200",CM83/CL83)))</f>
        <v xml:space="preserve"> </v>
      </c>
      <c r="CP83" s="26">
        <f t="shared" ref="CP83" si="558">IF(CN83=0," ",IF(CM83/CN83*100&gt;200,"св.200",CM83/CN83))</f>
        <v>0</v>
      </c>
      <c r="CQ83" s="25"/>
      <c r="CR83" s="25"/>
      <c r="CS83" s="25"/>
      <c r="CT83" s="26" t="str">
        <f t="shared" ref="CT83" si="559">IF(CR83&lt;=0," ",IF(CQ83&lt;=0," ",IF(CR83/CQ83*100&gt;200,"СВ.200",CR83/CQ83)))</f>
        <v xml:space="preserve"> </v>
      </c>
      <c r="CU83" s="26" t="str">
        <f t="shared" ref="CU83" si="560">IF(CS83=0," ",IF(CR83/CS83*100&gt;200,"св.200",CR83/CS83))</f>
        <v xml:space="preserve"> </v>
      </c>
      <c r="CV83" s="25"/>
      <c r="CW83" s="25"/>
      <c r="CX83" s="25"/>
      <c r="CY83" s="26" t="str">
        <f t="shared" ref="CY83" si="561">IF(CW83&lt;=0," ",IF(CV83&lt;=0," ",IF(CW83/CV83*100&gt;200,"СВ.200",CW83/CV83)))</f>
        <v xml:space="preserve"> </v>
      </c>
      <c r="CZ83" s="26" t="str">
        <f t="shared" ref="CZ83" si="562">IF(CX83=0," ",IF(CW83/CX83*100&gt;200,"св.200",CW83/CX83))</f>
        <v xml:space="preserve"> </v>
      </c>
      <c r="DA83" s="25"/>
      <c r="DB83" s="25"/>
      <c r="DC83" s="25"/>
      <c r="DD83" s="26" t="str">
        <f t="shared" ref="DD83" si="563">IF(DB83&lt;=0," ",IF(DA83&lt;=0," ",IF(DB83/DA83*100&gt;200,"СВ.200",DB83/DA83)))</f>
        <v xml:space="preserve"> </v>
      </c>
      <c r="DE83" s="26" t="str">
        <f t="shared" ref="DE83" si="564">IF(DC83=0," ",IF(DB83/DC83*100&gt;200,"св.200",DB83/DC83))</f>
        <v xml:space="preserve"> </v>
      </c>
      <c r="DF83" s="51"/>
      <c r="DG83" s="51"/>
      <c r="DH83" s="51"/>
      <c r="DI83" s="26" t="str">
        <f t="shared" si="450"/>
        <v xml:space="preserve"> </v>
      </c>
      <c r="DJ83" s="26" t="str">
        <f t="shared" si="451"/>
        <v xml:space="preserve"> </v>
      </c>
      <c r="DK83" s="25"/>
      <c r="DL83" s="25"/>
      <c r="DM83" s="25"/>
      <c r="DN83" s="26" t="str">
        <f t="shared" ref="DN83" si="565">IF(DL83&lt;=0," ",IF(DK83&lt;=0," ",IF(DL83/DK83*100&gt;200,"СВ.200",DL83/DK83)))</f>
        <v xml:space="preserve"> </v>
      </c>
      <c r="DO83" s="26" t="str">
        <f t="shared" ref="DO83" si="566">IF(DM83=0," ",IF(DL83/DM83*100&gt;200,"св.200",DL83/DM83))</f>
        <v xml:space="preserve"> </v>
      </c>
      <c r="DP83" s="25"/>
      <c r="DQ83" s="25"/>
      <c r="DR83" s="25"/>
      <c r="DS83" s="26" t="str">
        <f t="shared" ref="DS83" si="567">IF(DQ83&lt;=0," ",IF(DP83&lt;=0," ",IF(DQ83/DP83*100&gt;200,"СВ.200",DQ83/DP83)))</f>
        <v xml:space="preserve"> </v>
      </c>
      <c r="DT83" s="26" t="str">
        <f t="shared" ref="DT83" si="568">IF(DR83=0," ",IF(DQ83/DR83*100&gt;200,"св.200",DQ83/DR83))</f>
        <v xml:space="preserve"> </v>
      </c>
      <c r="DU83" s="25"/>
      <c r="DV83" s="25"/>
      <c r="DW83" s="26" t="str">
        <f t="shared" si="434"/>
        <v xml:space="preserve"> </v>
      </c>
      <c r="DX83" s="136">
        <v>42684.12</v>
      </c>
      <c r="DY83" s="136">
        <v>62826.5</v>
      </c>
      <c r="DZ83" s="136">
        <v>39422.239999999998</v>
      </c>
      <c r="EA83" s="26">
        <f t="shared" ref="EA83" si="569">IF(DY83&lt;=0," ",IF(DX83&lt;=0," ",IF(DY83/DX83*100&gt;200,"СВ.200",DY83/DX83)))</f>
        <v>1.4718939971118064</v>
      </c>
      <c r="EB83" s="26">
        <f t="shared" ref="EB83" si="570">IF(DZ83=0," ",IF(DY83/DZ83*100&gt;200,"св.200",DY83/DZ83))</f>
        <v>1.593681637573106</v>
      </c>
    </row>
    <row r="84" spans="1:132" s="18" customFormat="1" ht="32.1" customHeight="1" collapsed="1" x14ac:dyDescent="0.25">
      <c r="A84" s="17"/>
      <c r="B84" s="6" t="s">
        <v>149</v>
      </c>
      <c r="C84" s="31">
        <f>SUM(C85:C89)</f>
        <v>132587817.38000001</v>
      </c>
      <c r="D84" s="31">
        <f t="shared" ref="D84:E84" si="571">SUM(D85:D89)</f>
        <v>124290545.54999998</v>
      </c>
      <c r="E84" s="31">
        <f t="shared" si="571"/>
        <v>117437871.06999998</v>
      </c>
      <c r="F84" s="23">
        <f>IF(D84&lt;=0," ",IF(D84/C84*100&gt;200,"СВ.200",D84/C84))</f>
        <v>0.93742055647375322</v>
      </c>
      <c r="G84" s="23">
        <f t="shared" si="384"/>
        <v>1.0583514876211899</v>
      </c>
      <c r="H84" s="22">
        <f t="shared" ref="H84:J84" si="572">SUM(H85:H89)</f>
        <v>112215597.96000001</v>
      </c>
      <c r="I84" s="56">
        <f>SUM(I85:I89)</f>
        <v>115524813.74999999</v>
      </c>
      <c r="J84" s="22">
        <f t="shared" si="572"/>
        <v>110070291.79999998</v>
      </c>
      <c r="K84" s="23">
        <f t="shared" si="386"/>
        <v>1.0294898022214307</v>
      </c>
      <c r="L84" s="23">
        <f t="shared" si="387"/>
        <v>1.04955489679187</v>
      </c>
      <c r="M84" s="22">
        <f>SUM(M85:M89)</f>
        <v>91961806.289999992</v>
      </c>
      <c r="N84" s="22">
        <f>SUM(N85:N89)</f>
        <v>98830517.930000007</v>
      </c>
      <c r="O84" s="22">
        <f>SUM(O85:O89)</f>
        <v>93066056.469999999</v>
      </c>
      <c r="P84" s="23">
        <f t="shared" si="388"/>
        <v>1.0746909169915568</v>
      </c>
      <c r="Q84" s="23">
        <f t="shared" si="389"/>
        <v>1.0619394619117464</v>
      </c>
      <c r="R84" s="24">
        <f>SUM(R85:R89)</f>
        <v>98830517.930000007</v>
      </c>
      <c r="S84" s="23">
        <f t="shared" si="443"/>
        <v>1.0619394619117464</v>
      </c>
      <c r="T84" s="22">
        <f t="shared" ref="T84" si="573">SUM(T85:T89)</f>
        <v>1572125.27</v>
      </c>
      <c r="U84" s="22">
        <f>SUM(U85:U89)</f>
        <v>1676478.3</v>
      </c>
      <c r="V84" s="22">
        <f>SUM(V85:V89)</f>
        <v>1425417.5</v>
      </c>
      <c r="W84" s="23">
        <f t="shared" si="391"/>
        <v>1.0663770451320334</v>
      </c>
      <c r="X84" s="23">
        <f t="shared" si="392"/>
        <v>1.1761314141295445</v>
      </c>
      <c r="Y84" s="22">
        <f>SUM(Y85:Y89)</f>
        <v>6687</v>
      </c>
      <c r="Z84" s="22">
        <f>SUM(Z85:Z89)</f>
        <v>5694.11</v>
      </c>
      <c r="AA84" s="22">
        <f>SUM(AA85:AA89)</f>
        <v>500</v>
      </c>
      <c r="AB84" s="23">
        <f t="shared" si="394"/>
        <v>0.85151936593390154</v>
      </c>
      <c r="AC84" s="23" t="str">
        <f t="shared" si="395"/>
        <v>св.200</v>
      </c>
      <c r="AD84" s="22">
        <f>SUM(AD85:AD89)</f>
        <v>3268707</v>
      </c>
      <c r="AE84" s="22">
        <f>SUM(AE85:AE89)</f>
        <v>3174675.76</v>
      </c>
      <c r="AF84" s="22">
        <f>SUM(AF85:AF89)</f>
        <v>2819214.5999999996</v>
      </c>
      <c r="AG84" s="23">
        <f t="shared" si="396"/>
        <v>0.97123289423004255</v>
      </c>
      <c r="AH84" s="23">
        <f t="shared" si="397"/>
        <v>1.1260851727995451</v>
      </c>
      <c r="AI84" s="22">
        <f>SUM(AI85:AI89)</f>
        <v>15398172.4</v>
      </c>
      <c r="AJ84" s="22">
        <f>SUM(AJ85:AJ89)</f>
        <v>11829147.65</v>
      </c>
      <c r="AK84" s="22">
        <f>SUM(AK85:AK89)</f>
        <v>12750103.23</v>
      </c>
      <c r="AL84" s="23">
        <f t="shared" si="398"/>
        <v>0.76821763925698094</v>
      </c>
      <c r="AM84" s="23">
        <f t="shared" si="399"/>
        <v>0.92776877462191343</v>
      </c>
      <c r="AN84" s="65">
        <f>SUM(AN85:AN89)</f>
        <v>8100</v>
      </c>
      <c r="AO84" s="22">
        <f>SUM(AO85:AO89)</f>
        <v>8300</v>
      </c>
      <c r="AP84" s="22">
        <f>SUM(AP85:AP89)</f>
        <v>9000</v>
      </c>
      <c r="AQ84" s="23">
        <f t="shared" si="511"/>
        <v>1.0246913580246915</v>
      </c>
      <c r="AR84" s="23">
        <f t="shared" si="400"/>
        <v>0.92222222222222228</v>
      </c>
      <c r="AS84" s="22">
        <f>SUM(AS85:AS89)</f>
        <v>20372219.419999998</v>
      </c>
      <c r="AT84" s="22">
        <f t="shared" ref="AT84:AU84" si="574">SUM(AT85:AT89)</f>
        <v>8765731.8000000007</v>
      </c>
      <c r="AU84" s="22">
        <f t="shared" si="574"/>
        <v>7367579.2699999996</v>
      </c>
      <c r="AV84" s="23">
        <f t="shared" si="402"/>
        <v>0.43027868585562296</v>
      </c>
      <c r="AW84" s="23">
        <f t="shared" si="403"/>
        <v>1.1897709517280839</v>
      </c>
      <c r="AX84" s="22">
        <f>SUM(AX85:AX89)</f>
        <v>2165230.13</v>
      </c>
      <c r="AY84" s="22">
        <f>SUM(AY85:AY89)</f>
        <v>1965662.21</v>
      </c>
      <c r="AZ84" s="22">
        <f>SUM(AZ85:AZ89)</f>
        <v>1407160.52</v>
      </c>
      <c r="BA84" s="23">
        <f t="shared" si="404"/>
        <v>0.90783061937162313</v>
      </c>
      <c r="BB84" s="23">
        <f t="shared" si="405"/>
        <v>1.3968997723159544</v>
      </c>
      <c r="BC84" s="24">
        <f>SUM(BC85:BC89)</f>
        <v>399325</v>
      </c>
      <c r="BD84" s="24">
        <f t="shared" ref="BD84:BE84" si="575">SUM(BD85:BD89)</f>
        <v>303805.78000000003</v>
      </c>
      <c r="BE84" s="29">
        <f t="shared" si="575"/>
        <v>455126.45</v>
      </c>
      <c r="BF84" s="23">
        <f t="shared" si="407"/>
        <v>0.7607982971264009</v>
      </c>
      <c r="BG84" s="23">
        <f t="shared" si="408"/>
        <v>0.66751949925125209</v>
      </c>
      <c r="BH84" s="24">
        <f t="shared" ref="BH84:BJ84" si="576">SUM(BH85:BH89)</f>
        <v>726897.64</v>
      </c>
      <c r="BI84" s="24">
        <f>SUM(BI85:BI89)</f>
        <v>655405.58000000007</v>
      </c>
      <c r="BJ84" s="24">
        <f t="shared" si="576"/>
        <v>323206.21999999997</v>
      </c>
      <c r="BK84" s="23">
        <f t="shared" si="410"/>
        <v>0.90164769278931767</v>
      </c>
      <c r="BL84" s="23" t="str">
        <f t="shared" si="411"/>
        <v>св.200</v>
      </c>
      <c r="BM84" s="22">
        <f>SUM(BM85:BM89)</f>
        <v>0</v>
      </c>
      <c r="BN84" s="22">
        <f>SUM(BN85:BN89)</f>
        <v>0</v>
      </c>
      <c r="BO84" s="22">
        <f>SUM(BO85:BO89)</f>
        <v>0</v>
      </c>
      <c r="BP84" s="23" t="str">
        <f t="shared" ref="BP84:BP108" si="577">IF(BN84&lt;=0," ",IF(BM84&lt;=0," ",IF(BN84/BM84*100&gt;200,"СВ.200",BN84/BM84)))</f>
        <v xml:space="preserve"> </v>
      </c>
      <c r="BQ84" s="23" t="str">
        <f t="shared" si="413"/>
        <v xml:space="preserve"> </v>
      </c>
      <c r="BR84" s="22">
        <f>SUM(BR85:BR89)</f>
        <v>0</v>
      </c>
      <c r="BS84" s="22">
        <f>SUM(BS85:BS89)</f>
        <v>0</v>
      </c>
      <c r="BT84" s="22">
        <f>SUM(BT85:BT89)</f>
        <v>0</v>
      </c>
      <c r="BU84" s="23" t="str">
        <f t="shared" si="414"/>
        <v xml:space="preserve"> </v>
      </c>
      <c r="BV84" s="23" t="str">
        <f t="shared" si="415"/>
        <v xml:space="preserve"> </v>
      </c>
      <c r="BW84" s="22">
        <f>SUM(BW85:BW89)</f>
        <v>382531</v>
      </c>
      <c r="BX84" s="22">
        <f>SUM(BX85:BX89)</f>
        <v>101188.47</v>
      </c>
      <c r="BY84" s="22">
        <f>SUM(BY85:BY89)</f>
        <v>116461.36</v>
      </c>
      <c r="BZ84" s="23">
        <f t="shared" si="416"/>
        <v>0.26452358109538837</v>
      </c>
      <c r="CA84" s="23">
        <f t="shared" si="417"/>
        <v>0.86885873563557903</v>
      </c>
      <c r="CB84" s="22">
        <f>SUM(CB85:CB89)</f>
        <v>6343906.0099999998</v>
      </c>
      <c r="CC84" s="22">
        <f>SUM(CC85:CC89)</f>
        <v>4370107.01</v>
      </c>
      <c r="CD84" s="22">
        <f>SUM(CD85:CD89)</f>
        <v>1366882.02</v>
      </c>
      <c r="CE84" s="23">
        <f t="shared" si="418"/>
        <v>0.68886692254130666</v>
      </c>
      <c r="CF84" s="23" t="str">
        <f t="shared" si="419"/>
        <v>св.200</v>
      </c>
      <c r="CG84" s="24">
        <f>SUM(CG85:CG89)</f>
        <v>0</v>
      </c>
      <c r="CH84" s="24">
        <f>SUM(CH85:CH89)</f>
        <v>0</v>
      </c>
      <c r="CI84" s="24">
        <f>SUM(CI85:CI89)</f>
        <v>0</v>
      </c>
      <c r="CJ84" s="23" t="str">
        <f t="shared" si="420"/>
        <v xml:space="preserve"> </v>
      </c>
      <c r="CK84" s="23" t="str">
        <f t="shared" si="421"/>
        <v xml:space="preserve"> </v>
      </c>
      <c r="CL84" s="22">
        <f>SUM(CL85:CL89)</f>
        <v>9540476.7400000002</v>
      </c>
      <c r="CM84" s="22">
        <f>SUM(CM85:CM89)</f>
        <v>742958</v>
      </c>
      <c r="CN84" s="22">
        <f>SUM(CN85:CN89)</f>
        <v>2639395.06</v>
      </c>
      <c r="CO84" s="23">
        <f t="shared" si="512"/>
        <v>7.7874305472076438E-2</v>
      </c>
      <c r="CP84" s="23">
        <f t="shared" si="422"/>
        <v>0.2814879861145152</v>
      </c>
      <c r="CQ84" s="45">
        <f>SUM(CQ85:CQ89)</f>
        <v>317300</v>
      </c>
      <c r="CR84" s="45">
        <f>SUM(CR85:CR89)</f>
        <v>265213.58</v>
      </c>
      <c r="CS84" s="22">
        <f>SUM(CS85:CS89)</f>
        <v>373983.17000000004</v>
      </c>
      <c r="CT84" s="23">
        <f t="shared" si="424"/>
        <v>0.83584487866372525</v>
      </c>
      <c r="CU84" s="23">
        <f t="shared" si="448"/>
        <v>0.7091591314122504</v>
      </c>
      <c r="CV84" s="24">
        <f>SUM(CV85:CV89)</f>
        <v>317300</v>
      </c>
      <c r="CW84" s="24">
        <f>SUM(CW85:CW89)</f>
        <v>265213.58</v>
      </c>
      <c r="CX84" s="24">
        <f>SUM(CX85:CX89)</f>
        <v>373983.17000000004</v>
      </c>
      <c r="CY84" s="23">
        <f t="shared" si="425"/>
        <v>0.83584487866372525</v>
      </c>
      <c r="CZ84" s="23">
        <f t="shared" si="449"/>
        <v>0.7091591314122504</v>
      </c>
      <c r="DA84" s="24">
        <f>SUM(DA85:DA89)</f>
        <v>0</v>
      </c>
      <c r="DB84" s="24">
        <f t="shared" ref="DB84:DC84" si="578">SUM(DB85:DB89)</f>
        <v>0</v>
      </c>
      <c r="DC84" s="24">
        <f t="shared" si="578"/>
        <v>0</v>
      </c>
      <c r="DD84" s="23" t="str">
        <f t="shared" si="427"/>
        <v xml:space="preserve"> </v>
      </c>
      <c r="DE84" s="23" t="str">
        <f t="shared" si="428"/>
        <v xml:space="preserve"> </v>
      </c>
      <c r="DF84" s="24">
        <f>SUM(DF85:DF89)</f>
        <v>0</v>
      </c>
      <c r="DG84" s="24">
        <f t="shared" ref="DG84:DH84" si="579">SUM(DG85:DG89)</f>
        <v>0</v>
      </c>
      <c r="DH84" s="24">
        <f t="shared" si="579"/>
        <v>0</v>
      </c>
      <c r="DI84" s="59" t="str">
        <f t="shared" si="450"/>
        <v xml:space="preserve"> </v>
      </c>
      <c r="DJ84" s="59" t="str">
        <f t="shared" si="451"/>
        <v xml:space="preserve"> </v>
      </c>
      <c r="DK84" s="22">
        <f>SUM(DK85:DK89)</f>
        <v>0</v>
      </c>
      <c r="DL84" s="22">
        <f>SUM(DL85:DL89)</f>
        <v>0</v>
      </c>
      <c r="DM84" s="22">
        <f>SUM(DM85:DM89)</f>
        <v>0</v>
      </c>
      <c r="DN84" s="23" t="str">
        <f t="shared" si="430"/>
        <v xml:space="preserve"> </v>
      </c>
      <c r="DO84" s="23" t="str">
        <f t="shared" si="431"/>
        <v xml:space="preserve"> </v>
      </c>
      <c r="DP84" s="22">
        <f>SUM(DP85:DP89)</f>
        <v>68201.95</v>
      </c>
      <c r="DQ84" s="34">
        <f>SUM(DQ85:DQ89)</f>
        <v>67822.720000000001</v>
      </c>
      <c r="DR84" s="22">
        <f>SUM(DR85:DR89)</f>
        <v>583302.59</v>
      </c>
      <c r="DS84" s="23">
        <f t="shared" si="432"/>
        <v>0.99443960180024182</v>
      </c>
      <c r="DT84" s="23">
        <f t="shared" si="433"/>
        <v>0.11627364795345758</v>
      </c>
      <c r="DU84" s="22">
        <f>SUM(DU85:DU89)</f>
        <v>0</v>
      </c>
      <c r="DV84" s="22">
        <f>SUM(DV85:DV89)</f>
        <v>1.88</v>
      </c>
      <c r="DW84" s="23">
        <f t="shared" si="434"/>
        <v>0</v>
      </c>
      <c r="DX84" s="22">
        <f>SUM(DX85:DX89)</f>
        <v>428350.95</v>
      </c>
      <c r="DY84" s="22">
        <f>SUM(DY85:DY89)</f>
        <v>293568.45</v>
      </c>
      <c r="DZ84" s="22">
        <f>SUM(DZ85:DZ89)</f>
        <v>102060</v>
      </c>
      <c r="EA84" s="23">
        <f t="shared" si="435"/>
        <v>0.68534562605732519</v>
      </c>
      <c r="EB84" s="23" t="str">
        <f t="shared" si="436"/>
        <v>св.200</v>
      </c>
    </row>
    <row r="85" spans="1:132" s="16" customFormat="1" ht="14.25" hidden="1" customHeight="1" outlineLevel="1" x14ac:dyDescent="0.25">
      <c r="A85" s="15">
        <v>67</v>
      </c>
      <c r="B85" s="7" t="s">
        <v>37</v>
      </c>
      <c r="C85" s="25">
        <f t="shared" ref="C85:E89" si="580">H85+AS85</f>
        <v>45471575.119999997</v>
      </c>
      <c r="D85" s="25">
        <f t="shared" si="580"/>
        <v>40305191.409999996</v>
      </c>
      <c r="E85" s="25">
        <f t="shared" si="580"/>
        <v>38062428.079999991</v>
      </c>
      <c r="F85" s="26">
        <f t="shared" si="383"/>
        <v>0.88638212561658891</v>
      </c>
      <c r="G85" s="26">
        <f t="shared" si="384"/>
        <v>1.058923285852551</v>
      </c>
      <c r="H85" s="14">
        <f>Y85++AI85+M85+AD85+AN85+T85</f>
        <v>38142730.809999995</v>
      </c>
      <c r="I85" s="21">
        <f t="shared" ref="H85:J89" si="581">Z85++AJ85+N85+AE85+AO85+U85</f>
        <v>38297428.409999996</v>
      </c>
      <c r="J85" s="14">
        <f t="shared" si="581"/>
        <v>36345283.319999993</v>
      </c>
      <c r="K85" s="26">
        <f t="shared" si="386"/>
        <v>1.0040557557551555</v>
      </c>
      <c r="L85" s="26">
        <f t="shared" si="387"/>
        <v>1.0537110984336662</v>
      </c>
      <c r="M85" s="136">
        <v>26744569.289999999</v>
      </c>
      <c r="N85" s="136">
        <v>29546107.84</v>
      </c>
      <c r="O85" s="8">
        <v>26744569.289999999</v>
      </c>
      <c r="P85" s="26">
        <f t="shared" si="388"/>
        <v>1.1047516794763832</v>
      </c>
      <c r="Q85" s="26">
        <f t="shared" si="389"/>
        <v>1.1047516794763832</v>
      </c>
      <c r="R85" s="27">
        <f t="shared" ref="R85:R89" si="582">N85</f>
        <v>29546107.84</v>
      </c>
      <c r="S85" s="26">
        <f t="shared" si="443"/>
        <v>1.1047516794763832</v>
      </c>
      <c r="T85" s="136">
        <v>737297.12</v>
      </c>
      <c r="U85" s="136">
        <v>796624.42</v>
      </c>
      <c r="V85" s="27">
        <v>695458.48</v>
      </c>
      <c r="W85" s="26">
        <f t="shared" si="391"/>
        <v>1.0804659321061774</v>
      </c>
      <c r="X85" s="26">
        <f t="shared" si="392"/>
        <v>1.1454665417265457</v>
      </c>
      <c r="Y85" s="8"/>
      <c r="Z85" s="8"/>
      <c r="AA85" s="8"/>
      <c r="AB85" s="26" t="str">
        <f t="shared" si="394"/>
        <v xml:space="preserve"> </v>
      </c>
      <c r="AC85" s="26" t="str">
        <f t="shared" si="395"/>
        <v xml:space="preserve"> </v>
      </c>
      <c r="AD85" s="136">
        <v>1206400</v>
      </c>
      <c r="AE85" s="136">
        <v>843014.33</v>
      </c>
      <c r="AF85" s="49">
        <v>705050.07</v>
      </c>
      <c r="AG85" s="26">
        <f t="shared" si="396"/>
        <v>0.69878508786472149</v>
      </c>
      <c r="AH85" s="26">
        <f t="shared" si="397"/>
        <v>1.1956800883659227</v>
      </c>
      <c r="AI85" s="136">
        <v>9454364.4000000004</v>
      </c>
      <c r="AJ85" s="136">
        <v>7111681.8200000003</v>
      </c>
      <c r="AK85" s="8">
        <v>8200205.4800000004</v>
      </c>
      <c r="AL85" s="26">
        <f>IF(AJ85&lt;=0," ",IF(AI85&lt;=0," ",IF(AJ85/AI85*100&gt;200,"СВ.200",AJ85/AI85)))</f>
        <v>0.75221152042753925</v>
      </c>
      <c r="AM85" s="26">
        <f t="shared" si="399"/>
        <v>0.86725653855200713</v>
      </c>
      <c r="AN85" s="136">
        <v>100</v>
      </c>
      <c r="AO85" s="8"/>
      <c r="AP85" s="8"/>
      <c r="AQ85" s="26" t="str">
        <f t="shared" ref="AQ85:AQ118" si="583">IF(AO85&lt;=0," ",IF(AN85&lt;=0," ",IF(AO85/AN85*100&gt;200,"СВ.200",AO85/AN85)))</f>
        <v xml:space="preserve"> </v>
      </c>
      <c r="AR85" s="26" t="str">
        <f t="shared" si="400"/>
        <v xml:space="preserve"> </v>
      </c>
      <c r="AS85" s="8">
        <f t="shared" ref="AS85" si="584">AX85+BC85+BH85+BM85+BR85+BW85+CB85+CG85+CL85+CQ85+DK85+DP85+DX85+DF85</f>
        <v>7328844.3100000005</v>
      </c>
      <c r="AT85" s="14">
        <f t="shared" ref="AT85" si="585">AY85+BD85+BI85+BN85+BS85+BX85+CC85+CH85+CM85+CR85+DL85+DQ85+DU85+DY85+DG85</f>
        <v>2007763</v>
      </c>
      <c r="AU85" s="8">
        <f t="shared" ref="AU85" si="586">AZ85+BE85+BJ85+BO85+BT85+BY85+CD85+CI85+CN85+CS85+DM85+DR85+DV85+DZ85+DH85</f>
        <v>1717144.7599999998</v>
      </c>
      <c r="AV85" s="26">
        <f t="shared" si="402"/>
        <v>0.27395356144494215</v>
      </c>
      <c r="AW85" s="26">
        <f t="shared" si="403"/>
        <v>1.1692450437317821</v>
      </c>
      <c r="AX85" s="136">
        <v>1323230.1299999999</v>
      </c>
      <c r="AY85" s="136">
        <v>1048659.97</v>
      </c>
      <c r="AZ85" s="8">
        <v>748375.69</v>
      </c>
      <c r="BA85" s="26">
        <f t="shared" si="404"/>
        <v>0.79250006950793972</v>
      </c>
      <c r="BB85" s="26">
        <f>IF(AY85&lt;=0," ",IF(AY85/AZ85*100&gt;200,"св.200",AY85/AZ85))</f>
        <v>1.4012480416086204</v>
      </c>
      <c r="BC85" s="27"/>
      <c r="BD85" s="27"/>
      <c r="BE85" s="32"/>
      <c r="BF85" s="26" t="str">
        <f t="shared" si="407"/>
        <v xml:space="preserve"> </v>
      </c>
      <c r="BG85" s="26" t="str">
        <f t="shared" si="408"/>
        <v xml:space="preserve"> </v>
      </c>
      <c r="BH85" s="136">
        <v>168095.44</v>
      </c>
      <c r="BI85" s="136">
        <v>88447.13</v>
      </c>
      <c r="BJ85" s="8">
        <v>59789.45</v>
      </c>
      <c r="BK85" s="26">
        <f t="shared" si="410"/>
        <v>0.52617209604258153</v>
      </c>
      <c r="BL85" s="26">
        <f t="shared" si="411"/>
        <v>1.4793099785999035</v>
      </c>
      <c r="BM85" s="27"/>
      <c r="BN85" s="27"/>
      <c r="BO85" s="27"/>
      <c r="BP85" s="26" t="str">
        <f t="shared" si="577"/>
        <v xml:space="preserve"> </v>
      </c>
      <c r="BQ85" s="26" t="str">
        <f t="shared" si="413"/>
        <v xml:space="preserve"> </v>
      </c>
      <c r="BR85" s="27"/>
      <c r="BS85" s="27"/>
      <c r="BT85" s="27"/>
      <c r="BU85" s="26" t="str">
        <f t="shared" si="414"/>
        <v xml:space="preserve"> </v>
      </c>
      <c r="BV85" s="26" t="str">
        <f t="shared" si="415"/>
        <v xml:space="preserve"> </v>
      </c>
      <c r="BW85" s="27"/>
      <c r="BX85" s="27"/>
      <c r="BY85" s="27"/>
      <c r="BZ85" s="26" t="str">
        <f t="shared" si="416"/>
        <v xml:space="preserve"> </v>
      </c>
      <c r="CA85" s="26" t="str">
        <f t="shared" si="417"/>
        <v xml:space="preserve"> </v>
      </c>
      <c r="CB85" s="136">
        <v>890000</v>
      </c>
      <c r="CC85" s="136">
        <v>810984.51</v>
      </c>
      <c r="CD85" s="8">
        <v>225062</v>
      </c>
      <c r="CE85" s="26">
        <f t="shared" si="418"/>
        <v>0.91121855056179779</v>
      </c>
      <c r="CF85" s="26" t="str">
        <f t="shared" si="419"/>
        <v>св.200</v>
      </c>
      <c r="CG85" s="136"/>
      <c r="CH85" s="27"/>
      <c r="CI85" s="27"/>
      <c r="CJ85" s="26" t="str">
        <f t="shared" si="420"/>
        <v xml:space="preserve"> </v>
      </c>
      <c r="CK85" s="26" t="str">
        <f t="shared" si="421"/>
        <v xml:space="preserve"> </v>
      </c>
      <c r="CL85" s="136">
        <v>4540518.74</v>
      </c>
      <c r="CM85" s="8"/>
      <c r="CN85" s="8">
        <v>-23000</v>
      </c>
      <c r="CO85" s="26" t="str">
        <f t="shared" si="512"/>
        <v xml:space="preserve"> </v>
      </c>
      <c r="CP85" s="26">
        <f t="shared" si="422"/>
        <v>0</v>
      </c>
      <c r="CQ85" s="136">
        <v>80000</v>
      </c>
      <c r="CR85" s="136">
        <v>17453.89</v>
      </c>
      <c r="CS85" s="8">
        <v>49355.03</v>
      </c>
      <c r="CT85" s="26">
        <f t="shared" si="424"/>
        <v>0.21817362499999998</v>
      </c>
      <c r="CU85" s="26">
        <f t="shared" si="448"/>
        <v>0.35363953785460167</v>
      </c>
      <c r="CV85" s="136">
        <v>80000</v>
      </c>
      <c r="CW85" s="136">
        <v>17453.89</v>
      </c>
      <c r="CX85" s="27">
        <v>49355.03</v>
      </c>
      <c r="CY85" s="26">
        <f t="shared" si="425"/>
        <v>0.21817362499999998</v>
      </c>
      <c r="CZ85" s="26">
        <f t="shared" si="449"/>
        <v>0.35363953785460167</v>
      </c>
      <c r="DA85" s="27"/>
      <c r="DB85" s="27"/>
      <c r="DC85" s="27"/>
      <c r="DD85" s="26" t="str">
        <f t="shared" si="427"/>
        <v xml:space="preserve"> </v>
      </c>
      <c r="DE85" s="26" t="str">
        <f t="shared" si="428"/>
        <v xml:space="preserve"> </v>
      </c>
      <c r="DF85" s="27"/>
      <c r="DG85" s="27"/>
      <c r="DH85" s="27"/>
      <c r="DI85" s="26" t="str">
        <f t="shared" si="450"/>
        <v xml:space="preserve"> </v>
      </c>
      <c r="DJ85" s="26" t="str">
        <f t="shared" si="451"/>
        <v xml:space="preserve"> </v>
      </c>
      <c r="DK85" s="27"/>
      <c r="DL85" s="27"/>
      <c r="DM85" s="27"/>
      <c r="DN85" s="26" t="str">
        <f t="shared" si="430"/>
        <v xml:space="preserve"> </v>
      </c>
      <c r="DO85" s="26" t="str">
        <f t="shared" si="431"/>
        <v xml:space="preserve"> </v>
      </c>
      <c r="DP85" s="136">
        <v>27000</v>
      </c>
      <c r="DQ85" s="136">
        <v>27000</v>
      </c>
      <c r="DR85" s="27">
        <v>568302.59</v>
      </c>
      <c r="DS85" s="26">
        <f>IF(DQ85&lt;=0," ",IF(DR85&lt;=0," ",IF(DQ85/DR85*100&gt;200,"СВ.200",DQ85/DR85)))</f>
        <v>4.7509901371380343E-2</v>
      </c>
      <c r="DT85" s="26">
        <f t="shared" si="433"/>
        <v>4.7509901371380343E-2</v>
      </c>
      <c r="DU85" s="8"/>
      <c r="DV85" s="27"/>
      <c r="DW85" s="26" t="str">
        <f t="shared" si="434"/>
        <v xml:space="preserve"> </v>
      </c>
      <c r="DX85" s="136">
        <v>300000</v>
      </c>
      <c r="DY85" s="136">
        <v>15217.5</v>
      </c>
      <c r="DZ85" s="8">
        <v>89260</v>
      </c>
      <c r="EA85" s="26">
        <f t="shared" si="435"/>
        <v>5.0724999999999999E-2</v>
      </c>
      <c r="EB85" s="26">
        <f t="shared" si="436"/>
        <v>0.17048509970871611</v>
      </c>
    </row>
    <row r="86" spans="1:132" s="16" customFormat="1" ht="15.75" hidden="1" outlineLevel="1" x14ac:dyDescent="0.25">
      <c r="A86" s="15">
        <f>A85+1</f>
        <v>68</v>
      </c>
      <c r="B86" s="7" t="s">
        <v>74</v>
      </c>
      <c r="C86" s="25">
        <f t="shared" si="580"/>
        <v>83751403.310000002</v>
      </c>
      <c r="D86" s="25">
        <f t="shared" si="580"/>
        <v>80661943.229999989</v>
      </c>
      <c r="E86" s="25">
        <f t="shared" si="580"/>
        <v>76461200.899999991</v>
      </c>
      <c r="F86" s="26">
        <f t="shared" si="383"/>
        <v>0.96311154251870157</v>
      </c>
      <c r="G86" s="26">
        <f t="shared" si="384"/>
        <v>1.0549395285524479</v>
      </c>
      <c r="H86" s="14">
        <f>Y86++AI86+M86+AD86+AN86+T86</f>
        <v>71929553.150000006</v>
      </c>
      <c r="I86" s="21">
        <f t="shared" si="581"/>
        <v>75018058.00999999</v>
      </c>
      <c r="J86" s="14">
        <f t="shared" si="581"/>
        <v>71452443.249999985</v>
      </c>
      <c r="K86" s="26">
        <f t="shared" si="386"/>
        <v>1.0429379125094702</v>
      </c>
      <c r="L86" s="26">
        <f t="shared" si="387"/>
        <v>1.0499019291408207</v>
      </c>
      <c r="M86" s="136">
        <v>64882625</v>
      </c>
      <c r="N86" s="136">
        <v>68947875.939999998</v>
      </c>
      <c r="O86" s="8">
        <v>66020681.850000001</v>
      </c>
      <c r="P86" s="26">
        <f t="shared" si="388"/>
        <v>1.0626554634619052</v>
      </c>
      <c r="Q86" s="26">
        <f t="shared" si="389"/>
        <v>1.0443375319365926</v>
      </c>
      <c r="R86" s="27">
        <f t="shared" si="582"/>
        <v>68947875.939999998</v>
      </c>
      <c r="S86" s="26">
        <f t="shared" si="443"/>
        <v>1.0443375319365926</v>
      </c>
      <c r="T86" s="136">
        <v>834828.15</v>
      </c>
      <c r="U86" s="136">
        <v>879853.88</v>
      </c>
      <c r="V86" s="27">
        <v>729959.02</v>
      </c>
      <c r="W86" s="26">
        <f t="shared" si="391"/>
        <v>1.0539341300362235</v>
      </c>
      <c r="X86" s="26">
        <f t="shared" si="392"/>
        <v>1.2053469522165778</v>
      </c>
      <c r="Y86" s="8"/>
      <c r="Z86" s="8"/>
      <c r="AA86" s="8">
        <v>500</v>
      </c>
      <c r="AB86" s="26" t="str">
        <f t="shared" si="394"/>
        <v xml:space="preserve"> </v>
      </c>
      <c r="AC86" s="26">
        <f t="shared" si="395"/>
        <v>0</v>
      </c>
      <c r="AD86" s="136">
        <v>1812100</v>
      </c>
      <c r="AE86" s="136">
        <v>1977329.28</v>
      </c>
      <c r="AF86" s="8">
        <v>1847501.13</v>
      </c>
      <c r="AG86" s="26">
        <f t="shared" si="396"/>
        <v>1.0911811047955411</v>
      </c>
      <c r="AH86" s="26">
        <f>IF(AF86&lt;=0," ",IF(AE86/AF86*100&gt;200,"св.200",AE86/AF86))</f>
        <v>1.0702722980201913</v>
      </c>
      <c r="AI86" s="136">
        <v>4400000</v>
      </c>
      <c r="AJ86" s="136">
        <v>3212998.91</v>
      </c>
      <c r="AK86" s="8">
        <v>2853801.25</v>
      </c>
      <c r="AL86" s="26">
        <f>IF(AJ86&lt;=0," ",IF(AI86&lt;=0," ",IF(AJ86/AI86*100&gt;200,"СВ.200",AJ86/AI86)))</f>
        <v>0.73022702500000003</v>
      </c>
      <c r="AM86" s="26">
        <f>IF(AJ86&lt;=0," ",IF(AJ86/AK86*100&gt;200,"св.200",AJ86/AK86))</f>
        <v>1.1258663896092975</v>
      </c>
      <c r="AN86" s="70"/>
      <c r="AO86" s="8"/>
      <c r="AP86" s="8"/>
      <c r="AQ86" s="26" t="str">
        <f t="shared" si="583"/>
        <v xml:space="preserve"> </v>
      </c>
      <c r="AR86" s="26" t="str">
        <f t="shared" si="400"/>
        <v xml:space="preserve"> </v>
      </c>
      <c r="AS86" s="8">
        <f t="shared" ref="AS86:AS89" si="587">AX86+BC86+BH86+BM86+BR86+BW86+CB86+CG86+CL86+CQ86+DK86+DP86+DX86+DF86</f>
        <v>11821850.16</v>
      </c>
      <c r="AT86" s="14">
        <f t="shared" ref="AT86:AT89" si="588">AY86+BD86+BI86+BN86+BS86+BX86+CC86+CH86+CM86+CR86+DL86+DQ86+DU86+DY86+DG86</f>
        <v>5643885.2200000007</v>
      </c>
      <c r="AU86" s="8">
        <f t="shared" ref="AU86:AU89" si="589">AZ86+BE86+BJ86+BO86+BT86+BY86+CD86+CI86+CN86+CS86+DM86+DR86+DV86+DZ86+DH86</f>
        <v>5008757.6499999994</v>
      </c>
      <c r="AV86" s="26">
        <f t="shared" si="402"/>
        <v>0.47741133101961092</v>
      </c>
      <c r="AW86" s="26">
        <f t="shared" si="403"/>
        <v>1.1268034140162484</v>
      </c>
      <c r="AX86" s="136">
        <v>842000</v>
      </c>
      <c r="AY86" s="136">
        <v>917002.23999999999</v>
      </c>
      <c r="AZ86" s="8">
        <v>658784.82999999996</v>
      </c>
      <c r="BA86" s="26">
        <f t="shared" si="404"/>
        <v>1.0890762945368171</v>
      </c>
      <c r="BB86" s="26">
        <f t="shared" si="405"/>
        <v>1.391960163988597</v>
      </c>
      <c r="BC86" s="27"/>
      <c r="BD86" s="27"/>
      <c r="BE86" s="32"/>
      <c r="BF86" s="26" t="str">
        <f t="shared" si="407"/>
        <v xml:space="preserve"> </v>
      </c>
      <c r="BG86" s="26" t="str">
        <f t="shared" si="408"/>
        <v xml:space="preserve"> </v>
      </c>
      <c r="BH86" s="136">
        <v>466671.2</v>
      </c>
      <c r="BI86" s="136">
        <v>475244.37</v>
      </c>
      <c r="BJ86" s="8">
        <v>161986.59</v>
      </c>
      <c r="BK86" s="26">
        <f t="shared" si="410"/>
        <v>1.018370900111256</v>
      </c>
      <c r="BL86" s="26" t="str">
        <f t="shared" si="411"/>
        <v>св.200</v>
      </c>
      <c r="BM86" s="27"/>
      <c r="BN86" s="27"/>
      <c r="BO86" s="27"/>
      <c r="BP86" s="26" t="str">
        <f t="shared" si="577"/>
        <v xml:space="preserve"> </v>
      </c>
      <c r="BQ86" s="26" t="str">
        <f t="shared" si="413"/>
        <v xml:space="preserve"> </v>
      </c>
      <c r="BR86" s="27"/>
      <c r="BS86" s="27"/>
      <c r="BT86" s="27"/>
      <c r="BU86" s="26" t="str">
        <f t="shared" si="414"/>
        <v xml:space="preserve"> </v>
      </c>
      <c r="BV86" s="26" t="str">
        <f t="shared" si="415"/>
        <v xml:space="preserve"> </v>
      </c>
      <c r="BW86" s="136">
        <v>382531</v>
      </c>
      <c r="BX86" s="136">
        <v>101188.47</v>
      </c>
      <c r="BY86" s="27">
        <v>116461.36</v>
      </c>
      <c r="BZ86" s="26">
        <f t="shared" si="416"/>
        <v>0.26452358109538837</v>
      </c>
      <c r="CA86" s="26">
        <f t="shared" si="417"/>
        <v>0.86885873563557903</v>
      </c>
      <c r="CB86" s="136">
        <v>5373906.0099999998</v>
      </c>
      <c r="CC86" s="136">
        <v>3490248.5</v>
      </c>
      <c r="CD86" s="8">
        <v>1087920.02</v>
      </c>
      <c r="CE86" s="26">
        <f t="shared" si="418"/>
        <v>0.64948074891990903</v>
      </c>
      <c r="CF86" s="26" t="str">
        <f t="shared" si="419"/>
        <v>св.200</v>
      </c>
      <c r="CG86" s="136"/>
      <c r="CH86" s="27"/>
      <c r="CI86" s="27"/>
      <c r="CJ86" s="26" t="str">
        <f t="shared" si="420"/>
        <v xml:space="preserve"> </v>
      </c>
      <c r="CK86" s="26" t="str">
        <f t="shared" si="421"/>
        <v xml:space="preserve"> </v>
      </c>
      <c r="CL86" s="136">
        <v>4514240</v>
      </c>
      <c r="CM86" s="136">
        <v>257240</v>
      </c>
      <c r="CN86" s="8">
        <v>2658976.71</v>
      </c>
      <c r="CO86" s="26">
        <f t="shared" si="512"/>
        <v>5.6984121358190969E-2</v>
      </c>
      <c r="CP86" s="26">
        <f t="shared" si="422"/>
        <v>9.6743983891457247E-2</v>
      </c>
      <c r="CQ86" s="136">
        <v>237300</v>
      </c>
      <c r="CR86" s="136">
        <v>247759.69</v>
      </c>
      <c r="CS86" s="8">
        <v>324628.14</v>
      </c>
      <c r="CT86" s="26">
        <f t="shared" si="424"/>
        <v>1.0440779182469448</v>
      </c>
      <c r="CU86" s="26">
        <f t="shared" si="448"/>
        <v>0.76321076170414548</v>
      </c>
      <c r="CV86" s="136">
        <v>237300</v>
      </c>
      <c r="CW86" s="136">
        <v>247759.69</v>
      </c>
      <c r="CX86" s="27">
        <v>324628.14</v>
      </c>
      <c r="CY86" s="26">
        <f t="shared" si="425"/>
        <v>1.0440779182469448</v>
      </c>
      <c r="CZ86" s="26">
        <f t="shared" si="449"/>
        <v>0.76321076170414548</v>
      </c>
      <c r="DA86" s="27"/>
      <c r="DB86" s="27"/>
      <c r="DC86" s="27"/>
      <c r="DD86" s="26" t="str">
        <f t="shared" si="427"/>
        <v xml:space="preserve"> </v>
      </c>
      <c r="DE86" s="26" t="str">
        <f t="shared" si="428"/>
        <v xml:space="preserve"> </v>
      </c>
      <c r="DF86" s="27"/>
      <c r="DG86" s="27"/>
      <c r="DH86" s="27"/>
      <c r="DI86" s="26" t="str">
        <f t="shared" si="450"/>
        <v xml:space="preserve"> </v>
      </c>
      <c r="DJ86" s="26" t="str">
        <f t="shared" si="451"/>
        <v xml:space="preserve"> </v>
      </c>
      <c r="DK86" s="27"/>
      <c r="DL86" s="27"/>
      <c r="DM86" s="27"/>
      <c r="DN86" s="26" t="str">
        <f t="shared" si="430"/>
        <v xml:space="preserve"> </v>
      </c>
      <c r="DO86" s="26" t="str">
        <f t="shared" si="431"/>
        <v xml:space="preserve"> </v>
      </c>
      <c r="DP86" s="136">
        <v>5201.95</v>
      </c>
      <c r="DQ86" s="136">
        <v>5201.95</v>
      </c>
      <c r="DR86" s="27"/>
      <c r="DS86" s="26">
        <f t="shared" si="432"/>
        <v>1</v>
      </c>
      <c r="DT86" s="26" t="str">
        <f t="shared" si="433"/>
        <v xml:space="preserve"> </v>
      </c>
      <c r="DU86" s="8"/>
      <c r="DV86" s="27"/>
      <c r="DW86" s="26" t="str">
        <f t="shared" si="434"/>
        <v xml:space="preserve"> </v>
      </c>
      <c r="DX86" s="8"/>
      <c r="DY86" s="136">
        <v>150000</v>
      </c>
      <c r="DZ86" s="8"/>
      <c r="EA86" s="26" t="str">
        <f t="shared" si="435"/>
        <v xml:space="preserve"> </v>
      </c>
      <c r="EB86" s="26" t="str">
        <f t="shared" si="436"/>
        <v xml:space="preserve"> </v>
      </c>
    </row>
    <row r="87" spans="1:132" s="16" customFormat="1" ht="15.75" hidden="1" outlineLevel="1" x14ac:dyDescent="0.25">
      <c r="A87" s="15">
        <f t="shared" ref="A87:A89" si="590">A86+1</f>
        <v>69</v>
      </c>
      <c r="B87" s="7" t="s">
        <v>95</v>
      </c>
      <c r="C87" s="25">
        <f t="shared" si="580"/>
        <v>1242969</v>
      </c>
      <c r="D87" s="25">
        <f t="shared" si="580"/>
        <v>1346495.94</v>
      </c>
      <c r="E87" s="25">
        <f t="shared" si="580"/>
        <v>1381785.1400000001</v>
      </c>
      <c r="F87" s="26">
        <f t="shared" si="383"/>
        <v>1.08329004182727</v>
      </c>
      <c r="G87" s="26">
        <f t="shared" si="384"/>
        <v>0.97446115247700504</v>
      </c>
      <c r="H87" s="14">
        <f>Y87++AI87+M87+AD87+AN87+T87</f>
        <v>1183000</v>
      </c>
      <c r="I87" s="21">
        <f t="shared" si="581"/>
        <v>1291302.8599999999</v>
      </c>
      <c r="J87" s="14">
        <f t="shared" si="581"/>
        <v>1308492.78</v>
      </c>
      <c r="K87" s="26">
        <f t="shared" si="386"/>
        <v>1.0915493322062553</v>
      </c>
      <c r="L87" s="26">
        <f t="shared" si="387"/>
        <v>0.98686280867365572</v>
      </c>
      <c r="M87" s="136">
        <v>238000</v>
      </c>
      <c r="N87" s="136">
        <v>239718.19</v>
      </c>
      <c r="O87" s="8">
        <v>221445.84</v>
      </c>
      <c r="P87" s="26">
        <f t="shared" si="388"/>
        <v>1.0072192857142857</v>
      </c>
      <c r="Q87" s="26">
        <f t="shared" si="389"/>
        <v>1.0825138553065616</v>
      </c>
      <c r="R87" s="27">
        <f t="shared" si="582"/>
        <v>239718.19</v>
      </c>
      <c r="S87" s="26">
        <f t="shared" si="443"/>
        <v>1.0825138553065616</v>
      </c>
      <c r="T87" s="27"/>
      <c r="U87" s="27"/>
      <c r="V87" s="27"/>
      <c r="W87" s="26" t="str">
        <f t="shared" si="391"/>
        <v xml:space="preserve"> </v>
      </c>
      <c r="X87" s="26" t="str">
        <f t="shared" ref="X87:X89" si="591">IF(U87=0," ",IF(U87/V87*100&gt;200,"св.200",U87/V87))</f>
        <v xml:space="preserve"> </v>
      </c>
      <c r="Y87" s="8"/>
      <c r="Z87" s="136">
        <v>-1030.25</v>
      </c>
      <c r="AA87" s="8"/>
      <c r="AB87" s="26" t="str">
        <f t="shared" si="394"/>
        <v xml:space="preserve"> </v>
      </c>
      <c r="AC87" s="26" t="str">
        <f t="shared" si="395"/>
        <v xml:space="preserve"> </v>
      </c>
      <c r="AD87" s="136">
        <v>175000</v>
      </c>
      <c r="AE87" s="136">
        <v>276655.40000000002</v>
      </c>
      <c r="AF87" s="8">
        <v>205176.97</v>
      </c>
      <c r="AG87" s="26">
        <f t="shared" si="396"/>
        <v>1.5808880000000001</v>
      </c>
      <c r="AH87" s="26">
        <f t="shared" ref="AH87:AH88" si="592">IF(AE87&lt;=0," ",IF(AE87/AF87*100&gt;200,"св.200",AE87/AF87))</f>
        <v>1.3483745276090198</v>
      </c>
      <c r="AI87" s="136">
        <v>770000</v>
      </c>
      <c r="AJ87" s="136">
        <v>775959.52</v>
      </c>
      <c r="AK87" s="8">
        <v>881869.97</v>
      </c>
      <c r="AL87" s="26">
        <f>IF(AJ87&lt;=0," ",IF(AI87&lt;=0," ",IF(AJ87/AI87*100&gt;200,"СВ.200",AJ87/AI87)))</f>
        <v>1.0077396363636364</v>
      </c>
      <c r="AM87" s="26">
        <f t="shared" si="399"/>
        <v>0.87990241917411027</v>
      </c>
      <c r="AN87" s="66"/>
      <c r="AO87" s="8"/>
      <c r="AP87" s="8"/>
      <c r="AQ87" s="26" t="str">
        <f t="shared" si="583"/>
        <v xml:space="preserve"> </v>
      </c>
      <c r="AR87" s="26" t="str">
        <f t="shared" si="400"/>
        <v xml:space="preserve"> </v>
      </c>
      <c r="AS87" s="8">
        <f t="shared" si="587"/>
        <v>59969</v>
      </c>
      <c r="AT87" s="14">
        <f t="shared" si="588"/>
        <v>55193.08</v>
      </c>
      <c r="AU87" s="8">
        <f t="shared" si="589"/>
        <v>73292.36</v>
      </c>
      <c r="AV87" s="26">
        <f t="shared" si="402"/>
        <v>0.92036018609614967</v>
      </c>
      <c r="AW87" s="26">
        <f t="shared" si="403"/>
        <v>0.75305366070897428</v>
      </c>
      <c r="AX87" s="8"/>
      <c r="AY87" s="8"/>
      <c r="AZ87" s="8"/>
      <c r="BA87" s="26" t="str">
        <f t="shared" si="404"/>
        <v xml:space="preserve"> </v>
      </c>
      <c r="BB87" s="26" t="str">
        <f t="shared" si="405"/>
        <v xml:space="preserve"> </v>
      </c>
      <c r="BC87" s="136">
        <v>8000</v>
      </c>
      <c r="BD87" s="136">
        <v>8116.3</v>
      </c>
      <c r="BE87" s="32"/>
      <c r="BF87" s="26">
        <f t="shared" si="407"/>
        <v>1.0145375000000001</v>
      </c>
      <c r="BG87" s="26" t="str">
        <f t="shared" si="408"/>
        <v xml:space="preserve"> </v>
      </c>
      <c r="BH87" s="136">
        <v>16169</v>
      </c>
      <c r="BI87" s="136">
        <v>12126.78</v>
      </c>
      <c r="BJ87" s="8">
        <v>32192.36</v>
      </c>
      <c r="BK87" s="26">
        <f t="shared" si="410"/>
        <v>0.75000185540231312</v>
      </c>
      <c r="BL87" s="26">
        <f t="shared" si="411"/>
        <v>0.37669745243902591</v>
      </c>
      <c r="BM87" s="27"/>
      <c r="BN87" s="27"/>
      <c r="BO87" s="27"/>
      <c r="BP87" s="26" t="str">
        <f t="shared" si="577"/>
        <v xml:space="preserve"> </v>
      </c>
      <c r="BQ87" s="26" t="str">
        <f t="shared" si="413"/>
        <v xml:space="preserve"> </v>
      </c>
      <c r="BR87" s="27"/>
      <c r="BS87" s="27"/>
      <c r="BT87" s="27"/>
      <c r="BU87" s="26" t="str">
        <f t="shared" si="414"/>
        <v xml:space="preserve"> </v>
      </c>
      <c r="BV87" s="26" t="str">
        <f t="shared" si="415"/>
        <v xml:space="preserve"> </v>
      </c>
      <c r="BW87" s="27"/>
      <c r="BX87" s="27"/>
      <c r="BY87" s="27"/>
      <c r="BZ87" s="26" t="str">
        <f t="shared" si="416"/>
        <v xml:space="preserve"> </v>
      </c>
      <c r="CA87" s="26" t="str">
        <f t="shared" si="417"/>
        <v xml:space="preserve"> </v>
      </c>
      <c r="CB87" s="136">
        <v>30000</v>
      </c>
      <c r="CC87" s="136">
        <v>30150</v>
      </c>
      <c r="CD87" s="8">
        <v>28300</v>
      </c>
      <c r="CE87" s="26">
        <f t="shared" si="418"/>
        <v>1.0049999999999999</v>
      </c>
      <c r="CF87" s="26">
        <f t="shared" si="419"/>
        <v>1.0653710247349824</v>
      </c>
      <c r="CG87" s="27"/>
      <c r="CH87" s="27"/>
      <c r="CI87" s="27"/>
      <c r="CJ87" s="26" t="str">
        <f t="shared" si="420"/>
        <v xml:space="preserve"> </v>
      </c>
      <c r="CK87" s="26" t="str">
        <f t="shared" si="421"/>
        <v xml:space="preserve"> </v>
      </c>
      <c r="CL87" s="8"/>
      <c r="CM87" s="27"/>
      <c r="CN87" s="27"/>
      <c r="CO87" s="26" t="str">
        <f t="shared" si="512"/>
        <v xml:space="preserve"> </v>
      </c>
      <c r="CP87" s="26" t="str">
        <f t="shared" si="422"/>
        <v xml:space="preserve"> </v>
      </c>
      <c r="CQ87" s="30"/>
      <c r="CR87" s="8"/>
      <c r="CS87" s="27"/>
      <c r="CT87" s="26" t="str">
        <f t="shared" si="424"/>
        <v xml:space="preserve"> </v>
      </c>
      <c r="CU87" s="26" t="str">
        <f t="shared" si="448"/>
        <v xml:space="preserve"> </v>
      </c>
      <c r="CV87" s="27"/>
      <c r="CW87" s="27"/>
      <c r="CX87" s="27"/>
      <c r="CY87" s="26" t="str">
        <f t="shared" si="425"/>
        <v xml:space="preserve"> </v>
      </c>
      <c r="CZ87" s="26" t="str">
        <f t="shared" si="449"/>
        <v xml:space="preserve"> </v>
      </c>
      <c r="DA87" s="27"/>
      <c r="DB87" s="27"/>
      <c r="DC87" s="27"/>
      <c r="DD87" s="26" t="str">
        <f t="shared" si="427"/>
        <v xml:space="preserve"> </v>
      </c>
      <c r="DE87" s="26" t="str">
        <f t="shared" si="428"/>
        <v xml:space="preserve"> </v>
      </c>
      <c r="DF87" s="27"/>
      <c r="DG87" s="27"/>
      <c r="DH87" s="27"/>
      <c r="DI87" s="26" t="str">
        <f t="shared" si="450"/>
        <v xml:space="preserve"> </v>
      </c>
      <c r="DJ87" s="26" t="str">
        <f t="shared" si="451"/>
        <v xml:space="preserve"> </v>
      </c>
      <c r="DK87" s="27"/>
      <c r="DL87" s="27"/>
      <c r="DM87" s="27"/>
      <c r="DN87" s="26" t="str">
        <f t="shared" si="430"/>
        <v xml:space="preserve"> </v>
      </c>
      <c r="DO87" s="26" t="str">
        <f t="shared" si="431"/>
        <v xml:space="preserve"> </v>
      </c>
      <c r="DP87" s="136">
        <v>1000</v>
      </c>
      <c r="DQ87" s="33"/>
      <c r="DR87" s="27"/>
      <c r="DS87" s="26" t="str">
        <f t="shared" si="432"/>
        <v xml:space="preserve"> </v>
      </c>
      <c r="DT87" s="26" t="str">
        <f t="shared" si="433"/>
        <v xml:space="preserve"> </v>
      </c>
      <c r="DU87" s="8"/>
      <c r="DV87" s="27"/>
      <c r="DW87" s="26" t="str">
        <f t="shared" si="434"/>
        <v xml:space="preserve"> </v>
      </c>
      <c r="DX87" s="136">
        <v>4800</v>
      </c>
      <c r="DY87" s="136">
        <v>4800</v>
      </c>
      <c r="DZ87" s="8">
        <v>12800</v>
      </c>
      <c r="EA87" s="26">
        <f t="shared" si="435"/>
        <v>1</v>
      </c>
      <c r="EB87" s="26">
        <f t="shared" si="436"/>
        <v>0.375</v>
      </c>
    </row>
    <row r="88" spans="1:132" s="16" customFormat="1" ht="15.75" hidden="1" outlineLevel="1" x14ac:dyDescent="0.25">
      <c r="A88" s="15">
        <f t="shared" si="590"/>
        <v>70</v>
      </c>
      <c r="B88" s="7" t="s">
        <v>29</v>
      </c>
      <c r="C88" s="25">
        <f t="shared" si="580"/>
        <v>1298181.95</v>
      </c>
      <c r="D88" s="25">
        <f t="shared" si="580"/>
        <v>1244791.3999999999</v>
      </c>
      <c r="E88" s="25">
        <f t="shared" si="580"/>
        <v>787007.82</v>
      </c>
      <c r="F88" s="26">
        <f t="shared" si="383"/>
        <v>0.95887282980633026</v>
      </c>
      <c r="G88" s="26">
        <f t="shared" si="384"/>
        <v>1.5816760245152328</v>
      </c>
      <c r="H88" s="14">
        <f>Y88++AI88+M88+AD88+AN88+T88</f>
        <v>642686</v>
      </c>
      <c r="I88" s="21">
        <f t="shared" si="581"/>
        <v>605866.64999999991</v>
      </c>
      <c r="J88" s="14">
        <f t="shared" si="581"/>
        <v>574507.22</v>
      </c>
      <c r="K88" s="26">
        <f t="shared" si="386"/>
        <v>0.94271020373868408</v>
      </c>
      <c r="L88" s="26">
        <f t="shared" si="387"/>
        <v>1.0545849188805667</v>
      </c>
      <c r="M88" s="136">
        <v>41612</v>
      </c>
      <c r="N88" s="136">
        <v>35367.699999999997</v>
      </c>
      <c r="O88" s="8">
        <v>36518.82</v>
      </c>
      <c r="P88" s="26">
        <f t="shared" si="388"/>
        <v>0.84993992117658357</v>
      </c>
      <c r="Q88" s="26">
        <f t="shared" si="389"/>
        <v>0.96847871864424961</v>
      </c>
      <c r="R88" s="27">
        <f t="shared" si="582"/>
        <v>35367.699999999997</v>
      </c>
      <c r="S88" s="26">
        <f t="shared" si="443"/>
        <v>0.96847871864424961</v>
      </c>
      <c r="T88" s="27"/>
      <c r="U88" s="27"/>
      <c r="V88" s="27"/>
      <c r="W88" s="26" t="str">
        <f t="shared" si="391"/>
        <v xml:space="preserve"> </v>
      </c>
      <c r="X88" s="26" t="str">
        <f t="shared" si="591"/>
        <v xml:space="preserve"> </v>
      </c>
      <c r="Y88" s="136">
        <v>6687</v>
      </c>
      <c r="Z88" s="136">
        <v>6724.36</v>
      </c>
      <c r="AA88" s="8"/>
      <c r="AB88" s="26">
        <f t="shared" si="394"/>
        <v>1.0055869597726932</v>
      </c>
      <c r="AC88" s="26" t="str">
        <f t="shared" si="395"/>
        <v xml:space="preserve"> </v>
      </c>
      <c r="AD88" s="136">
        <v>57579</v>
      </c>
      <c r="AE88" s="136">
        <v>60524.959999999999</v>
      </c>
      <c r="AF88" s="8">
        <v>32760.63</v>
      </c>
      <c r="AG88" s="26">
        <f t="shared" si="396"/>
        <v>1.0511637923548516</v>
      </c>
      <c r="AH88" s="26">
        <f t="shared" si="592"/>
        <v>1.8474907228585042</v>
      </c>
      <c r="AI88" s="136">
        <v>536808</v>
      </c>
      <c r="AJ88" s="136">
        <v>503249.63</v>
      </c>
      <c r="AK88" s="8">
        <v>505227.77</v>
      </c>
      <c r="AL88" s="26">
        <f>IF(AJ88&lt;=0," ",IF(AI88&lt;=0," ",IF(AJ88/AI88*100&gt;200,"СВ.200",AJ88/AI88)))</f>
        <v>0.93748533926469058</v>
      </c>
      <c r="AM88" s="26">
        <f t="shared" si="399"/>
        <v>0.99608465702508786</v>
      </c>
      <c r="AN88" s="66"/>
      <c r="AO88" s="8"/>
      <c r="AP88" s="8"/>
      <c r="AQ88" s="26" t="str">
        <f t="shared" si="583"/>
        <v xml:space="preserve"> </v>
      </c>
      <c r="AR88" s="26" t="str">
        <f t="shared" si="400"/>
        <v xml:space="preserve"> </v>
      </c>
      <c r="AS88" s="8">
        <f t="shared" si="587"/>
        <v>655495.94999999995</v>
      </c>
      <c r="AT88" s="14">
        <f>AY88+BD88+BI88+BN88+BS88+BX88+CC88+CH88+CM88+CR88+DL88+DQ88+DU88+DY88+DG88</f>
        <v>638924.75</v>
      </c>
      <c r="AU88" s="8">
        <f t="shared" si="589"/>
        <v>212500.6</v>
      </c>
      <c r="AV88" s="26">
        <f t="shared" si="402"/>
        <v>0.9747195997168252</v>
      </c>
      <c r="AW88" s="26" t="str">
        <f t="shared" si="403"/>
        <v>св.200</v>
      </c>
      <c r="AX88" s="8"/>
      <c r="AY88" s="8"/>
      <c r="AZ88" s="8"/>
      <c r="BA88" s="26" t="str">
        <f t="shared" si="404"/>
        <v xml:space="preserve"> </v>
      </c>
      <c r="BB88" s="26" t="str">
        <f t="shared" si="405"/>
        <v xml:space="preserve"> </v>
      </c>
      <c r="BC88" s="136">
        <v>12323</v>
      </c>
      <c r="BD88" s="136">
        <v>1530.79</v>
      </c>
      <c r="BE88" s="27">
        <v>149606.25</v>
      </c>
      <c r="BF88" s="26">
        <f t="shared" si="407"/>
        <v>0.12422218615596851</v>
      </c>
      <c r="BG88" s="26">
        <f t="shared" si="408"/>
        <v>1.0232125997409868E-2</v>
      </c>
      <c r="BH88" s="136">
        <v>24654</v>
      </c>
      <c r="BI88" s="136">
        <v>24654.240000000002</v>
      </c>
      <c r="BJ88" s="8">
        <v>31876</v>
      </c>
      <c r="BK88" s="26">
        <f t="shared" si="410"/>
        <v>1.0000097347286445</v>
      </c>
      <c r="BL88" s="26">
        <f t="shared" si="411"/>
        <v>0.77344208809135406</v>
      </c>
      <c r="BM88" s="27"/>
      <c r="BN88" s="27"/>
      <c r="BO88" s="27"/>
      <c r="BP88" s="26" t="str">
        <f t="shared" si="577"/>
        <v xml:space="preserve"> </v>
      </c>
      <c r="BQ88" s="26" t="str">
        <f t="shared" si="413"/>
        <v xml:space="preserve"> </v>
      </c>
      <c r="BR88" s="27"/>
      <c r="BS88" s="27"/>
      <c r="BT88" s="27"/>
      <c r="BU88" s="26" t="str">
        <f t="shared" si="414"/>
        <v xml:space="preserve"> </v>
      </c>
      <c r="BV88" s="26" t="str">
        <f t="shared" si="415"/>
        <v xml:space="preserve"> </v>
      </c>
      <c r="BW88" s="27"/>
      <c r="BX88" s="27"/>
      <c r="BY88" s="27"/>
      <c r="BZ88" s="26" t="str">
        <f t="shared" si="416"/>
        <v xml:space="preserve"> </v>
      </c>
      <c r="CA88" s="26" t="str">
        <f t="shared" si="417"/>
        <v xml:space="preserve"> </v>
      </c>
      <c r="CB88" s="136">
        <v>28000</v>
      </c>
      <c r="CC88" s="136">
        <v>21600</v>
      </c>
      <c r="CD88" s="8">
        <v>12600</v>
      </c>
      <c r="CE88" s="26">
        <f t="shared" si="418"/>
        <v>0.77142857142857146</v>
      </c>
      <c r="CF88" s="26">
        <f t="shared" si="419"/>
        <v>1.7142857142857142</v>
      </c>
      <c r="CG88" s="136"/>
      <c r="CH88" s="136"/>
      <c r="CI88" s="27"/>
      <c r="CJ88" s="26" t="str">
        <f t="shared" si="420"/>
        <v xml:space="preserve"> </v>
      </c>
      <c r="CK88" s="26" t="str">
        <f t="shared" si="421"/>
        <v xml:space="preserve"> </v>
      </c>
      <c r="CL88" s="136">
        <v>485718</v>
      </c>
      <c r="CM88" s="136">
        <v>485718</v>
      </c>
      <c r="CN88" s="27">
        <v>3418.35</v>
      </c>
      <c r="CO88" s="26">
        <f>IF(CM88&lt;=0," ",IF(CL88&lt;=0," ",IF(CM88/CL88*100&gt;200,"СВ.200",CM88/CL88)))</f>
        <v>1</v>
      </c>
      <c r="CP88" s="26" t="str">
        <f>IF(CN88=0," ",IF(CM88/CN88*100&gt;200,"св.200",CM88/CN88))</f>
        <v>св.200</v>
      </c>
      <c r="CQ88" s="30"/>
      <c r="CR88" s="8"/>
      <c r="CS88" s="27"/>
      <c r="CT88" s="26" t="str">
        <f t="shared" si="424"/>
        <v xml:space="preserve"> </v>
      </c>
      <c r="CU88" s="26" t="str">
        <f t="shared" si="448"/>
        <v xml:space="preserve"> </v>
      </c>
      <c r="CV88" s="27"/>
      <c r="CW88" s="27"/>
      <c r="CX88" s="27"/>
      <c r="CY88" s="26" t="str">
        <f t="shared" si="425"/>
        <v xml:space="preserve"> </v>
      </c>
      <c r="CZ88" s="26" t="str">
        <f t="shared" si="449"/>
        <v xml:space="preserve"> </v>
      </c>
      <c r="DA88" s="27"/>
      <c r="DB88" s="27"/>
      <c r="DC88" s="27"/>
      <c r="DD88" s="26" t="str">
        <f t="shared" si="427"/>
        <v xml:space="preserve"> </v>
      </c>
      <c r="DE88" s="26" t="str">
        <f t="shared" si="428"/>
        <v xml:space="preserve"> </v>
      </c>
      <c r="DF88" s="27"/>
      <c r="DG88" s="27"/>
      <c r="DH88" s="27"/>
      <c r="DI88" s="26" t="str">
        <f t="shared" si="450"/>
        <v xml:space="preserve"> </v>
      </c>
      <c r="DJ88" s="26" t="str">
        <f t="shared" si="451"/>
        <v xml:space="preserve"> </v>
      </c>
      <c r="DK88" s="27"/>
      <c r="DL88" s="27"/>
      <c r="DM88" s="27"/>
      <c r="DN88" s="26" t="str">
        <f t="shared" si="430"/>
        <v xml:space="preserve"> </v>
      </c>
      <c r="DO88" s="26" t="str">
        <f t="shared" si="431"/>
        <v xml:space="preserve"> </v>
      </c>
      <c r="DP88" s="136">
        <v>19000</v>
      </c>
      <c r="DQ88" s="136">
        <v>19620.77</v>
      </c>
      <c r="DR88" s="27">
        <v>15000</v>
      </c>
      <c r="DS88" s="26">
        <f t="shared" si="432"/>
        <v>1.032672105263158</v>
      </c>
      <c r="DT88" s="26">
        <f t="shared" si="433"/>
        <v>1.3080513333333335</v>
      </c>
      <c r="DU88" s="8"/>
      <c r="DV88" s="27"/>
      <c r="DW88" s="26" t="str">
        <f t="shared" si="434"/>
        <v xml:space="preserve"> </v>
      </c>
      <c r="DX88" s="136">
        <v>85800.95</v>
      </c>
      <c r="DY88" s="136">
        <v>85800.95</v>
      </c>
      <c r="DZ88" s="8"/>
      <c r="EA88" s="26">
        <f t="shared" si="435"/>
        <v>1</v>
      </c>
      <c r="EB88" s="26" t="e">
        <f>IF(DY88=0," ",IF(DY88/DZ88*100&gt;200,"св.200",DY88/DZ88))</f>
        <v>#DIV/0!</v>
      </c>
    </row>
    <row r="89" spans="1:132" s="16" customFormat="1" ht="16.5" hidden="1" customHeight="1" outlineLevel="1" x14ac:dyDescent="0.25">
      <c r="A89" s="15">
        <f t="shared" si="590"/>
        <v>71</v>
      </c>
      <c r="B89" s="7" t="s">
        <v>89</v>
      </c>
      <c r="C89" s="25">
        <f t="shared" si="580"/>
        <v>823688</v>
      </c>
      <c r="D89" s="25">
        <f t="shared" si="580"/>
        <v>732123.57</v>
      </c>
      <c r="E89" s="25">
        <f t="shared" si="580"/>
        <v>745449.13</v>
      </c>
      <c r="F89" s="26">
        <f t="shared" si="383"/>
        <v>0.88883602771923342</v>
      </c>
      <c r="G89" s="26">
        <f t="shared" si="384"/>
        <v>0.98212411891875162</v>
      </c>
      <c r="H89" s="14">
        <f t="shared" si="581"/>
        <v>317628</v>
      </c>
      <c r="I89" s="21">
        <f t="shared" si="581"/>
        <v>312157.81999999995</v>
      </c>
      <c r="J89" s="14">
        <f t="shared" si="581"/>
        <v>389565.23</v>
      </c>
      <c r="K89" s="26">
        <f t="shared" si="386"/>
        <v>0.98277802964474148</v>
      </c>
      <c r="L89" s="26">
        <f t="shared" si="387"/>
        <v>0.80129794951156186</v>
      </c>
      <c r="M89" s="136">
        <v>55000</v>
      </c>
      <c r="N89" s="136">
        <v>61448.26</v>
      </c>
      <c r="O89" s="8">
        <v>42840.67</v>
      </c>
      <c r="P89" s="26">
        <f t="shared" si="388"/>
        <v>1.1172410909090909</v>
      </c>
      <c r="Q89" s="26">
        <f t="shared" si="389"/>
        <v>1.4343440473736757</v>
      </c>
      <c r="R89" s="27">
        <f t="shared" si="582"/>
        <v>61448.26</v>
      </c>
      <c r="S89" s="26">
        <f t="shared" si="443"/>
        <v>1.4343440473736757</v>
      </c>
      <c r="T89" s="27"/>
      <c r="U89" s="27"/>
      <c r="V89" s="27"/>
      <c r="W89" s="26" t="str">
        <f t="shared" si="391"/>
        <v xml:space="preserve"> </v>
      </c>
      <c r="X89" s="26" t="str">
        <f t="shared" si="591"/>
        <v xml:space="preserve"> </v>
      </c>
      <c r="Y89" s="8"/>
      <c r="Z89" s="8"/>
      <c r="AA89" s="8"/>
      <c r="AB89" s="26" t="str">
        <f t="shared" si="394"/>
        <v xml:space="preserve"> </v>
      </c>
      <c r="AC89" s="26" t="str">
        <f t="shared" si="395"/>
        <v xml:space="preserve"> </v>
      </c>
      <c r="AD89" s="136">
        <v>17628</v>
      </c>
      <c r="AE89" s="136">
        <v>17151.79</v>
      </c>
      <c r="AF89" s="8">
        <v>28725.8</v>
      </c>
      <c r="AG89" s="26">
        <f t="shared" si="396"/>
        <v>0.97298559110506022</v>
      </c>
      <c r="AH89" s="26">
        <f t="shared" si="397"/>
        <v>0.5970865911480272</v>
      </c>
      <c r="AI89" s="136">
        <v>237000</v>
      </c>
      <c r="AJ89" s="136">
        <v>225257.77</v>
      </c>
      <c r="AK89" s="8">
        <v>308998.76</v>
      </c>
      <c r="AL89" s="26">
        <f t="shared" si="398"/>
        <v>0.95045472573839662</v>
      </c>
      <c r="AM89" s="26">
        <f t="shared" si="399"/>
        <v>0.7289924723322514</v>
      </c>
      <c r="AN89" s="136">
        <v>8000</v>
      </c>
      <c r="AO89" s="136">
        <v>8300</v>
      </c>
      <c r="AP89" s="8">
        <v>9000</v>
      </c>
      <c r="AQ89" s="26">
        <f t="shared" si="583"/>
        <v>1.0375000000000001</v>
      </c>
      <c r="AR89" s="26">
        <f t="shared" si="400"/>
        <v>0.92222222222222228</v>
      </c>
      <c r="AS89" s="8">
        <f t="shared" si="587"/>
        <v>506060</v>
      </c>
      <c r="AT89" s="14">
        <f t="shared" si="588"/>
        <v>419965.75</v>
      </c>
      <c r="AU89" s="8">
        <f t="shared" si="589"/>
        <v>355883.9</v>
      </c>
      <c r="AV89" s="26">
        <f>IF(AT89&lt;=0," ",IF(AS89&lt;=0," ",IF(AT89/AS89*100&gt;200,"СВ.200",AT89/AS89)))</f>
        <v>0.82987343398016045</v>
      </c>
      <c r="AW89" s="26">
        <f t="shared" si="403"/>
        <v>1.1800639197221341</v>
      </c>
      <c r="AX89" s="8"/>
      <c r="AY89" s="8"/>
      <c r="AZ89" s="8"/>
      <c r="BA89" s="26" t="str">
        <f t="shared" si="404"/>
        <v xml:space="preserve"> </v>
      </c>
      <c r="BB89" s="26" t="str">
        <f t="shared" si="405"/>
        <v xml:space="preserve"> </v>
      </c>
      <c r="BC89" s="136">
        <v>379002</v>
      </c>
      <c r="BD89" s="136">
        <v>294158.69</v>
      </c>
      <c r="BE89" s="27">
        <v>305520.2</v>
      </c>
      <c r="BF89" s="26">
        <f t="shared" si="407"/>
        <v>0.77614020506488091</v>
      </c>
      <c r="BG89" s="26">
        <f t="shared" si="408"/>
        <v>0.9628125734403159</v>
      </c>
      <c r="BH89" s="136">
        <v>51308</v>
      </c>
      <c r="BI89" s="136">
        <v>54933.06</v>
      </c>
      <c r="BJ89" s="8">
        <v>37361.82</v>
      </c>
      <c r="BK89" s="26">
        <f t="shared" si="410"/>
        <v>1.0706529196226708</v>
      </c>
      <c r="BL89" s="26">
        <f t="shared" si="411"/>
        <v>1.4702993590783318</v>
      </c>
      <c r="BM89" s="27"/>
      <c r="BN89" s="27"/>
      <c r="BO89" s="27"/>
      <c r="BP89" s="26" t="str">
        <f t="shared" si="577"/>
        <v xml:space="preserve"> </v>
      </c>
      <c r="BQ89" s="26" t="str">
        <f t="shared" si="413"/>
        <v xml:space="preserve"> </v>
      </c>
      <c r="BR89" s="27"/>
      <c r="BS89" s="27"/>
      <c r="BT89" s="27"/>
      <c r="BU89" s="26" t="str">
        <f t="shared" si="414"/>
        <v xml:space="preserve"> </v>
      </c>
      <c r="BV89" s="26" t="str">
        <f t="shared" si="415"/>
        <v xml:space="preserve"> </v>
      </c>
      <c r="BW89" s="27"/>
      <c r="BX89" s="27"/>
      <c r="BY89" s="27"/>
      <c r="BZ89" s="26" t="str">
        <f t="shared" si="416"/>
        <v xml:space="preserve"> </v>
      </c>
      <c r="CA89" s="26" t="str">
        <f t="shared" si="417"/>
        <v xml:space="preserve"> </v>
      </c>
      <c r="CB89" s="136">
        <v>22000</v>
      </c>
      <c r="CC89" s="136">
        <v>17124</v>
      </c>
      <c r="CD89" s="8">
        <v>13000</v>
      </c>
      <c r="CE89" s="26">
        <f t="shared" si="418"/>
        <v>0.77836363636363637</v>
      </c>
      <c r="CF89" s="26">
        <f t="shared" si="419"/>
        <v>1.3172307692307692</v>
      </c>
      <c r="CG89" s="27"/>
      <c r="CH89" s="27"/>
      <c r="CI89" s="27"/>
      <c r="CJ89" s="26" t="str">
        <f t="shared" si="420"/>
        <v xml:space="preserve"> </v>
      </c>
      <c r="CK89" s="26" t="str">
        <f t="shared" si="421"/>
        <v xml:space="preserve"> </v>
      </c>
      <c r="CL89" s="27"/>
      <c r="CM89" s="27"/>
      <c r="CN89" s="27"/>
      <c r="CO89" s="26" t="str">
        <f t="shared" si="512"/>
        <v xml:space="preserve"> </v>
      </c>
      <c r="CP89" s="26" t="str">
        <f>IF(CM89=0," ",IF(CM89/CN89*100&gt;200,"св.200",CM89/CN89))</f>
        <v xml:space="preserve"> </v>
      </c>
      <c r="CQ89" s="30"/>
      <c r="CR89" s="8"/>
      <c r="CS89" s="27"/>
      <c r="CT89" s="26" t="str">
        <f t="shared" si="424"/>
        <v xml:space="preserve"> </v>
      </c>
      <c r="CU89" s="26" t="str">
        <f t="shared" si="448"/>
        <v xml:space="preserve"> </v>
      </c>
      <c r="CV89" s="27"/>
      <c r="CW89" s="27"/>
      <c r="CX89" s="27"/>
      <c r="CY89" s="26" t="str">
        <f t="shared" si="425"/>
        <v xml:space="preserve"> </v>
      </c>
      <c r="CZ89" s="26" t="str">
        <f t="shared" si="449"/>
        <v xml:space="preserve"> </v>
      </c>
      <c r="DA89" s="27"/>
      <c r="DB89" s="27"/>
      <c r="DC89" s="27"/>
      <c r="DD89" s="26" t="str">
        <f t="shared" si="427"/>
        <v xml:space="preserve"> </v>
      </c>
      <c r="DE89" s="26" t="str">
        <f t="shared" si="428"/>
        <v xml:space="preserve"> </v>
      </c>
      <c r="DF89" s="27"/>
      <c r="DG89" s="27"/>
      <c r="DH89" s="27"/>
      <c r="DI89" s="26" t="str">
        <f t="shared" si="450"/>
        <v xml:space="preserve"> </v>
      </c>
      <c r="DJ89" s="26" t="str">
        <f t="shared" si="451"/>
        <v xml:space="preserve"> </v>
      </c>
      <c r="DK89" s="27"/>
      <c r="DL89" s="27"/>
      <c r="DM89" s="27"/>
      <c r="DN89" s="26" t="str">
        <f t="shared" si="430"/>
        <v xml:space="preserve"> </v>
      </c>
      <c r="DO89" s="26" t="str">
        <f t="shared" si="431"/>
        <v xml:space="preserve"> </v>
      </c>
      <c r="DP89" s="136">
        <v>16000</v>
      </c>
      <c r="DQ89" s="136">
        <v>16000</v>
      </c>
      <c r="DR89" s="27"/>
      <c r="DS89" s="26">
        <f t="shared" si="432"/>
        <v>1</v>
      </c>
      <c r="DT89" s="26" t="str">
        <f t="shared" si="433"/>
        <v xml:space="preserve"> </v>
      </c>
      <c r="DU89" s="8"/>
      <c r="DV89" s="8">
        <v>1.88</v>
      </c>
      <c r="DW89" s="26">
        <f t="shared" si="434"/>
        <v>0</v>
      </c>
      <c r="DX89" s="136">
        <v>37750</v>
      </c>
      <c r="DY89" s="136">
        <v>37750</v>
      </c>
      <c r="DZ89" s="8"/>
      <c r="EA89" s="26">
        <f t="shared" si="435"/>
        <v>1</v>
      </c>
      <c r="EB89" s="26" t="str">
        <f t="shared" si="436"/>
        <v xml:space="preserve"> </v>
      </c>
    </row>
    <row r="90" spans="1:132" s="18" customFormat="1" ht="32.1" customHeight="1" collapsed="1" x14ac:dyDescent="0.25">
      <c r="A90" s="17"/>
      <c r="B90" s="6" t="s">
        <v>150</v>
      </c>
      <c r="C90" s="31">
        <f>SUM(C91:C95)</f>
        <v>38160345.700000003</v>
      </c>
      <c r="D90" s="31">
        <f t="shared" ref="D90:E90" si="593">SUM(D91:D95)</f>
        <v>41538117.870000012</v>
      </c>
      <c r="E90" s="31">
        <f t="shared" si="593"/>
        <v>40537044.419999994</v>
      </c>
      <c r="F90" s="23">
        <f t="shared" si="383"/>
        <v>1.0885152403113583</v>
      </c>
      <c r="G90" s="23">
        <f t="shared" si="384"/>
        <v>1.0246952747622151</v>
      </c>
      <c r="H90" s="22">
        <f t="shared" ref="H90:J90" si="594">SUM(H91:H95)</f>
        <v>36384906.700000003</v>
      </c>
      <c r="I90" s="56">
        <f>SUM(I91:I95)</f>
        <v>39628130.680000007</v>
      </c>
      <c r="J90" s="22">
        <f t="shared" si="594"/>
        <v>36143543.010000005</v>
      </c>
      <c r="K90" s="23">
        <f t="shared" si="386"/>
        <v>1.0891365204462653</v>
      </c>
      <c r="L90" s="23">
        <f t="shared" si="387"/>
        <v>1.0964096870369322</v>
      </c>
      <c r="M90" s="22">
        <f>SUM(M91:M95)</f>
        <v>29591500</v>
      </c>
      <c r="N90" s="22">
        <f>SUM(N91:N95)</f>
        <v>32282754.499999996</v>
      </c>
      <c r="O90" s="22">
        <f>SUM(O91:O95)</f>
        <v>29033774.100000001</v>
      </c>
      <c r="P90" s="23">
        <f t="shared" si="388"/>
        <v>1.090946876636872</v>
      </c>
      <c r="Q90" s="23">
        <f t="shared" si="389"/>
        <v>1.1119034814009934</v>
      </c>
      <c r="R90" s="24">
        <f>SUM(R91:R95)</f>
        <v>32282754.499999996</v>
      </c>
      <c r="S90" s="23">
        <f t="shared" si="443"/>
        <v>1.1119034814009934</v>
      </c>
      <c r="T90" s="22">
        <f t="shared" ref="T90" si="595">SUM(T91:T95)</f>
        <v>1330106.7</v>
      </c>
      <c r="U90" s="22">
        <f>SUM(U91:U95)</f>
        <v>1428771.72</v>
      </c>
      <c r="V90" s="22">
        <f>SUM(V91:V95)</f>
        <v>1307389.31</v>
      </c>
      <c r="W90" s="23">
        <f t="shared" si="391"/>
        <v>1.0741782745700026</v>
      </c>
      <c r="X90" s="23">
        <f t="shared" si="392"/>
        <v>1.0928433551288559</v>
      </c>
      <c r="Y90" s="22">
        <f>SUM(Y91:Y95)</f>
        <v>182700</v>
      </c>
      <c r="Z90" s="22">
        <f>SUM(Z91:Z95)</f>
        <v>182548.64</v>
      </c>
      <c r="AA90" s="22">
        <f t="shared" ref="AA90" si="596">SUM(AA91:AA95)</f>
        <v>201873.88</v>
      </c>
      <c r="AB90" s="23">
        <f t="shared" si="394"/>
        <v>0.99917153804050363</v>
      </c>
      <c r="AC90" s="23">
        <f t="shared" si="395"/>
        <v>0.9042707258611169</v>
      </c>
      <c r="AD90" s="22">
        <f>SUM(AD91:AD95)</f>
        <v>718400</v>
      </c>
      <c r="AE90" s="22">
        <f>SUM(AE91:AE95)</f>
        <v>976959.24</v>
      </c>
      <c r="AF90" s="22">
        <f>SUM(AF91:AF95)</f>
        <v>899043.34</v>
      </c>
      <c r="AG90" s="23">
        <f t="shared" si="396"/>
        <v>1.3599098552338531</v>
      </c>
      <c r="AH90" s="23">
        <f t="shared" si="397"/>
        <v>1.0866653436307085</v>
      </c>
      <c r="AI90" s="22">
        <f>SUM(AI91:AI95)</f>
        <v>4560800</v>
      </c>
      <c r="AJ90" s="22">
        <f>SUM(AJ91:AJ95)</f>
        <v>4755696.58</v>
      </c>
      <c r="AK90" s="22">
        <f>SUM(AK91:AK95)</f>
        <v>4698664.7600000007</v>
      </c>
      <c r="AL90" s="23">
        <f t="shared" si="398"/>
        <v>1.0427329810559551</v>
      </c>
      <c r="AM90" s="23">
        <f>IF(AK90=0," ",IF(AJ90/AK90*100&gt;200,"св.200",AJ90/AK90))</f>
        <v>1.0121378780809209</v>
      </c>
      <c r="AN90" s="65">
        <f>SUM(AN91:AN95)</f>
        <v>1400</v>
      </c>
      <c r="AO90" s="22">
        <f>SUM(AO91:AO95)</f>
        <v>1400</v>
      </c>
      <c r="AP90" s="22">
        <f>SUM(AP91:AP95)</f>
        <v>2797.62</v>
      </c>
      <c r="AQ90" s="23">
        <f t="shared" si="583"/>
        <v>1</v>
      </c>
      <c r="AR90" s="23">
        <f t="shared" si="400"/>
        <v>0.50042536155732376</v>
      </c>
      <c r="AS90" s="22">
        <f>SUM(AS91:AS95)</f>
        <v>1775439</v>
      </c>
      <c r="AT90" s="22">
        <f t="shared" ref="AT90:AU90" si="597">SUM(AT91:AT95)</f>
        <v>1909987.19</v>
      </c>
      <c r="AU90" s="22">
        <f t="shared" si="597"/>
        <v>4393501.41</v>
      </c>
      <c r="AV90" s="23">
        <f t="shared" si="402"/>
        <v>1.0757830542192663</v>
      </c>
      <c r="AW90" s="23">
        <f t="shared" si="403"/>
        <v>0.43473007329705166</v>
      </c>
      <c r="AX90" s="22">
        <f>SUM(AX91:AX95)</f>
        <v>350000</v>
      </c>
      <c r="AY90" s="22">
        <f>SUM(AY91:AY95)</f>
        <v>379554.21</v>
      </c>
      <c r="AZ90" s="22">
        <f>SUM(AZ91:AZ95)</f>
        <v>315026.87</v>
      </c>
      <c r="BA90" s="23">
        <f t="shared" si="404"/>
        <v>1.0844406</v>
      </c>
      <c r="BB90" s="23">
        <f t="shared" si="405"/>
        <v>1.2048312259839931</v>
      </c>
      <c r="BC90" s="24">
        <f t="shared" ref="BC90:BE90" si="598">SUM(BC91:BC95)</f>
        <v>91089</v>
      </c>
      <c r="BD90" s="24">
        <f>SUM(BD91:BD95)</f>
        <v>114902.50000000001</v>
      </c>
      <c r="BE90" s="29">
        <f t="shared" si="598"/>
        <v>38702.36</v>
      </c>
      <c r="BF90" s="23">
        <f t="shared" si="407"/>
        <v>1.2614311277980876</v>
      </c>
      <c r="BG90" s="23" t="str">
        <f t="shared" si="408"/>
        <v>св.200</v>
      </c>
      <c r="BH90" s="24">
        <f t="shared" ref="BH90:BJ90" si="599">SUM(BH91:BH95)</f>
        <v>274800</v>
      </c>
      <c r="BI90" s="24">
        <f>SUM(BI91:BI95)</f>
        <v>301409.27</v>
      </c>
      <c r="BJ90" s="24">
        <f t="shared" si="599"/>
        <v>370645</v>
      </c>
      <c r="BK90" s="23">
        <f t="shared" si="410"/>
        <v>1.0968314046579331</v>
      </c>
      <c r="BL90" s="23">
        <f t="shared" si="411"/>
        <v>0.81320203968757176</v>
      </c>
      <c r="BM90" s="22">
        <f>SUM(BM91:BM95)</f>
        <v>171100</v>
      </c>
      <c r="BN90" s="22">
        <f>SUM(BN91:BN95)</f>
        <v>171154.8</v>
      </c>
      <c r="BO90" s="22">
        <f>SUM(BO91:BO95)</f>
        <v>697887</v>
      </c>
      <c r="BP90" s="23">
        <f t="shared" si="577"/>
        <v>1.0003202805376972</v>
      </c>
      <c r="BQ90" s="23">
        <f>IF(BN90=0," ",IF(BN90/BO90*100&gt;200,"св.200",BN90/BO90))</f>
        <v>0.24524715319242224</v>
      </c>
      <c r="BR90" s="22">
        <f>SUM(BR91:BR95)</f>
        <v>0</v>
      </c>
      <c r="BS90" s="22">
        <f>SUM(BS91:BS95)</f>
        <v>0</v>
      </c>
      <c r="BT90" s="22">
        <f>SUM(BT91:BT95)</f>
        <v>0</v>
      </c>
      <c r="BU90" s="23" t="str">
        <f t="shared" si="414"/>
        <v xml:space="preserve"> </v>
      </c>
      <c r="BV90" s="23" t="str">
        <f t="shared" si="415"/>
        <v xml:space="preserve"> </v>
      </c>
      <c r="BW90" s="22">
        <f>SUM(BW91:BW95)</f>
        <v>170000</v>
      </c>
      <c r="BX90" s="22">
        <f>SUM(BX91:BX95)</f>
        <v>223861.79</v>
      </c>
      <c r="BY90" s="22">
        <f>SUM(BY91:BY95)</f>
        <v>152438.91</v>
      </c>
      <c r="BZ90" s="23">
        <f t="shared" si="416"/>
        <v>1.3168340588235294</v>
      </c>
      <c r="CA90" s="23">
        <f>IF(BX90=0," ",IF(BX90/BY90*100&gt;200,"св.200",BX90/BY90))</f>
        <v>1.4685344443882471</v>
      </c>
      <c r="CB90" s="22">
        <f>SUM(CB91:CB95)</f>
        <v>120000</v>
      </c>
      <c r="CC90" s="22">
        <f>SUM(CC91:CC95)</f>
        <v>117605.88</v>
      </c>
      <c r="CD90" s="22">
        <f>SUM(CD91:CD95)</f>
        <v>213519.12</v>
      </c>
      <c r="CE90" s="23">
        <f t="shared" ref="CE90:CE121" si="600">IF(CC90&lt;=0," ",IF(CB90&lt;=0," ",IF(CC90/CB90*100&gt;200,"СВ.200",CC90/CB90)))</f>
        <v>0.98004900000000006</v>
      </c>
      <c r="CF90" s="23">
        <f t="shared" si="419"/>
        <v>0.5507978863906895</v>
      </c>
      <c r="CG90" s="24">
        <f>SUM(CG91:CG95)</f>
        <v>0</v>
      </c>
      <c r="CH90" s="24">
        <f>SUM(CH91:CH95)</f>
        <v>0</v>
      </c>
      <c r="CI90" s="24">
        <f>SUM(CI91:CI95)</f>
        <v>0</v>
      </c>
      <c r="CJ90" s="23" t="str">
        <f t="shared" si="420"/>
        <v xml:space="preserve"> </v>
      </c>
      <c r="CK90" s="23" t="str">
        <f t="shared" si="421"/>
        <v xml:space="preserve"> </v>
      </c>
      <c r="CL90" s="22">
        <f>SUM(CL91:CL95)</f>
        <v>93500</v>
      </c>
      <c r="CM90" s="22">
        <f>SUM(CM91:CM95)</f>
        <v>93500</v>
      </c>
      <c r="CN90" s="22">
        <f>SUM(CN91:CN95)</f>
        <v>288484</v>
      </c>
      <c r="CO90" s="23">
        <f t="shared" si="512"/>
        <v>1</v>
      </c>
      <c r="CP90" s="23">
        <f t="shared" si="422"/>
        <v>0.32410809611624908</v>
      </c>
      <c r="CQ90" s="45">
        <f>SUM(CQ91:CQ95)</f>
        <v>131000</v>
      </c>
      <c r="CR90" s="45">
        <f>SUM(CR91:CR95)</f>
        <v>131076.19</v>
      </c>
      <c r="CS90" s="22">
        <f>SUM(CS91:CS95)</f>
        <v>2236902.08</v>
      </c>
      <c r="CT90" s="23">
        <f t="shared" si="424"/>
        <v>1.0005816030534351</v>
      </c>
      <c r="CU90" s="23">
        <f t="shared" si="448"/>
        <v>5.8597196172306298E-2</v>
      </c>
      <c r="CV90" s="24">
        <f>SUM(CV91:CV95)</f>
        <v>19000</v>
      </c>
      <c r="CW90" s="24">
        <f>SUM(CW91:CW95)</f>
        <v>19078.240000000002</v>
      </c>
      <c r="CX90" s="24">
        <f>SUM(CX91:CX95)</f>
        <v>266460.48</v>
      </c>
      <c r="CY90" s="23">
        <f t="shared" si="425"/>
        <v>1.0041178947368421</v>
      </c>
      <c r="CZ90" s="23">
        <f>IF(CW90=0," ",IF(CW90/CX90*100&gt;200,"св.200",CW90/CX90))</f>
        <v>7.1598760161356773E-2</v>
      </c>
      <c r="DA90" s="24">
        <f>SUM(DA91:DA95)</f>
        <v>112000</v>
      </c>
      <c r="DB90" s="24">
        <f t="shared" ref="DB90:DC90" si="601">SUM(DB91:DB95)</f>
        <v>111997.95</v>
      </c>
      <c r="DC90" s="24">
        <f t="shared" si="601"/>
        <v>1970441.6</v>
      </c>
      <c r="DD90" s="23">
        <f t="shared" si="427"/>
        <v>0.99998169642857138</v>
      </c>
      <c r="DE90" s="23">
        <f t="shared" si="428"/>
        <v>5.683901009804096E-2</v>
      </c>
      <c r="DF90" s="24">
        <f>SUM(DF91:DF95)</f>
        <v>0</v>
      </c>
      <c r="DG90" s="24">
        <f t="shared" ref="DG90:DH90" si="602">SUM(DG91:DG95)</f>
        <v>0</v>
      </c>
      <c r="DH90" s="24">
        <f t="shared" si="602"/>
        <v>0</v>
      </c>
      <c r="DI90" s="59" t="str">
        <f t="shared" si="450"/>
        <v xml:space="preserve"> </v>
      </c>
      <c r="DJ90" s="59" t="str">
        <f t="shared" si="451"/>
        <v xml:space="preserve"> </v>
      </c>
      <c r="DK90" s="22">
        <f>SUM(DK91:DK95)</f>
        <v>0</v>
      </c>
      <c r="DL90" s="22">
        <f>SUM(DL91:DL95)</f>
        <v>0</v>
      </c>
      <c r="DM90" s="22">
        <f>SUM(DM91:DM95)</f>
        <v>0</v>
      </c>
      <c r="DN90" s="23" t="str">
        <f t="shared" si="430"/>
        <v xml:space="preserve"> </v>
      </c>
      <c r="DO90" s="23" t="str">
        <f t="shared" si="431"/>
        <v xml:space="preserve"> </v>
      </c>
      <c r="DP90" s="22">
        <f>SUM(DP91:DP95)</f>
        <v>0</v>
      </c>
      <c r="DQ90" s="34">
        <f>SUM(DQ91:DQ95)</f>
        <v>0</v>
      </c>
      <c r="DR90" s="22">
        <f>SUM(DR91:DR95)</f>
        <v>0</v>
      </c>
      <c r="DS90" s="23" t="str">
        <f t="shared" si="432"/>
        <v xml:space="preserve"> </v>
      </c>
      <c r="DT90" s="23" t="str">
        <f t="shared" si="433"/>
        <v xml:space="preserve"> </v>
      </c>
      <c r="DU90" s="22">
        <f>SUM(DU91:DU95)</f>
        <v>0</v>
      </c>
      <c r="DV90" s="22">
        <f>SUM(DV91:DV95)</f>
        <v>0</v>
      </c>
      <c r="DW90" s="23" t="str">
        <f t="shared" si="434"/>
        <v xml:space="preserve"> </v>
      </c>
      <c r="DX90" s="22">
        <f>SUM(DX91:DX95)</f>
        <v>373950</v>
      </c>
      <c r="DY90" s="22">
        <f>SUM(DY91:DY95)</f>
        <v>376922.55</v>
      </c>
      <c r="DZ90" s="22">
        <f>SUM(DZ91:DZ95)</f>
        <v>79896.069999999992</v>
      </c>
      <c r="EA90" s="23">
        <f t="shared" si="435"/>
        <v>1.0079490573606096</v>
      </c>
      <c r="EB90" s="23" t="str">
        <f t="shared" si="436"/>
        <v>св.200</v>
      </c>
    </row>
    <row r="91" spans="1:132" s="16" customFormat="1" ht="15.75" hidden="1" outlineLevel="1" x14ac:dyDescent="0.25">
      <c r="A91" s="15">
        <v>72</v>
      </c>
      <c r="B91" s="7" t="s">
        <v>64</v>
      </c>
      <c r="C91" s="25">
        <f t="shared" ref="C91:E95" si="603">H91+AS91</f>
        <v>33893506.700000003</v>
      </c>
      <c r="D91" s="25">
        <f t="shared" si="603"/>
        <v>37236573.190000005</v>
      </c>
      <c r="E91" s="25">
        <f t="shared" si="603"/>
        <v>34445009.189999998</v>
      </c>
      <c r="F91" s="26">
        <f t="shared" si="383"/>
        <v>1.0986344233894216</v>
      </c>
      <c r="G91" s="26">
        <f t="shared" si="384"/>
        <v>1.0810440776659873</v>
      </c>
      <c r="H91" s="14">
        <f t="shared" ref="H91:J95" si="604">Y91++AI91+M91+AD91+AN91+T91</f>
        <v>33183406.699999999</v>
      </c>
      <c r="I91" s="21">
        <f t="shared" si="604"/>
        <v>36439951.600000001</v>
      </c>
      <c r="J91" s="14">
        <f t="shared" si="604"/>
        <v>32936811.199999996</v>
      </c>
      <c r="K91" s="26">
        <f t="shared" si="386"/>
        <v>1.0981377508777603</v>
      </c>
      <c r="L91" s="26">
        <f t="shared" si="387"/>
        <v>1.1063594280189457</v>
      </c>
      <c r="M91" s="136">
        <v>28745500</v>
      </c>
      <c r="N91" s="136">
        <v>31446134.16</v>
      </c>
      <c r="O91" s="8">
        <v>28215902.469999999</v>
      </c>
      <c r="P91" s="26">
        <f t="shared" si="388"/>
        <v>1.0939498064044808</v>
      </c>
      <c r="Q91" s="26">
        <f t="shared" si="389"/>
        <v>1.1144826642860168</v>
      </c>
      <c r="R91" s="27">
        <f t="shared" ref="R91:R95" si="605">N91</f>
        <v>31446134.16</v>
      </c>
      <c r="S91" s="26">
        <f t="shared" si="443"/>
        <v>1.1144826642860168</v>
      </c>
      <c r="T91" s="136">
        <v>1330106.7</v>
      </c>
      <c r="U91" s="136">
        <v>1428771.72</v>
      </c>
      <c r="V91" s="27">
        <v>1307389.31</v>
      </c>
      <c r="W91" s="26">
        <f t="shared" si="391"/>
        <v>1.0741782745700026</v>
      </c>
      <c r="X91" s="26">
        <f t="shared" si="392"/>
        <v>1.0928433551288559</v>
      </c>
      <c r="Y91" s="136">
        <v>7800</v>
      </c>
      <c r="Z91" s="136">
        <v>7788.5</v>
      </c>
      <c r="AA91" s="8">
        <v>26838</v>
      </c>
      <c r="AB91" s="26">
        <f t="shared" si="394"/>
        <v>0.99852564102564101</v>
      </c>
      <c r="AC91" s="26">
        <f t="shared" si="395"/>
        <v>0.29020418809151205</v>
      </c>
      <c r="AD91" s="136">
        <v>500000</v>
      </c>
      <c r="AE91" s="136">
        <v>753498.96</v>
      </c>
      <c r="AF91" s="8">
        <v>610922.38</v>
      </c>
      <c r="AG91" s="26">
        <f t="shared" si="396"/>
        <v>1.5069979199999999</v>
      </c>
      <c r="AH91" s="26">
        <f>IF(AE91&lt;=0," ",IF(AE91/AF91*100&gt;200,"св.200",AE91/AF91))</f>
        <v>1.2333792060457827</v>
      </c>
      <c r="AI91" s="136">
        <v>2600000</v>
      </c>
      <c r="AJ91" s="136">
        <v>2803758.26</v>
      </c>
      <c r="AK91" s="8">
        <v>2775759.04</v>
      </c>
      <c r="AL91" s="26">
        <f>IF(AJ91&lt;=0," ",IF(AI91&lt;=0," ",IF(AJ91/AI91*100&gt;200,"СВ.200",AJ91/AI91)))</f>
        <v>1.0783685615384615</v>
      </c>
      <c r="AM91" s="26">
        <f t="shared" si="399"/>
        <v>1.0100870499191457</v>
      </c>
      <c r="AN91" s="66"/>
      <c r="AO91" s="136">
        <v>0</v>
      </c>
      <c r="AP91" s="8">
        <v>0</v>
      </c>
      <c r="AQ91" s="26" t="str">
        <f t="shared" si="583"/>
        <v xml:space="preserve"> </v>
      </c>
      <c r="AR91" s="26" t="str">
        <f>IF(AP91=0," ",IF(AO91/AP91*100&gt;200,"св.200",AO91/AP91))</f>
        <v xml:space="preserve"> </v>
      </c>
      <c r="AS91" s="8">
        <f t="shared" ref="AS91" si="606">AX91+BC91+BH91+BM91+BR91+BW91+CB91+CG91+CL91+CQ91+DK91+DP91+DX91+DF91</f>
        <v>710100</v>
      </c>
      <c r="AT91" s="14">
        <f t="shared" ref="AT91" si="607">AY91+BD91+BI91+BN91+BS91+BX91+CC91+CH91+CM91+CR91+DL91+DQ91+DU91+DY91+DG91</f>
        <v>796621.59000000008</v>
      </c>
      <c r="AU91" s="8">
        <f t="shared" ref="AU91" si="608">AZ91+BE91+BJ91+BO91+BT91+BY91+CD91+CI91+CN91+CS91+DM91+DR91+DV91+DZ91+DH91</f>
        <v>1508197.99</v>
      </c>
      <c r="AV91" s="26">
        <f t="shared" si="402"/>
        <v>1.1218442332065908</v>
      </c>
      <c r="AW91" s="26">
        <f t="shared" si="403"/>
        <v>0.528194305576551</v>
      </c>
      <c r="AX91" s="136">
        <v>350000</v>
      </c>
      <c r="AY91" s="136">
        <v>379554.21</v>
      </c>
      <c r="AZ91" s="8">
        <v>315026.87</v>
      </c>
      <c r="BA91" s="26">
        <f t="shared" si="404"/>
        <v>1.0844406</v>
      </c>
      <c r="BB91" s="26">
        <f t="shared" si="405"/>
        <v>1.2048312259839931</v>
      </c>
      <c r="BC91" s="27"/>
      <c r="BD91" s="27"/>
      <c r="BE91" s="32"/>
      <c r="BF91" s="26" t="str">
        <f t="shared" si="407"/>
        <v xml:space="preserve"> </v>
      </c>
      <c r="BG91" s="26" t="str">
        <f t="shared" si="408"/>
        <v xml:space="preserve"> </v>
      </c>
      <c r="BH91" s="8"/>
      <c r="BI91" s="8"/>
      <c r="BJ91" s="8"/>
      <c r="BK91" s="26" t="str">
        <f t="shared" si="410"/>
        <v xml:space="preserve"> </v>
      </c>
      <c r="BL91" s="26" t="str">
        <f>IF(BI91=0," ",IF(BI91/BJ91*100&gt;200,"св.200",BI91/BJ91))</f>
        <v xml:space="preserve"> </v>
      </c>
      <c r="BM91" s="136">
        <v>171100</v>
      </c>
      <c r="BN91" s="136">
        <v>171154.8</v>
      </c>
      <c r="BO91" s="27">
        <v>697887</v>
      </c>
      <c r="BP91" s="26">
        <f t="shared" si="577"/>
        <v>1.0003202805376972</v>
      </c>
      <c r="BQ91" s="26">
        <f>IF(BN91=0," ",IF(BN91/BO91*100&gt;200,"св.200",BN91/BO91))</f>
        <v>0.24524715319242224</v>
      </c>
      <c r="BR91" s="27"/>
      <c r="BS91" s="27"/>
      <c r="BT91" s="27"/>
      <c r="BU91" s="26" t="str">
        <f t="shared" si="414"/>
        <v xml:space="preserve"> </v>
      </c>
      <c r="BV91" s="26" t="str">
        <f t="shared" si="415"/>
        <v xml:space="preserve"> </v>
      </c>
      <c r="BW91" s="136">
        <v>170000</v>
      </c>
      <c r="BX91" s="136">
        <v>223861.79</v>
      </c>
      <c r="BY91" s="8">
        <v>152438.91</v>
      </c>
      <c r="BZ91" s="26">
        <f t="shared" si="416"/>
        <v>1.3168340588235294</v>
      </c>
      <c r="CA91" s="26">
        <f>IF(BX91=0," ",IF(BX91/BY91*100&gt;200,"св.200",BX91/BY91))</f>
        <v>1.4685344443882471</v>
      </c>
      <c r="CB91" s="27"/>
      <c r="CC91" s="27"/>
      <c r="CD91" s="27"/>
      <c r="CE91" s="26" t="str">
        <f t="shared" si="600"/>
        <v xml:space="preserve"> </v>
      </c>
      <c r="CF91" s="26" t="str">
        <f t="shared" si="419"/>
        <v xml:space="preserve"> </v>
      </c>
      <c r="CG91" s="136"/>
      <c r="CH91" s="27"/>
      <c r="CI91" s="27"/>
      <c r="CJ91" s="26" t="str">
        <f>IF(CH91&lt;=0," ",IF(CG91&lt;=0," ",IF(CH91/CG91*100&gt;200,"СВ.200",CH91/CG91)))</f>
        <v xml:space="preserve"> </v>
      </c>
      <c r="CK91" s="26" t="str">
        <f t="shared" si="421"/>
        <v xml:space="preserve"> </v>
      </c>
      <c r="CL91" s="136"/>
      <c r="CM91" s="27"/>
      <c r="CN91" s="8"/>
      <c r="CO91" s="26" t="str">
        <f t="shared" si="512"/>
        <v xml:space="preserve"> </v>
      </c>
      <c r="CP91" s="26" t="str">
        <f>IF(CM91=0," ",IF(CM91/CN91*100&gt;200,"св.200",CM91/CN91))</f>
        <v xml:space="preserve"> </v>
      </c>
      <c r="CQ91" s="136">
        <v>19000</v>
      </c>
      <c r="CR91" s="136">
        <v>19078.240000000002</v>
      </c>
      <c r="CS91" s="50">
        <v>266460.48</v>
      </c>
      <c r="CT91" s="44">
        <f t="shared" si="424"/>
        <v>1.0041178947368421</v>
      </c>
      <c r="CU91" s="26">
        <f t="shared" ref="CU91:CU94" si="609">IF(CR91=0," ",IF(CR91/CS91*100&gt;200,"св.200",CR91/CS91))</f>
        <v>7.1598760161356773E-2</v>
      </c>
      <c r="CV91" s="136">
        <v>19000</v>
      </c>
      <c r="CW91" s="136">
        <v>19078.240000000002</v>
      </c>
      <c r="CX91" s="27">
        <v>266460.48</v>
      </c>
      <c r="CY91" s="26">
        <f t="shared" si="425"/>
        <v>1.0041178947368421</v>
      </c>
      <c r="CZ91" s="26">
        <f>IF(CW91=0," ",IF(CW91/CX91*100&gt;200,"св.200",CW91/CX91))</f>
        <v>7.1598760161356773E-2</v>
      </c>
      <c r="DA91" s="27"/>
      <c r="DB91" s="27"/>
      <c r="DC91" s="27"/>
      <c r="DD91" s="26" t="str">
        <f t="shared" si="427"/>
        <v xml:space="preserve"> </v>
      </c>
      <c r="DE91" s="26" t="str">
        <f t="shared" si="428"/>
        <v xml:space="preserve"> </v>
      </c>
      <c r="DF91" s="27"/>
      <c r="DG91" s="27"/>
      <c r="DH91" s="27"/>
      <c r="DI91" s="26" t="str">
        <f t="shared" si="450"/>
        <v xml:space="preserve"> </v>
      </c>
      <c r="DJ91" s="26" t="str">
        <f t="shared" si="451"/>
        <v xml:space="preserve"> </v>
      </c>
      <c r="DK91" s="27"/>
      <c r="DL91" s="27"/>
      <c r="DM91" s="27"/>
      <c r="DN91" s="26" t="str">
        <f t="shared" si="430"/>
        <v xml:space="preserve"> </v>
      </c>
      <c r="DO91" s="26" t="str">
        <f t="shared" si="431"/>
        <v xml:space="preserve"> </v>
      </c>
      <c r="DP91" s="8"/>
      <c r="DQ91" s="35"/>
      <c r="DR91" s="27"/>
      <c r="DS91" s="26" t="str">
        <f t="shared" si="432"/>
        <v xml:space="preserve"> </v>
      </c>
      <c r="DT91" s="26" t="str">
        <f t="shared" si="433"/>
        <v xml:space="preserve"> </v>
      </c>
      <c r="DU91" s="42"/>
      <c r="DV91" s="27"/>
      <c r="DW91" s="26" t="str">
        <f t="shared" si="434"/>
        <v xml:space="preserve"> </v>
      </c>
      <c r="DX91" s="8"/>
      <c r="DY91" s="136">
        <v>2972.55</v>
      </c>
      <c r="DZ91" s="8">
        <v>76384.73</v>
      </c>
      <c r="EA91" s="26" t="str">
        <f t="shared" si="435"/>
        <v xml:space="preserve"> </v>
      </c>
      <c r="EB91" s="26">
        <f t="shared" si="436"/>
        <v>3.891550051954102E-2</v>
      </c>
    </row>
    <row r="92" spans="1:132" s="16" customFormat="1" ht="15.75" hidden="1" outlineLevel="1" x14ac:dyDescent="0.25">
      <c r="A92" s="15">
        <f>A91+1</f>
        <v>73</v>
      </c>
      <c r="B92" s="7" t="s">
        <v>98</v>
      </c>
      <c r="C92" s="25">
        <f t="shared" si="603"/>
        <v>415300</v>
      </c>
      <c r="D92" s="25">
        <f t="shared" si="603"/>
        <v>385688.08999999997</v>
      </c>
      <c r="E92" s="25">
        <f t="shared" si="603"/>
        <v>369620.01</v>
      </c>
      <c r="F92" s="26">
        <f t="shared" si="383"/>
        <v>0.92869754394413673</v>
      </c>
      <c r="G92" s="26">
        <f t="shared" si="384"/>
        <v>1.0434718888731158</v>
      </c>
      <c r="H92" s="14">
        <f t="shared" si="604"/>
        <v>298800</v>
      </c>
      <c r="I92" s="21">
        <f t="shared" si="604"/>
        <v>269910.81</v>
      </c>
      <c r="J92" s="14">
        <f t="shared" si="604"/>
        <v>274558.73000000004</v>
      </c>
      <c r="K92" s="26">
        <f t="shared" si="386"/>
        <v>0.90331596385542168</v>
      </c>
      <c r="L92" s="26">
        <f t="shared" si="387"/>
        <v>0.98307130864132408</v>
      </c>
      <c r="M92" s="136">
        <v>135000</v>
      </c>
      <c r="N92" s="136">
        <v>130176.74</v>
      </c>
      <c r="O92" s="8">
        <v>137693.73000000001</v>
      </c>
      <c r="P92" s="26">
        <f t="shared" si="388"/>
        <v>0.96427214814814821</v>
      </c>
      <c r="Q92" s="26">
        <f t="shared" si="389"/>
        <v>0.94540789911058398</v>
      </c>
      <c r="R92" s="27">
        <f t="shared" si="605"/>
        <v>130176.74</v>
      </c>
      <c r="S92" s="26">
        <f t="shared" si="443"/>
        <v>0.94540789911058398</v>
      </c>
      <c r="T92" s="27"/>
      <c r="U92" s="27"/>
      <c r="V92" s="27"/>
      <c r="W92" s="26" t="str">
        <f t="shared" si="391"/>
        <v xml:space="preserve"> </v>
      </c>
      <c r="X92" s="26" t="str">
        <f t="shared" ref="X92:X95" si="610">IF(U92=0," ",IF(U92/V92*100&gt;200,"св.200",U92/V92))</f>
        <v xml:space="preserve"> </v>
      </c>
      <c r="Y92" s="136"/>
      <c r="Z92" s="136"/>
      <c r="AA92" s="8"/>
      <c r="AB92" s="26" t="str">
        <f t="shared" si="394"/>
        <v xml:space="preserve"> </v>
      </c>
      <c r="AC92" s="26" t="str">
        <f t="shared" si="395"/>
        <v xml:space="preserve"> </v>
      </c>
      <c r="AD92" s="136">
        <v>20400</v>
      </c>
      <c r="AE92" s="136">
        <v>20095.53</v>
      </c>
      <c r="AF92" s="8">
        <v>24336.39</v>
      </c>
      <c r="AG92" s="26">
        <f t="shared" si="396"/>
        <v>0.98507499999999992</v>
      </c>
      <c r="AH92" s="26">
        <f t="shared" ref="AH92" si="611">IF(AF92&lt;=0," ",IF(AE92/AF92*100&gt;200,"св.200",AE92/AF92))</f>
        <v>0.8257399721158315</v>
      </c>
      <c r="AI92" s="136">
        <v>142800</v>
      </c>
      <c r="AJ92" s="136">
        <v>119038.54</v>
      </c>
      <c r="AK92" s="8">
        <v>112091.49</v>
      </c>
      <c r="AL92" s="26">
        <f t="shared" si="398"/>
        <v>0.83360322128851538</v>
      </c>
      <c r="AM92" s="26">
        <f t="shared" si="399"/>
        <v>1.0619766050036448</v>
      </c>
      <c r="AN92" s="136">
        <v>600</v>
      </c>
      <c r="AO92" s="136">
        <v>600</v>
      </c>
      <c r="AP92" s="8">
        <v>437.12</v>
      </c>
      <c r="AQ92" s="26">
        <f t="shared" si="583"/>
        <v>1</v>
      </c>
      <c r="AR92" s="26">
        <f>IF(AP92=0," ",IF(AO92/AP92*100&gt;200,"св.200",AO92/AP92))</f>
        <v>1.3726207906295753</v>
      </c>
      <c r="AS92" s="8">
        <f t="shared" ref="AS92:AS95" si="612">AX92+BC92+BH92+BM92+BR92+BW92+CB92+CG92+CL92+CQ92+DK92+DP92+DX92+DF92</f>
        <v>116500</v>
      </c>
      <c r="AT92" s="14">
        <f t="shared" ref="AT92:AT95" si="613">AY92+BD92+BI92+BN92+BS92+BX92+CC92+CH92+CM92+CR92+DL92+DQ92+DU92+DY92+DG92</f>
        <v>115777.28</v>
      </c>
      <c r="AU92" s="8">
        <f t="shared" ref="AU92:AU95" si="614">AZ92+BE92+BJ92+BO92+BT92+BY92+CD92+CI92+CN92+CS92+DM92+DR92+DV92+DZ92+DH92</f>
        <v>95061.28</v>
      </c>
      <c r="AV92" s="26">
        <f t="shared" si="402"/>
        <v>0.99379639484978544</v>
      </c>
      <c r="AW92" s="26">
        <f t="shared" si="403"/>
        <v>1.2179225863569267</v>
      </c>
      <c r="AX92" s="8"/>
      <c r="AY92" s="8"/>
      <c r="AZ92" s="27"/>
      <c r="BA92" s="26" t="str">
        <f t="shared" si="404"/>
        <v xml:space="preserve"> </v>
      </c>
      <c r="BB92" s="26" t="str">
        <f t="shared" si="405"/>
        <v xml:space="preserve"> </v>
      </c>
      <c r="BC92" s="27"/>
      <c r="BD92" s="27"/>
      <c r="BE92" s="32"/>
      <c r="BF92" s="26" t="str">
        <f t="shared" si="407"/>
        <v xml:space="preserve"> </v>
      </c>
      <c r="BG92" s="26" t="str">
        <f t="shared" si="408"/>
        <v xml:space="preserve"> </v>
      </c>
      <c r="BH92" s="136">
        <v>30000</v>
      </c>
      <c r="BI92" s="136">
        <v>29638</v>
      </c>
      <c r="BJ92" s="8">
        <v>74661.5</v>
      </c>
      <c r="BK92" s="26">
        <f t="shared" si="410"/>
        <v>0.98793333333333333</v>
      </c>
      <c r="BL92" s="26">
        <f t="shared" si="411"/>
        <v>0.39696496855809221</v>
      </c>
      <c r="BM92" s="27"/>
      <c r="BN92" s="27"/>
      <c r="BO92" s="27"/>
      <c r="BP92" s="26" t="str">
        <f t="shared" si="577"/>
        <v xml:space="preserve"> </v>
      </c>
      <c r="BQ92" s="26" t="str">
        <f t="shared" si="413"/>
        <v xml:space="preserve"> </v>
      </c>
      <c r="BR92" s="27"/>
      <c r="BS92" s="27"/>
      <c r="BT92" s="27"/>
      <c r="BU92" s="26" t="str">
        <f t="shared" si="414"/>
        <v xml:space="preserve"> </v>
      </c>
      <c r="BV92" s="26" t="str">
        <f t="shared" si="415"/>
        <v xml:space="preserve"> </v>
      </c>
      <c r="BW92" s="27"/>
      <c r="BX92" s="8"/>
      <c r="BY92" s="27"/>
      <c r="BZ92" s="26" t="str">
        <f t="shared" si="416"/>
        <v xml:space="preserve"> </v>
      </c>
      <c r="CA92" s="26" t="str">
        <f t="shared" si="417"/>
        <v xml:space="preserve"> </v>
      </c>
      <c r="CB92" s="136">
        <v>13000</v>
      </c>
      <c r="CC92" s="136">
        <v>12639.28</v>
      </c>
      <c r="CD92" s="8">
        <v>20399.78</v>
      </c>
      <c r="CE92" s="26">
        <f t="shared" si="600"/>
        <v>0.97225230769230775</v>
      </c>
      <c r="CF92" s="26">
        <f t="shared" si="419"/>
        <v>0.61957923075641019</v>
      </c>
      <c r="CG92" s="136"/>
      <c r="CH92" s="136"/>
      <c r="CI92" s="27"/>
      <c r="CJ92" s="26" t="str">
        <f t="shared" si="420"/>
        <v xml:space="preserve"> </v>
      </c>
      <c r="CK92" s="26" t="str">
        <f t="shared" si="421"/>
        <v xml:space="preserve"> </v>
      </c>
      <c r="CL92" s="136">
        <v>73500</v>
      </c>
      <c r="CM92" s="136">
        <v>73500</v>
      </c>
      <c r="CN92" s="27"/>
      <c r="CO92" s="26">
        <f t="shared" si="512"/>
        <v>1</v>
      </c>
      <c r="CP92" s="26" t="str">
        <f t="shared" si="422"/>
        <v xml:space="preserve"> </v>
      </c>
      <c r="CQ92" s="30"/>
      <c r="CR92" s="50"/>
      <c r="CS92" s="50"/>
      <c r="CT92" s="44" t="str">
        <f t="shared" si="424"/>
        <v xml:space="preserve"> </v>
      </c>
      <c r="CU92" s="26" t="str">
        <f t="shared" si="609"/>
        <v xml:space="preserve"> </v>
      </c>
      <c r="CV92" s="27"/>
      <c r="CW92" s="27"/>
      <c r="CX92" s="27"/>
      <c r="CY92" s="26" t="str">
        <f t="shared" si="425"/>
        <v xml:space="preserve"> </v>
      </c>
      <c r="CZ92" s="26" t="str">
        <f t="shared" si="449"/>
        <v xml:space="preserve"> </v>
      </c>
      <c r="DA92" s="27"/>
      <c r="DB92" s="27"/>
      <c r="DC92" s="27"/>
      <c r="DD92" s="26" t="str">
        <f>IF(DB92&lt;=0," ",IF(DA92&lt;=0," ",IF(DB92/DA92*100&gt;200,"СВ.200",DB92/DA92)))</f>
        <v xml:space="preserve"> </v>
      </c>
      <c r="DE92" s="26" t="str">
        <f>IF(DC92=0," ",IF(DB92/DC92*100&gt;200,"св.200",DB92/DC92))</f>
        <v xml:space="preserve"> </v>
      </c>
      <c r="DF92" s="27"/>
      <c r="DG92" s="27"/>
      <c r="DH92" s="27"/>
      <c r="DI92" s="26" t="str">
        <f t="shared" si="450"/>
        <v xml:space="preserve"> </v>
      </c>
      <c r="DJ92" s="26" t="str">
        <f t="shared" si="451"/>
        <v xml:space="preserve"> </v>
      </c>
      <c r="DK92" s="27"/>
      <c r="DL92" s="27"/>
      <c r="DM92" s="27"/>
      <c r="DN92" s="26" t="str">
        <f t="shared" si="430"/>
        <v xml:space="preserve"> </v>
      </c>
      <c r="DO92" s="26" t="str">
        <f t="shared" si="431"/>
        <v xml:space="preserve"> </v>
      </c>
      <c r="DP92" s="8"/>
      <c r="DQ92" s="35"/>
      <c r="DR92" s="27"/>
      <c r="DS92" s="26" t="str">
        <f t="shared" si="432"/>
        <v xml:space="preserve"> </v>
      </c>
      <c r="DT92" s="26" t="str">
        <f t="shared" si="433"/>
        <v xml:space="preserve"> </v>
      </c>
      <c r="DU92" s="27"/>
      <c r="DV92" s="27"/>
      <c r="DW92" s="26" t="str">
        <f t="shared" si="434"/>
        <v xml:space="preserve"> </v>
      </c>
      <c r="DX92" s="8"/>
      <c r="DY92" s="8"/>
      <c r="DZ92" s="8"/>
      <c r="EA92" s="26" t="str">
        <f t="shared" si="435"/>
        <v xml:space="preserve"> </v>
      </c>
      <c r="EB92" s="26" t="str">
        <f t="shared" si="436"/>
        <v xml:space="preserve"> </v>
      </c>
    </row>
    <row r="93" spans="1:132" s="16" customFormat="1" ht="16.5" hidden="1" customHeight="1" outlineLevel="1" x14ac:dyDescent="0.25">
      <c r="A93" s="15">
        <f t="shared" ref="A93:A95" si="615">A92+1</f>
        <v>74</v>
      </c>
      <c r="B93" s="7" t="s">
        <v>106</v>
      </c>
      <c r="C93" s="25">
        <f t="shared" si="603"/>
        <v>1386950</v>
      </c>
      <c r="D93" s="25">
        <f t="shared" si="603"/>
        <v>1390251.45</v>
      </c>
      <c r="E93" s="25">
        <f t="shared" si="603"/>
        <v>3525326.7</v>
      </c>
      <c r="F93" s="26">
        <f t="shared" si="383"/>
        <v>1.0023803669923212</v>
      </c>
      <c r="G93" s="26">
        <f t="shared" si="384"/>
        <v>0.39436102475268459</v>
      </c>
      <c r="H93" s="14">
        <f t="shared" si="604"/>
        <v>968000</v>
      </c>
      <c r="I93" s="21">
        <f t="shared" si="604"/>
        <v>969672.27</v>
      </c>
      <c r="J93" s="14">
        <f t="shared" si="604"/>
        <v>1133405.93</v>
      </c>
      <c r="K93" s="26">
        <f t="shared" si="386"/>
        <v>1.0017275516528925</v>
      </c>
      <c r="L93" s="26">
        <f t="shared" si="387"/>
        <v>0.8555383771461299</v>
      </c>
      <c r="M93" s="136">
        <v>154000</v>
      </c>
      <c r="N93" s="136">
        <v>154852.24</v>
      </c>
      <c r="O93" s="8">
        <v>182327.29</v>
      </c>
      <c r="P93" s="26">
        <f t="shared" si="388"/>
        <v>1.005534025974026</v>
      </c>
      <c r="Q93" s="26">
        <f t="shared" si="389"/>
        <v>0.8493091736294659</v>
      </c>
      <c r="R93" s="27">
        <f t="shared" si="605"/>
        <v>154852.24</v>
      </c>
      <c r="S93" s="26">
        <f t="shared" si="443"/>
        <v>0.8493091736294659</v>
      </c>
      <c r="T93" s="27"/>
      <c r="U93" s="27"/>
      <c r="V93" s="27"/>
      <c r="W93" s="26" t="str">
        <f t="shared" si="391"/>
        <v xml:space="preserve"> </v>
      </c>
      <c r="X93" s="26" t="str">
        <f t="shared" si="610"/>
        <v xml:space="preserve"> </v>
      </c>
      <c r="Y93" s="136">
        <v>20000</v>
      </c>
      <c r="Z93" s="136">
        <v>20468.349999999999</v>
      </c>
      <c r="AA93" s="8">
        <v>29389.48</v>
      </c>
      <c r="AB93" s="26">
        <f t="shared" si="394"/>
        <v>1.0234174999999999</v>
      </c>
      <c r="AC93" s="26">
        <f t="shared" si="395"/>
        <v>0.69645158743877056</v>
      </c>
      <c r="AD93" s="136">
        <v>64000</v>
      </c>
      <c r="AE93" s="136">
        <v>64056.79</v>
      </c>
      <c r="AF93" s="8">
        <v>72652.25</v>
      </c>
      <c r="AG93" s="26">
        <f t="shared" si="396"/>
        <v>1.0008873437500001</v>
      </c>
      <c r="AH93" s="26">
        <f t="shared" si="397"/>
        <v>0.88169038123389165</v>
      </c>
      <c r="AI93" s="136">
        <v>730000</v>
      </c>
      <c r="AJ93" s="136">
        <v>730294.89</v>
      </c>
      <c r="AK93" s="8">
        <v>848976.41</v>
      </c>
      <c r="AL93" s="26">
        <f t="shared" si="398"/>
        <v>1.0004039589041096</v>
      </c>
      <c r="AM93" s="26">
        <f t="shared" si="399"/>
        <v>0.86020633953774994</v>
      </c>
      <c r="AN93" s="136">
        <v>0</v>
      </c>
      <c r="AO93" s="136">
        <v>0</v>
      </c>
      <c r="AP93" s="8">
        <v>60.5</v>
      </c>
      <c r="AQ93" s="26" t="str">
        <f t="shared" si="583"/>
        <v xml:space="preserve"> </v>
      </c>
      <c r="AR93" s="26">
        <f t="shared" si="400"/>
        <v>0</v>
      </c>
      <c r="AS93" s="8">
        <f t="shared" si="612"/>
        <v>418950</v>
      </c>
      <c r="AT93" s="14">
        <f t="shared" si="613"/>
        <v>420579.18</v>
      </c>
      <c r="AU93" s="8">
        <f t="shared" si="614"/>
        <v>2391920.77</v>
      </c>
      <c r="AV93" s="26">
        <f t="shared" si="402"/>
        <v>1.0038887218045112</v>
      </c>
      <c r="AW93" s="26">
        <f t="shared" si="403"/>
        <v>0.17583324049650692</v>
      </c>
      <c r="AX93" s="8"/>
      <c r="AY93" s="8"/>
      <c r="AZ93" s="27"/>
      <c r="BA93" s="26" t="str">
        <f t="shared" si="404"/>
        <v xml:space="preserve"> </v>
      </c>
      <c r="BB93" s="26" t="str">
        <f t="shared" si="405"/>
        <v xml:space="preserve"> </v>
      </c>
      <c r="BC93" s="136">
        <v>80000</v>
      </c>
      <c r="BD93" s="136">
        <v>80972.02</v>
      </c>
      <c r="BE93" s="27">
        <v>19394.63</v>
      </c>
      <c r="BF93" s="26">
        <f t="shared" si="407"/>
        <v>1.0121502500000001</v>
      </c>
      <c r="BG93" s="26" t="str">
        <f t="shared" si="408"/>
        <v>св.200</v>
      </c>
      <c r="BH93" s="136">
        <v>70000</v>
      </c>
      <c r="BI93" s="136">
        <v>70547.91</v>
      </c>
      <c r="BJ93" s="8">
        <v>62162</v>
      </c>
      <c r="BK93" s="26">
        <f t="shared" si="410"/>
        <v>1.0078272857142858</v>
      </c>
      <c r="BL93" s="26">
        <f>IF(BI93=0," ",IF(BI93/BJ93*100&gt;200,"св.200",BI93/BJ93))</f>
        <v>1.1349041214890125</v>
      </c>
      <c r="BM93" s="27"/>
      <c r="BN93" s="27"/>
      <c r="BO93" s="27"/>
      <c r="BP93" s="26" t="str">
        <f t="shared" si="577"/>
        <v xml:space="preserve"> </v>
      </c>
      <c r="BQ93" s="26" t="str">
        <f t="shared" si="413"/>
        <v xml:space="preserve"> </v>
      </c>
      <c r="BR93" s="27"/>
      <c r="BS93" s="27"/>
      <c r="BT93" s="27"/>
      <c r="BU93" s="26" t="str">
        <f t="shared" si="414"/>
        <v xml:space="preserve"> </v>
      </c>
      <c r="BV93" s="26" t="str">
        <f t="shared" si="415"/>
        <v xml:space="preserve"> </v>
      </c>
      <c r="BW93" s="27"/>
      <c r="BX93" s="8"/>
      <c r="BY93" s="27"/>
      <c r="BZ93" s="26" t="str">
        <f t="shared" si="416"/>
        <v xml:space="preserve"> </v>
      </c>
      <c r="CA93" s="26" t="str">
        <f t="shared" si="417"/>
        <v xml:space="preserve"> </v>
      </c>
      <c r="CB93" s="136">
        <v>13000</v>
      </c>
      <c r="CC93" s="136">
        <v>13111.3</v>
      </c>
      <c r="CD93" s="8">
        <v>50147.199999999997</v>
      </c>
      <c r="CE93" s="26">
        <f t="shared" si="600"/>
        <v>1.0085615384615385</v>
      </c>
      <c r="CF93" s="26">
        <f t="shared" si="419"/>
        <v>0.26145627273307381</v>
      </c>
      <c r="CG93" s="136"/>
      <c r="CH93" s="136"/>
      <c r="CI93" s="27"/>
      <c r="CJ93" s="26" t="str">
        <f t="shared" si="420"/>
        <v xml:space="preserve"> </v>
      </c>
      <c r="CK93" s="26" t="str">
        <f t="shared" si="421"/>
        <v xml:space="preserve"> </v>
      </c>
      <c r="CL93" s="136">
        <v>20000</v>
      </c>
      <c r="CM93" s="136">
        <v>20000</v>
      </c>
      <c r="CN93" s="27">
        <v>288484</v>
      </c>
      <c r="CO93" s="26">
        <f t="shared" si="512"/>
        <v>1</v>
      </c>
      <c r="CP93" s="26">
        <f t="shared" si="422"/>
        <v>6.9327934998128143E-2</v>
      </c>
      <c r="CQ93" s="136">
        <v>112000</v>
      </c>
      <c r="CR93" s="136">
        <v>111997.95</v>
      </c>
      <c r="CS93" s="50">
        <v>1970441.6</v>
      </c>
      <c r="CT93" s="26">
        <f>IF(CR93&lt;=0," ",IF(CQ93&lt;=0," ",IF(CR93/CQ93*100&gt;200,"СВ.200",CR93/CQ93)))</f>
        <v>0.99998169642857138</v>
      </c>
      <c r="CU93" s="26"/>
      <c r="CV93" s="27"/>
      <c r="CW93" s="27"/>
      <c r="CX93" s="27"/>
      <c r="CY93" s="26" t="str">
        <f t="shared" si="425"/>
        <v xml:space="preserve"> </v>
      </c>
      <c r="CZ93" s="26" t="str">
        <f t="shared" si="449"/>
        <v xml:space="preserve"> </v>
      </c>
      <c r="DA93" s="136">
        <v>112000</v>
      </c>
      <c r="DB93" s="136">
        <v>111997.95</v>
      </c>
      <c r="DC93" s="27">
        <v>1970441.6</v>
      </c>
      <c r="DD93" s="26">
        <f>IF(DB93&lt;=0," ",IF(DA93&lt;=0," ",IF(DB93/DA93*100&gt;200,"СВ.200",DB93/DA93)))</f>
        <v>0.99998169642857138</v>
      </c>
      <c r="DE93" s="26">
        <f>IF(DC93=0," ",IF(DB93/DC93*100&gt;200,"св.200",DB93/DC93))</f>
        <v>5.683901009804096E-2</v>
      </c>
      <c r="DF93" s="27"/>
      <c r="DG93" s="27"/>
      <c r="DH93" s="27"/>
      <c r="DI93" s="26" t="str">
        <f t="shared" si="450"/>
        <v xml:space="preserve"> </v>
      </c>
      <c r="DJ93" s="26" t="str">
        <f t="shared" si="451"/>
        <v xml:space="preserve"> </v>
      </c>
      <c r="DK93" s="27"/>
      <c r="DL93" s="27"/>
      <c r="DM93" s="27"/>
      <c r="DN93" s="26" t="str">
        <f t="shared" si="430"/>
        <v xml:space="preserve"> </v>
      </c>
      <c r="DO93" s="26" t="str">
        <f t="shared" si="431"/>
        <v xml:space="preserve"> </v>
      </c>
      <c r="DP93" s="8"/>
      <c r="DQ93" s="35"/>
      <c r="DR93" s="27"/>
      <c r="DS93" s="26" t="str">
        <f t="shared" si="432"/>
        <v xml:space="preserve"> </v>
      </c>
      <c r="DT93" s="26" t="str">
        <f t="shared" si="433"/>
        <v xml:space="preserve"> </v>
      </c>
      <c r="DU93" s="27"/>
      <c r="DV93" s="27"/>
      <c r="DW93" s="26" t="str">
        <f>IF(DU93=0," ",IF(DU93/DV93*100&gt;200,"св.200",DU93/DV93))</f>
        <v xml:space="preserve"> </v>
      </c>
      <c r="DX93" s="136">
        <v>123950</v>
      </c>
      <c r="DY93" s="136">
        <v>123950</v>
      </c>
      <c r="DZ93" s="8">
        <v>1291.3399999999999</v>
      </c>
      <c r="EA93" s="26">
        <f t="shared" si="435"/>
        <v>1</v>
      </c>
      <c r="EB93" s="26" t="str">
        <f t="shared" si="436"/>
        <v>св.200</v>
      </c>
    </row>
    <row r="94" spans="1:132" s="16" customFormat="1" ht="15.75" hidden="1" outlineLevel="1" x14ac:dyDescent="0.25">
      <c r="A94" s="15">
        <f t="shared" si="615"/>
        <v>75</v>
      </c>
      <c r="B94" s="7" t="s">
        <v>32</v>
      </c>
      <c r="C94" s="25">
        <f t="shared" si="603"/>
        <v>724400</v>
      </c>
      <c r="D94" s="25">
        <f t="shared" si="603"/>
        <v>825347.11999999988</v>
      </c>
      <c r="E94" s="25">
        <f t="shared" si="603"/>
        <v>862455.51</v>
      </c>
      <c r="F94" s="26">
        <f t="shared" si="383"/>
        <v>1.139352733296521</v>
      </c>
      <c r="G94" s="26">
        <f t="shared" si="384"/>
        <v>0.95697356029414182</v>
      </c>
      <c r="H94" s="14">
        <f t="shared" si="604"/>
        <v>475700</v>
      </c>
      <c r="I94" s="21">
        <f t="shared" si="604"/>
        <v>529297.96</v>
      </c>
      <c r="J94" s="14">
        <f t="shared" si="604"/>
        <v>516574.08999999997</v>
      </c>
      <c r="K94" s="26">
        <f t="shared" si="386"/>
        <v>1.1126717679209586</v>
      </c>
      <c r="L94" s="26">
        <f t="shared" si="387"/>
        <v>1.0246312586060984</v>
      </c>
      <c r="M94" s="136">
        <v>60000</v>
      </c>
      <c r="N94" s="136">
        <v>66688.03</v>
      </c>
      <c r="O94" s="8">
        <v>58794.1</v>
      </c>
      <c r="P94" s="26">
        <f t="shared" si="388"/>
        <v>1.1114671666666667</v>
      </c>
      <c r="Q94" s="26">
        <f t="shared" si="389"/>
        <v>1.1342639822703298</v>
      </c>
      <c r="R94" s="27">
        <f t="shared" si="605"/>
        <v>66688.03</v>
      </c>
      <c r="S94" s="26">
        <f t="shared" si="443"/>
        <v>1.1342639822703298</v>
      </c>
      <c r="T94" s="27"/>
      <c r="U94" s="27"/>
      <c r="V94" s="27"/>
      <c r="W94" s="26" t="str">
        <f t="shared" si="391"/>
        <v xml:space="preserve"> </v>
      </c>
      <c r="X94" s="26" t="str">
        <f t="shared" si="610"/>
        <v xml:space="preserve"> </v>
      </c>
      <c r="Y94" s="136">
        <v>8900</v>
      </c>
      <c r="Z94" s="136">
        <v>8871.2900000000009</v>
      </c>
      <c r="AA94" s="8">
        <v>14805</v>
      </c>
      <c r="AB94" s="26">
        <f t="shared" si="394"/>
        <v>0.99677415730337093</v>
      </c>
      <c r="AC94" s="26">
        <f t="shared" si="395"/>
        <v>0.59920905099628508</v>
      </c>
      <c r="AD94" s="136">
        <v>40000</v>
      </c>
      <c r="AE94" s="136">
        <v>49279.62</v>
      </c>
      <c r="AF94" s="8">
        <v>63161.85</v>
      </c>
      <c r="AG94" s="26">
        <f t="shared" si="396"/>
        <v>1.2319905</v>
      </c>
      <c r="AH94" s="26">
        <f t="shared" si="397"/>
        <v>0.78021178923669909</v>
      </c>
      <c r="AI94" s="136">
        <v>366000</v>
      </c>
      <c r="AJ94" s="136">
        <v>403659.02</v>
      </c>
      <c r="AK94" s="8">
        <v>377513.14</v>
      </c>
      <c r="AL94" s="26">
        <f t="shared" si="398"/>
        <v>1.1028934972677595</v>
      </c>
      <c r="AM94" s="26">
        <f t="shared" si="399"/>
        <v>1.0692581985358178</v>
      </c>
      <c r="AN94" s="136">
        <v>800</v>
      </c>
      <c r="AO94" s="136">
        <v>800</v>
      </c>
      <c r="AP94" s="8">
        <v>2300</v>
      </c>
      <c r="AQ94" s="26">
        <f t="shared" si="583"/>
        <v>1</v>
      </c>
      <c r="AR94" s="26">
        <f t="shared" si="400"/>
        <v>0.34782608695652173</v>
      </c>
      <c r="AS94" s="8">
        <f t="shared" si="612"/>
        <v>248700</v>
      </c>
      <c r="AT94" s="14">
        <f t="shared" si="613"/>
        <v>296049.15999999997</v>
      </c>
      <c r="AU94" s="8">
        <f t="shared" si="614"/>
        <v>345881.42</v>
      </c>
      <c r="AV94" s="26">
        <f t="shared" si="402"/>
        <v>1.1903866505830316</v>
      </c>
      <c r="AW94" s="26">
        <f t="shared" si="403"/>
        <v>0.85592675085004566</v>
      </c>
      <c r="AX94" s="8"/>
      <c r="AY94" s="8"/>
      <c r="AZ94" s="27"/>
      <c r="BA94" s="26" t="str">
        <f t="shared" si="404"/>
        <v xml:space="preserve"> </v>
      </c>
      <c r="BB94" s="26" t="str">
        <f t="shared" si="405"/>
        <v xml:space="preserve"> </v>
      </c>
      <c r="BC94" s="136">
        <v>8700</v>
      </c>
      <c r="BD94" s="136">
        <v>31541.66</v>
      </c>
      <c r="BE94" s="27">
        <v>14530.09</v>
      </c>
      <c r="BF94" s="26" t="str">
        <f t="shared" si="407"/>
        <v>СВ.200</v>
      </c>
      <c r="BG94" s="26" t="str">
        <f t="shared" si="408"/>
        <v>св.200</v>
      </c>
      <c r="BH94" s="136">
        <v>160000</v>
      </c>
      <c r="BI94" s="136">
        <v>186423.36</v>
      </c>
      <c r="BJ94" s="8">
        <v>204221.5</v>
      </c>
      <c r="BK94" s="26">
        <f t="shared" si="410"/>
        <v>1.165146</v>
      </c>
      <c r="BL94" s="26">
        <f t="shared" si="411"/>
        <v>0.9128488430454188</v>
      </c>
      <c r="BM94" s="27"/>
      <c r="BN94" s="27"/>
      <c r="BO94" s="27"/>
      <c r="BP94" s="26" t="str">
        <f t="shared" si="577"/>
        <v xml:space="preserve"> </v>
      </c>
      <c r="BQ94" s="26" t="str">
        <f t="shared" si="413"/>
        <v xml:space="preserve"> </v>
      </c>
      <c r="BR94" s="27"/>
      <c r="BS94" s="27"/>
      <c r="BT94" s="27"/>
      <c r="BU94" s="26" t="str">
        <f t="shared" si="414"/>
        <v xml:space="preserve"> </v>
      </c>
      <c r="BV94" s="26" t="str">
        <f t="shared" si="415"/>
        <v xml:space="preserve"> </v>
      </c>
      <c r="BW94" s="27"/>
      <c r="BX94" s="8"/>
      <c r="BY94" s="27"/>
      <c r="BZ94" s="26" t="str">
        <f t="shared" si="416"/>
        <v xml:space="preserve"> </v>
      </c>
      <c r="CA94" s="26" t="str">
        <f t="shared" si="417"/>
        <v xml:space="preserve"> </v>
      </c>
      <c r="CB94" s="136">
        <v>80000</v>
      </c>
      <c r="CC94" s="136">
        <v>78084.14</v>
      </c>
      <c r="CD94" s="8">
        <v>124909.83</v>
      </c>
      <c r="CE94" s="26">
        <f t="shared" si="600"/>
        <v>0.97605175</v>
      </c>
      <c r="CF94" s="26">
        <f t="shared" si="419"/>
        <v>0.62512405949155481</v>
      </c>
      <c r="CG94" s="27"/>
      <c r="CH94" s="27"/>
      <c r="CI94" s="27"/>
      <c r="CJ94" s="26" t="str">
        <f t="shared" si="420"/>
        <v xml:space="preserve"> </v>
      </c>
      <c r="CK94" s="26" t="str">
        <f t="shared" si="421"/>
        <v xml:space="preserve"> </v>
      </c>
      <c r="CL94" s="27"/>
      <c r="CM94" s="27"/>
      <c r="CN94" s="27"/>
      <c r="CO94" s="26" t="str">
        <f t="shared" si="512"/>
        <v xml:space="preserve"> </v>
      </c>
      <c r="CP94" s="26" t="str">
        <f t="shared" si="422"/>
        <v xml:space="preserve"> </v>
      </c>
      <c r="CQ94" s="136"/>
      <c r="CR94" s="50"/>
      <c r="CS94" s="50"/>
      <c r="CT94" s="44" t="str">
        <f>IF(CR94&lt;=0," ",IF(CQ94&lt;=0," ",IF(CR94/CQ94*100&gt;200,"СВ.200",CR94/CQ94)))</f>
        <v xml:space="preserve"> </v>
      </c>
      <c r="CU94" s="26" t="str">
        <f t="shared" si="609"/>
        <v xml:space="preserve"> </v>
      </c>
      <c r="CV94" s="27"/>
      <c r="CW94" s="27"/>
      <c r="CX94" s="27"/>
      <c r="CY94" s="26" t="str">
        <f t="shared" si="425"/>
        <v xml:space="preserve"> </v>
      </c>
      <c r="CZ94" s="26" t="str">
        <f t="shared" si="449"/>
        <v xml:space="preserve"> </v>
      </c>
      <c r="DA94" s="136"/>
      <c r="DB94" s="27"/>
      <c r="DC94" s="27"/>
      <c r="DD94" s="26" t="str">
        <f t="shared" si="427"/>
        <v xml:space="preserve"> </v>
      </c>
      <c r="DE94" s="26" t="str">
        <f>IF(DB94=0," ",IF(DB94/DC94*100&gt;200,"св.200",DB94/DC94))</f>
        <v xml:space="preserve"> </v>
      </c>
      <c r="DF94" s="27"/>
      <c r="DG94" s="27"/>
      <c r="DH94" s="27"/>
      <c r="DI94" s="26" t="str">
        <f t="shared" si="450"/>
        <v xml:space="preserve"> </v>
      </c>
      <c r="DJ94" s="26" t="str">
        <f t="shared" si="451"/>
        <v xml:space="preserve"> </v>
      </c>
      <c r="DK94" s="27"/>
      <c r="DL94" s="27"/>
      <c r="DM94" s="27"/>
      <c r="DN94" s="26" t="str">
        <f t="shared" si="430"/>
        <v xml:space="preserve"> </v>
      </c>
      <c r="DO94" s="26" t="str">
        <f t="shared" si="431"/>
        <v xml:space="preserve"> </v>
      </c>
      <c r="DP94" s="8"/>
      <c r="DQ94" s="35"/>
      <c r="DR94" s="27"/>
      <c r="DS94" s="26" t="str">
        <f t="shared" si="432"/>
        <v xml:space="preserve"> </v>
      </c>
      <c r="DT94" s="26" t="str">
        <f t="shared" si="433"/>
        <v xml:space="preserve"> </v>
      </c>
      <c r="DU94" s="27"/>
      <c r="DV94" s="27"/>
      <c r="DW94" s="26" t="str">
        <f t="shared" si="434"/>
        <v xml:space="preserve"> </v>
      </c>
      <c r="DX94" s="136"/>
      <c r="DY94" s="136"/>
      <c r="DZ94" s="8">
        <v>2220</v>
      </c>
      <c r="EA94" s="26" t="str">
        <f t="shared" si="435"/>
        <v xml:space="preserve"> </v>
      </c>
      <c r="EB94" s="26">
        <f t="shared" si="436"/>
        <v>0</v>
      </c>
    </row>
    <row r="95" spans="1:132" s="16" customFormat="1" ht="15.75" hidden="1" outlineLevel="1" x14ac:dyDescent="0.25">
      <c r="A95" s="15">
        <f t="shared" si="615"/>
        <v>76</v>
      </c>
      <c r="B95" s="7" t="s">
        <v>16</v>
      </c>
      <c r="C95" s="25">
        <f t="shared" si="603"/>
        <v>1740189</v>
      </c>
      <c r="D95" s="25">
        <f t="shared" si="603"/>
        <v>1700258.02</v>
      </c>
      <c r="E95" s="25">
        <f t="shared" si="603"/>
        <v>1334633.01</v>
      </c>
      <c r="F95" s="26">
        <f t="shared" ref="F95:F126" si="616">IF(D95&lt;=0," ",IF(D95/C95*100&gt;200,"СВ.200",D95/C95))</f>
        <v>0.97705365336753658</v>
      </c>
      <c r="G95" s="26">
        <f t="shared" si="384"/>
        <v>1.2739517210053122</v>
      </c>
      <c r="H95" s="14">
        <f t="shared" si="604"/>
        <v>1459000</v>
      </c>
      <c r="I95" s="21">
        <f t="shared" si="604"/>
        <v>1419298.04</v>
      </c>
      <c r="J95" s="14">
        <f t="shared" si="604"/>
        <v>1282193.06</v>
      </c>
      <c r="K95" s="26">
        <f t="shared" ref="K95:K126" si="617">IF(I95&lt;=0," ",IF(I95/H95*100&gt;200,"СВ.200",I95/H95))</f>
        <v>0.972788238519534</v>
      </c>
      <c r="L95" s="26">
        <f t="shared" si="387"/>
        <v>1.1069300593469129</v>
      </c>
      <c r="M95" s="136">
        <v>497000</v>
      </c>
      <c r="N95" s="136">
        <v>484903.33</v>
      </c>
      <c r="O95" s="8">
        <v>439056.51</v>
      </c>
      <c r="P95" s="26">
        <f t="shared" ref="P95:P126" si="618">IF(N95&lt;=0," ",IF(M95&lt;=0," ",IF(N95/M95*100&gt;200,"СВ.200",N95/M95)))</f>
        <v>0.97566062374245477</v>
      </c>
      <c r="Q95" s="26">
        <f t="shared" si="389"/>
        <v>1.1044212281466912</v>
      </c>
      <c r="R95" s="27">
        <f t="shared" si="605"/>
        <v>484903.33</v>
      </c>
      <c r="S95" s="26">
        <f t="shared" si="443"/>
        <v>1.1044212281466912</v>
      </c>
      <c r="T95" s="27"/>
      <c r="U95" s="27"/>
      <c r="V95" s="27"/>
      <c r="W95" s="26" t="str">
        <f t="shared" ref="W95:W126" si="619">IF(U95&lt;=0," ",IF(T95&lt;=0," ",IF(U95/T95*100&gt;200,"СВ.200",U95/T95)))</f>
        <v xml:space="preserve"> </v>
      </c>
      <c r="X95" s="26" t="str">
        <f t="shared" si="610"/>
        <v xml:space="preserve"> </v>
      </c>
      <c r="Y95" s="136">
        <v>146000</v>
      </c>
      <c r="Z95" s="136">
        <v>145420.5</v>
      </c>
      <c r="AA95" s="8">
        <v>130841.4</v>
      </c>
      <c r="AB95" s="26">
        <f t="shared" ref="AB95:AB126" si="620">IF(Z95&lt;=0," ",IF(Y95&lt;=0," ",IF(Z95/Y95*100&gt;200,"СВ.200",Z95/Y95)))</f>
        <v>0.99603082191780823</v>
      </c>
      <c r="AC95" s="26">
        <f t="shared" si="395"/>
        <v>1.1114257413937791</v>
      </c>
      <c r="AD95" s="136">
        <v>94000</v>
      </c>
      <c r="AE95" s="136">
        <v>90028.34</v>
      </c>
      <c r="AF95" s="8">
        <v>127970.47</v>
      </c>
      <c r="AG95" s="26">
        <f t="shared" ref="AG95:AG126" si="621">IF(AE95&lt;=0," ",IF(AD95&lt;=0," ",IF(AE95/AD95*100&gt;200,"СВ.200",AE95/AD95)))</f>
        <v>0.95774829787234039</v>
      </c>
      <c r="AH95" s="26">
        <f t="shared" si="397"/>
        <v>0.70350870790737896</v>
      </c>
      <c r="AI95" s="136">
        <v>722000</v>
      </c>
      <c r="AJ95" s="136">
        <v>698945.87</v>
      </c>
      <c r="AK95" s="8">
        <v>584324.68000000005</v>
      </c>
      <c r="AL95" s="26">
        <f t="shared" ref="AL95:AL122" si="622">IF(AJ95&lt;=0," ",IF(AI95&lt;=0," ",IF(AJ95/AI95*100&gt;200,"СВ.200",AJ95/AI95)))</f>
        <v>0.96806907202216064</v>
      </c>
      <c r="AM95" s="26">
        <f t="shared" si="399"/>
        <v>1.1961601040024528</v>
      </c>
      <c r="AN95" s="136">
        <v>0</v>
      </c>
      <c r="AO95" s="136">
        <v>0</v>
      </c>
      <c r="AP95" s="8">
        <v>0</v>
      </c>
      <c r="AQ95" s="26" t="str">
        <f t="shared" si="583"/>
        <v xml:space="preserve"> </v>
      </c>
      <c r="AR95" s="26" t="str">
        <f t="shared" si="400"/>
        <v xml:space="preserve"> </v>
      </c>
      <c r="AS95" s="8">
        <f t="shared" si="612"/>
        <v>281189</v>
      </c>
      <c r="AT95" s="14">
        <f t="shared" si="613"/>
        <v>280959.98</v>
      </c>
      <c r="AU95" s="8">
        <f t="shared" si="614"/>
        <v>52439.95</v>
      </c>
      <c r="AV95" s="26">
        <f t="shared" ref="AV95:AV126" si="623">IF(AT95&lt;=0," ",IF(AS95&lt;=0," ",IF(AT95/AS95*100&gt;200,"СВ.200",AT95/AS95)))</f>
        <v>0.99918553001717703</v>
      </c>
      <c r="AW95" s="26" t="str">
        <f t="shared" si="403"/>
        <v>св.200</v>
      </c>
      <c r="AX95" s="8"/>
      <c r="AY95" s="8"/>
      <c r="AZ95" s="27"/>
      <c r="BA95" s="26" t="str">
        <f t="shared" ref="BA95:BA126" si="624">IF(AY95&lt;=0," ",IF(AX95&lt;=0," ",IF(AY95/AX95*100&gt;200,"СВ.200",AY95/AX95)))</f>
        <v xml:space="preserve"> </v>
      </c>
      <c r="BB95" s="26" t="str">
        <f t="shared" si="405"/>
        <v xml:space="preserve"> </v>
      </c>
      <c r="BC95" s="136">
        <v>2389</v>
      </c>
      <c r="BD95" s="136">
        <v>2388.8200000000002</v>
      </c>
      <c r="BE95" s="32">
        <v>4777.6400000000003</v>
      </c>
      <c r="BF95" s="26">
        <f t="shared" si="407"/>
        <v>0.9999246546672248</v>
      </c>
      <c r="BG95" s="26">
        <f t="shared" si="408"/>
        <v>0.5</v>
      </c>
      <c r="BH95" s="136">
        <v>14800</v>
      </c>
      <c r="BI95" s="136">
        <v>14800</v>
      </c>
      <c r="BJ95" s="8">
        <v>29600</v>
      </c>
      <c r="BK95" s="26">
        <f t="shared" ref="BK95:BK126" si="625">IF(BI95&lt;=0," ",IF(BH95&lt;=0," ",IF(BI95/BH95*100&gt;200,"СВ.200",BI95/BH95)))</f>
        <v>1</v>
      </c>
      <c r="BL95" s="26">
        <f t="shared" si="411"/>
        <v>0.5</v>
      </c>
      <c r="BM95" s="27"/>
      <c r="BN95" s="27"/>
      <c r="BO95" s="27"/>
      <c r="BP95" s="26" t="str">
        <f t="shared" si="577"/>
        <v xml:space="preserve"> </v>
      </c>
      <c r="BQ95" s="26" t="str">
        <f t="shared" si="413"/>
        <v xml:space="preserve"> </v>
      </c>
      <c r="BR95" s="27"/>
      <c r="BS95" s="27"/>
      <c r="BT95" s="27"/>
      <c r="BU95" s="26" t="str">
        <f t="shared" ref="BU95:BU126" si="626">IF(BS95&lt;=0," ",IF(BR95&lt;=0," ",IF(BS95/BR95*100&gt;200,"СВ.200",BS95/BR95)))</f>
        <v xml:space="preserve"> </v>
      </c>
      <c r="BV95" s="26" t="str">
        <f t="shared" si="415"/>
        <v xml:space="preserve"> </v>
      </c>
      <c r="BW95" s="27"/>
      <c r="BX95" s="8"/>
      <c r="BY95" s="27"/>
      <c r="BZ95" s="26" t="str">
        <f t="shared" ref="BZ95:BZ126" si="627">IF(BX95&lt;=0," ",IF(BW95&lt;=0," ",IF(BX95/BW95*100&gt;200,"СВ.200",BX95/BW95)))</f>
        <v xml:space="preserve"> </v>
      </c>
      <c r="CA95" s="26" t="str">
        <f t="shared" si="417"/>
        <v xml:space="preserve"> </v>
      </c>
      <c r="CB95" s="136">
        <v>14000</v>
      </c>
      <c r="CC95" s="136">
        <v>13771.16</v>
      </c>
      <c r="CD95" s="8">
        <v>18062.310000000001</v>
      </c>
      <c r="CE95" s="26">
        <f t="shared" si="600"/>
        <v>0.9836542857142857</v>
      </c>
      <c r="CF95" s="26">
        <f t="shared" si="419"/>
        <v>0.76242518260399683</v>
      </c>
      <c r="CG95" s="27"/>
      <c r="CH95" s="27"/>
      <c r="CI95" s="27"/>
      <c r="CJ95" s="26" t="str">
        <f>IF(CH95&lt;=0," ",IF(CG95&lt;=0," ",IF(CH95/CG95*100&gt;200,"СВ.200",CH95/CG95)))</f>
        <v xml:space="preserve"> </v>
      </c>
      <c r="CK95" s="26" t="str">
        <f t="shared" si="421"/>
        <v xml:space="preserve"> </v>
      </c>
      <c r="CL95" s="27"/>
      <c r="CM95" s="27"/>
      <c r="CN95" s="27"/>
      <c r="CO95" s="26" t="str">
        <f t="shared" si="512"/>
        <v xml:space="preserve"> </v>
      </c>
      <c r="CP95" s="26" t="str">
        <f t="shared" si="422"/>
        <v xml:space="preserve"> </v>
      </c>
      <c r="CQ95" s="30"/>
      <c r="CR95" s="50"/>
      <c r="CS95" s="50"/>
      <c r="CT95" s="44" t="str">
        <f>IF(CR95&lt;=0," ",IF(CQ95&lt;=0," ",IF(CR95/CQ95*100&gt;200,"СВ.200",CR95/CQ95)))</f>
        <v xml:space="preserve"> </v>
      </c>
      <c r="CU95" s="26" t="str">
        <f t="shared" si="448"/>
        <v xml:space="preserve"> </v>
      </c>
      <c r="CV95" s="27"/>
      <c r="CW95" s="27"/>
      <c r="CX95" s="27"/>
      <c r="CY95" s="26" t="str">
        <f t="shared" si="425"/>
        <v xml:space="preserve"> </v>
      </c>
      <c r="CZ95" s="26" t="str">
        <f t="shared" si="449"/>
        <v xml:space="preserve"> </v>
      </c>
      <c r="DA95" s="27"/>
      <c r="DB95" s="27"/>
      <c r="DC95" s="27"/>
      <c r="DD95" s="26" t="str">
        <f t="shared" si="427"/>
        <v xml:space="preserve"> </v>
      </c>
      <c r="DE95" s="26" t="str">
        <f t="shared" si="428"/>
        <v xml:space="preserve"> </v>
      </c>
      <c r="DF95" s="27"/>
      <c r="DG95" s="27"/>
      <c r="DH95" s="27"/>
      <c r="DI95" s="26" t="str">
        <f t="shared" si="450"/>
        <v xml:space="preserve"> </v>
      </c>
      <c r="DJ95" s="26" t="str">
        <f t="shared" si="451"/>
        <v xml:space="preserve"> </v>
      </c>
      <c r="DK95" s="27"/>
      <c r="DL95" s="27"/>
      <c r="DM95" s="27"/>
      <c r="DN95" s="26" t="str">
        <f t="shared" ref="DN95:DN126" si="628">IF(DL95&lt;=0," ",IF(DK95&lt;=0," ",IF(DL95/DK95*100&gt;200,"СВ.200",DL95/DK95)))</f>
        <v xml:space="preserve"> </v>
      </c>
      <c r="DO95" s="26" t="str">
        <f t="shared" si="431"/>
        <v xml:space="preserve"> </v>
      </c>
      <c r="DP95" s="8"/>
      <c r="DQ95" s="35"/>
      <c r="DR95" s="27"/>
      <c r="DS95" s="26" t="str">
        <f t="shared" ref="DS95:DS126" si="629">IF(DQ95&lt;=0," ",IF(DP95&lt;=0," ",IF(DQ95/DP95*100&gt;200,"СВ.200",DQ95/DP95)))</f>
        <v xml:space="preserve"> </v>
      </c>
      <c r="DT95" s="26" t="str">
        <f t="shared" si="433"/>
        <v xml:space="preserve"> </v>
      </c>
      <c r="DU95" s="27"/>
      <c r="DV95" s="27"/>
      <c r="DW95" s="26" t="str">
        <f t="shared" si="434"/>
        <v xml:space="preserve"> </v>
      </c>
      <c r="DX95" s="136">
        <v>250000</v>
      </c>
      <c r="DY95" s="136">
        <v>250000</v>
      </c>
      <c r="DZ95" s="27"/>
      <c r="EA95" s="26">
        <f t="shared" ref="EA95:EA126" si="630">IF(DY95&lt;=0," ",IF(DX95&lt;=0," ",IF(DY95/DX95*100&gt;200,"СВ.200",DY95/DX95)))</f>
        <v>1</v>
      </c>
      <c r="EB95" s="26" t="str">
        <f t="shared" si="436"/>
        <v xml:space="preserve"> </v>
      </c>
    </row>
    <row r="96" spans="1:132" s="18" customFormat="1" ht="32.1" customHeight="1" collapsed="1" x14ac:dyDescent="0.25">
      <c r="A96" s="17"/>
      <c r="B96" s="6" t="s">
        <v>151</v>
      </c>
      <c r="C96" s="31">
        <f>SUM(C97:C100)</f>
        <v>112872531.94</v>
      </c>
      <c r="D96" s="31">
        <f t="shared" ref="D96:E96" si="631">SUM(D97:D100)</f>
        <v>124566993.37</v>
      </c>
      <c r="E96" s="31">
        <f t="shared" si="631"/>
        <v>111296945.11</v>
      </c>
      <c r="F96" s="23">
        <f t="shared" si="616"/>
        <v>1.1036076823032239</v>
      </c>
      <c r="G96" s="23">
        <f t="shared" si="384"/>
        <v>1.1192310197452822</v>
      </c>
      <c r="H96" s="22">
        <f t="shared" ref="H96:J96" si="632">SUM(H97:H100)</f>
        <v>105043731.94</v>
      </c>
      <c r="I96" s="56">
        <f>SUM(I97:I100)</f>
        <v>114454659.30000001</v>
      </c>
      <c r="J96" s="22">
        <f t="shared" si="632"/>
        <v>99593342.219999999</v>
      </c>
      <c r="K96" s="23">
        <f t="shared" si="617"/>
        <v>1.0895905656262808</v>
      </c>
      <c r="L96" s="23">
        <f t="shared" si="387"/>
        <v>1.1492199854802705</v>
      </c>
      <c r="M96" s="22">
        <f>SUM(M97:M100)</f>
        <v>80651000</v>
      </c>
      <c r="N96" s="22">
        <f>SUM(N97:N100)</f>
        <v>89950424.74000001</v>
      </c>
      <c r="O96" s="22">
        <f>SUM(O97:O100)</f>
        <v>76763174.409999996</v>
      </c>
      <c r="P96" s="23">
        <f t="shared" si="618"/>
        <v>1.1153045187288442</v>
      </c>
      <c r="Q96" s="23">
        <f t="shared" si="389"/>
        <v>1.1717913626078771</v>
      </c>
      <c r="R96" s="24">
        <f>SUM(R97:R100)</f>
        <v>89950424.74000001</v>
      </c>
      <c r="S96" s="23">
        <f t="shared" si="443"/>
        <v>1.1717913626078771</v>
      </c>
      <c r="T96" s="22">
        <f t="shared" ref="T96" si="633">SUM(T97:T100)</f>
        <v>2920331.94</v>
      </c>
      <c r="U96" s="22">
        <f>SUM(U97:U100)</f>
        <v>2956626.06</v>
      </c>
      <c r="V96" s="22">
        <f>SUM(V97:V100)</f>
        <v>2705569.51</v>
      </c>
      <c r="W96" s="23">
        <f t="shared" si="619"/>
        <v>1.0124280803503454</v>
      </c>
      <c r="X96" s="23">
        <f t="shared" si="392"/>
        <v>1.0927924967634635</v>
      </c>
      <c r="Y96" s="22">
        <f>SUM(Y97:Y100)</f>
        <v>228700</v>
      </c>
      <c r="Z96" s="22">
        <f>SUM(Z97:Z100)</f>
        <v>72695.09</v>
      </c>
      <c r="AA96" s="22">
        <f t="shared" ref="AA96" si="634">SUM(AA97:AA100)</f>
        <v>228758.94999999998</v>
      </c>
      <c r="AB96" s="23">
        <f t="shared" si="620"/>
        <v>0.31786222125054653</v>
      </c>
      <c r="AC96" s="23">
        <f t="shared" si="395"/>
        <v>0.31778030979771504</v>
      </c>
      <c r="AD96" s="22">
        <f>SUM(AD97:AD100)</f>
        <v>4463400</v>
      </c>
      <c r="AE96" s="22">
        <f>SUM(AE97:AE100)</f>
        <v>4819388.8600000003</v>
      </c>
      <c r="AF96" s="22">
        <f>SUM(AF97:AF100)</f>
        <v>4142607.82</v>
      </c>
      <c r="AG96" s="23">
        <f t="shared" si="621"/>
        <v>1.0797573284939732</v>
      </c>
      <c r="AH96" s="23">
        <f t="shared" si="397"/>
        <v>1.1633707725680875</v>
      </c>
      <c r="AI96" s="22">
        <f>SUM(AI97:AI100)</f>
        <v>16748300</v>
      </c>
      <c r="AJ96" s="22">
        <f>SUM(AJ97:AJ100)</f>
        <v>16628349.550000001</v>
      </c>
      <c r="AK96" s="22">
        <f>SUM(AK97:AK100)</f>
        <v>15726856.529999999</v>
      </c>
      <c r="AL96" s="23">
        <f t="shared" si="622"/>
        <v>0.99283805222022536</v>
      </c>
      <c r="AM96" s="23">
        <f t="shared" si="399"/>
        <v>1.0573218823660244</v>
      </c>
      <c r="AN96" s="65">
        <f>SUM(AN97:AN100)</f>
        <v>32000</v>
      </c>
      <c r="AO96" s="22">
        <f>SUM(AO97:AO100)</f>
        <v>27175</v>
      </c>
      <c r="AP96" s="22">
        <f>SUM(AP97:AP100)</f>
        <v>26375</v>
      </c>
      <c r="AQ96" s="23">
        <f t="shared" si="583"/>
        <v>0.84921875000000002</v>
      </c>
      <c r="AR96" s="23">
        <f t="shared" si="400"/>
        <v>1.0303317535545025</v>
      </c>
      <c r="AS96" s="22">
        <f>SUM(AS97:AS100)</f>
        <v>7828800</v>
      </c>
      <c r="AT96" s="22">
        <f t="shared" ref="AT96:AU96" si="635">SUM(AT97:AT100)</f>
        <v>10112334.070000002</v>
      </c>
      <c r="AU96" s="22">
        <f t="shared" si="635"/>
        <v>11703602.890000004</v>
      </c>
      <c r="AV96" s="23">
        <f t="shared" si="623"/>
        <v>1.2916837918965873</v>
      </c>
      <c r="AW96" s="23">
        <f t="shared" si="403"/>
        <v>0.86403598661403302</v>
      </c>
      <c r="AX96" s="22">
        <f>SUM(AX97:AX100)</f>
        <v>4500000</v>
      </c>
      <c r="AY96" s="22">
        <f>SUM(AY97:AY100)</f>
        <v>5757161.9100000001</v>
      </c>
      <c r="AZ96" s="22">
        <f>SUM(AZ97:AZ100)</f>
        <v>5026181.67</v>
      </c>
      <c r="BA96" s="23">
        <f t="shared" si="624"/>
        <v>1.2793693133333333</v>
      </c>
      <c r="BB96" s="23">
        <f t="shared" si="405"/>
        <v>1.1454345043600465</v>
      </c>
      <c r="BC96" s="24">
        <f>SUM(BC97:BC100)</f>
        <v>0</v>
      </c>
      <c r="BD96" s="24">
        <f t="shared" ref="BD96:BE96" si="636">SUM(BD97:BD100)</f>
        <v>0</v>
      </c>
      <c r="BE96" s="29">
        <f t="shared" si="636"/>
        <v>0</v>
      </c>
      <c r="BF96" s="23" t="str">
        <f t="shared" si="407"/>
        <v xml:space="preserve"> </v>
      </c>
      <c r="BG96" s="23" t="str">
        <f t="shared" si="408"/>
        <v xml:space="preserve"> </v>
      </c>
      <c r="BH96" s="24">
        <f t="shared" ref="BH96:BJ96" si="637">SUM(BH97:BH100)</f>
        <v>64000</v>
      </c>
      <c r="BI96" s="24">
        <f>SUM(BI97:BI100)</f>
        <v>101109.26000000001</v>
      </c>
      <c r="BJ96" s="24">
        <f t="shared" si="637"/>
        <v>410472.75</v>
      </c>
      <c r="BK96" s="23">
        <f t="shared" si="625"/>
        <v>1.5798321875000001</v>
      </c>
      <c r="BL96" s="23">
        <f t="shared" si="411"/>
        <v>0.2463239277150554</v>
      </c>
      <c r="BM96" s="22">
        <f>SUM(BM97:BM100)</f>
        <v>0</v>
      </c>
      <c r="BN96" s="22">
        <f>SUM(BN97:BN100)</f>
        <v>0</v>
      </c>
      <c r="BO96" s="22">
        <f>SUM(BO97:BO100)</f>
        <v>0</v>
      </c>
      <c r="BP96" s="23" t="str">
        <f t="shared" si="577"/>
        <v xml:space="preserve"> </v>
      </c>
      <c r="BQ96" s="23" t="str">
        <f t="shared" si="413"/>
        <v xml:space="preserve"> </v>
      </c>
      <c r="BR96" s="22">
        <f>SUM(BR97:BR100)</f>
        <v>0</v>
      </c>
      <c r="BS96" s="22">
        <f>SUM(BS97:BS100)</f>
        <v>0</v>
      </c>
      <c r="BT96" s="22">
        <f>SUM(BT97:BT100)</f>
        <v>0</v>
      </c>
      <c r="BU96" s="23" t="str">
        <f t="shared" si="626"/>
        <v xml:space="preserve"> </v>
      </c>
      <c r="BV96" s="23" t="str">
        <f t="shared" si="415"/>
        <v xml:space="preserve"> </v>
      </c>
      <c r="BW96" s="22">
        <f>SUM(BW97:BW100)</f>
        <v>1419800</v>
      </c>
      <c r="BX96" s="22">
        <f>SUM(BX97:BX100)</f>
        <v>1347676.4</v>
      </c>
      <c r="BY96" s="22">
        <f>SUM(BY97:BY100)</f>
        <v>1885383.11</v>
      </c>
      <c r="BZ96" s="23">
        <f t="shared" si="627"/>
        <v>0.94920157768699809</v>
      </c>
      <c r="CA96" s="23">
        <f t="shared" si="417"/>
        <v>0.7148024148789579</v>
      </c>
      <c r="CB96" s="22">
        <f>SUM(CB97:CB100)</f>
        <v>0</v>
      </c>
      <c r="CC96" s="22">
        <f>SUM(CC97:CC100)</f>
        <v>24311.870000000003</v>
      </c>
      <c r="CD96" s="22">
        <f>SUM(CD97:CD100)</f>
        <v>88348.19</v>
      </c>
      <c r="CE96" s="23" t="str">
        <f t="shared" si="600"/>
        <v xml:space="preserve"> </v>
      </c>
      <c r="CF96" s="23">
        <f t="shared" si="419"/>
        <v>0.27518243441093704</v>
      </c>
      <c r="CG96" s="24">
        <f>SUM(CG97:CG100)</f>
        <v>0</v>
      </c>
      <c r="CH96" s="24">
        <f>SUM(CH97:CH100)</f>
        <v>0</v>
      </c>
      <c r="CI96" s="24">
        <f>SUM(CI97:CI100)</f>
        <v>0</v>
      </c>
      <c r="CJ96" s="23" t="str">
        <f t="shared" ref="CJ96:CJ126" si="638">IF(CH96&lt;=0," ",IF(CG96&lt;=0," ",IF(CH96/CG96*100&gt;200,"СВ.200",CH96/CG96)))</f>
        <v xml:space="preserve"> </v>
      </c>
      <c r="CK96" s="23" t="str">
        <f t="shared" si="421"/>
        <v xml:space="preserve"> </v>
      </c>
      <c r="CL96" s="22">
        <f>SUM(CL97:CL100)</f>
        <v>1335000</v>
      </c>
      <c r="CM96" s="22">
        <f>SUM(CM97:CM100)</f>
        <v>1975474.58</v>
      </c>
      <c r="CN96" s="22">
        <f>SUM(CN97:CN100)</f>
        <v>20211.86</v>
      </c>
      <c r="CO96" s="23">
        <f t="shared" si="512"/>
        <v>1.4797562397003745</v>
      </c>
      <c r="CP96" s="23" t="str">
        <f t="shared" si="422"/>
        <v>св.200</v>
      </c>
      <c r="CQ96" s="45">
        <f>SUM(CQ97:CQ100)</f>
        <v>400000</v>
      </c>
      <c r="CR96" s="45">
        <f>SUM(CR97:CR100)</f>
        <v>712348.08000000007</v>
      </c>
      <c r="CS96" s="22">
        <f>SUM(CS97:CS100)</f>
        <v>3291920.41</v>
      </c>
      <c r="CT96" s="23">
        <f t="shared" si="424"/>
        <v>1.7808702000000003</v>
      </c>
      <c r="CU96" s="23">
        <f t="shared" si="448"/>
        <v>0.21639286230495472</v>
      </c>
      <c r="CV96" s="24">
        <f>SUM(CV97:CV100)</f>
        <v>400000</v>
      </c>
      <c r="CW96" s="24">
        <f>SUM(CW97:CW100)</f>
        <v>610356.42000000004</v>
      </c>
      <c r="CX96" s="24">
        <f>SUM(CX97:CX100)</f>
        <v>1131657.56</v>
      </c>
      <c r="CY96" s="23">
        <f t="shared" si="425"/>
        <v>1.52589105</v>
      </c>
      <c r="CZ96" s="23">
        <f t="shared" si="449"/>
        <v>0.53934727392268733</v>
      </c>
      <c r="DA96" s="24">
        <f>SUM(DA97:DA100)</f>
        <v>0</v>
      </c>
      <c r="DB96" s="24">
        <f t="shared" ref="DB96:DC96" si="639">SUM(DB97:DB100)</f>
        <v>101991.66</v>
      </c>
      <c r="DC96" s="24">
        <f t="shared" si="639"/>
        <v>2160262.85</v>
      </c>
      <c r="DD96" s="23" t="str">
        <f t="shared" si="427"/>
        <v xml:space="preserve"> </v>
      </c>
      <c r="DE96" s="23">
        <f t="shared" si="428"/>
        <v>4.721261581663546E-2</v>
      </c>
      <c r="DF96" s="24">
        <f>SUM(DF97:DF100)</f>
        <v>110000</v>
      </c>
      <c r="DG96" s="24">
        <f t="shared" ref="DG96:DH96" si="640">SUM(DG97:DG100)</f>
        <v>150471.71</v>
      </c>
      <c r="DH96" s="24">
        <f t="shared" si="640"/>
        <v>676494.85</v>
      </c>
      <c r="DI96" s="59">
        <f t="shared" si="450"/>
        <v>1.3679246363636364</v>
      </c>
      <c r="DJ96" s="59">
        <f t="shared" si="451"/>
        <v>0.22242846342437048</v>
      </c>
      <c r="DK96" s="22">
        <f>SUM(DK97:DK100)</f>
        <v>0</v>
      </c>
      <c r="DL96" s="22">
        <f>SUM(DL97:DL100)</f>
        <v>0</v>
      </c>
      <c r="DM96" s="22">
        <f>SUM(DM97:DM100)</f>
        <v>0</v>
      </c>
      <c r="DN96" s="23" t="str">
        <f t="shared" si="628"/>
        <v xml:space="preserve"> </v>
      </c>
      <c r="DO96" s="23" t="str">
        <f t="shared" si="431"/>
        <v xml:space="preserve"> </v>
      </c>
      <c r="DP96" s="22">
        <f>SUM(DP97:DP100)</f>
        <v>0</v>
      </c>
      <c r="DQ96" s="34">
        <f>SUM(DQ97:DQ100)</f>
        <v>36117.550000000003</v>
      </c>
      <c r="DR96" s="22">
        <f>SUM(DR97:DR100)</f>
        <v>292590.05</v>
      </c>
      <c r="DS96" s="23" t="str">
        <f>IF(DQ96&lt;=0," ",IF(DP96&lt;=0," ",IF(DQ96/DP96*100&gt;200,"СВ.200",DQ96/DP96)))</f>
        <v xml:space="preserve"> </v>
      </c>
      <c r="DT96" s="23">
        <f t="shared" si="433"/>
        <v>0.1234408005330325</v>
      </c>
      <c r="DU96" s="22">
        <f>SUM(DU97:DU100)</f>
        <v>7662.71</v>
      </c>
      <c r="DV96" s="22">
        <f>SUM(DV97:DV100)</f>
        <v>0</v>
      </c>
      <c r="DW96" s="23" t="e">
        <f>IF(DU96=0," ",IF(DU96/DV96*100&gt;200,"св.200",DU96/DV96))</f>
        <v>#DIV/0!</v>
      </c>
      <c r="DX96" s="22">
        <f>SUM(DX97:DX100)</f>
        <v>0</v>
      </c>
      <c r="DY96" s="22">
        <f>SUM(DY97:DY100)</f>
        <v>0</v>
      </c>
      <c r="DZ96" s="22">
        <f>SUM(DZ97:DZ100)</f>
        <v>12000</v>
      </c>
      <c r="EA96" s="23" t="str">
        <f t="shared" si="630"/>
        <v xml:space="preserve"> </v>
      </c>
      <c r="EB96" s="23">
        <f t="shared" si="436"/>
        <v>0</v>
      </c>
    </row>
    <row r="97" spans="1:132" s="16" customFormat="1" ht="15.75" hidden="1" customHeight="1" outlineLevel="1" x14ac:dyDescent="0.25">
      <c r="A97" s="15">
        <v>77</v>
      </c>
      <c r="B97" s="7" t="s">
        <v>54</v>
      </c>
      <c r="C97" s="25">
        <f t="shared" ref="C97:E100" si="641">H97+AS97</f>
        <v>105035931.94</v>
      </c>
      <c r="D97" s="25">
        <f t="shared" si="641"/>
        <v>115912300.09</v>
      </c>
      <c r="E97" s="25">
        <f t="shared" si="641"/>
        <v>100961333.54000001</v>
      </c>
      <c r="F97" s="26">
        <f t="shared" si="616"/>
        <v>1.10354902316869</v>
      </c>
      <c r="G97" s="26">
        <f t="shared" si="384"/>
        <v>1.1480860644939535</v>
      </c>
      <c r="H97" s="14">
        <f>Y97++AI97+M97+AD97+AN97+T97</f>
        <v>97271131.939999998</v>
      </c>
      <c r="I97" s="21">
        <f t="shared" ref="H97:J100" si="642">Z97++AJ97+N97+AE97+AO97+U97</f>
        <v>106042915.65000001</v>
      </c>
      <c r="J97" s="14">
        <f t="shared" si="642"/>
        <v>91800701.829999998</v>
      </c>
      <c r="K97" s="26">
        <f t="shared" si="617"/>
        <v>1.0901786946964978</v>
      </c>
      <c r="L97" s="26">
        <f t="shared" si="387"/>
        <v>1.1551427552958613</v>
      </c>
      <c r="M97" s="136">
        <v>79375800</v>
      </c>
      <c r="N97" s="136">
        <v>88571821.290000007</v>
      </c>
      <c r="O97" s="8">
        <v>75510409.379999995</v>
      </c>
      <c r="P97" s="26">
        <f t="shared" si="618"/>
        <v>1.1158542186661426</v>
      </c>
      <c r="Q97" s="26">
        <f t="shared" si="389"/>
        <v>1.1729749847371309</v>
      </c>
      <c r="R97" s="27">
        <f t="shared" ref="R97:R100" si="643">N97</f>
        <v>88571821.290000007</v>
      </c>
      <c r="S97" s="26">
        <f t="shared" si="443"/>
        <v>1.1729749847371309</v>
      </c>
      <c r="T97" s="136">
        <v>2920331.94</v>
      </c>
      <c r="U97" s="136">
        <v>2956626.06</v>
      </c>
      <c r="V97" s="27">
        <v>2705569.51</v>
      </c>
      <c r="W97" s="26">
        <f t="shared" si="619"/>
        <v>1.0124280803503454</v>
      </c>
      <c r="X97" s="26">
        <f t="shared" si="392"/>
        <v>1.0927924967634635</v>
      </c>
      <c r="Y97" s="136">
        <v>7500</v>
      </c>
      <c r="Z97" s="136">
        <v>2242</v>
      </c>
      <c r="AA97" s="8">
        <v>7541.37</v>
      </c>
      <c r="AB97" s="26">
        <f t="shared" si="620"/>
        <v>0.29893333333333333</v>
      </c>
      <c r="AC97" s="26">
        <f t="shared" si="395"/>
        <v>0.29729346259366668</v>
      </c>
      <c r="AD97" s="136">
        <v>4129100</v>
      </c>
      <c r="AE97" s="136">
        <v>3949128.72</v>
      </c>
      <c r="AF97" s="8">
        <v>3816678.17</v>
      </c>
      <c r="AG97" s="26">
        <f>IF(AE97&lt;=0," ",IF(AD97&lt;=0," ",IF(AE97/AD97*100&gt;200,"СВ.200",AE97/AD97)))</f>
        <v>0.95641392070911346</v>
      </c>
      <c r="AH97" s="26">
        <f t="shared" si="397"/>
        <v>1.0347030962791395</v>
      </c>
      <c r="AI97" s="136">
        <v>10838400</v>
      </c>
      <c r="AJ97" s="136">
        <v>10563097.58</v>
      </c>
      <c r="AK97" s="8">
        <v>9760503.4000000004</v>
      </c>
      <c r="AL97" s="26">
        <f t="shared" si="622"/>
        <v>0.97459934861234132</v>
      </c>
      <c r="AM97" s="26">
        <f t="shared" si="399"/>
        <v>1.0822287690612351</v>
      </c>
      <c r="AN97" s="66"/>
      <c r="AO97" s="8"/>
      <c r="AP97" s="8"/>
      <c r="AQ97" s="26" t="str">
        <f t="shared" si="583"/>
        <v xml:space="preserve"> </v>
      </c>
      <c r="AR97" s="26" t="str">
        <f t="shared" si="400"/>
        <v xml:space="preserve"> </v>
      </c>
      <c r="AS97" s="8">
        <f t="shared" ref="AS97" si="644">AX97+BC97+BH97+BM97+BR97+BW97+CB97+CG97+CL97+CQ97+DK97+DP97+DX97+DF97</f>
        <v>7764800</v>
      </c>
      <c r="AT97" s="14">
        <f t="shared" ref="AT97" si="645">AY97+BD97+BI97+BN97+BS97+BX97+CC97+CH97+CM97+CR97+DL97+DQ97+DU97+DY97+DG97</f>
        <v>9869384.4400000032</v>
      </c>
      <c r="AU97" s="8">
        <f t="shared" ref="AU97" si="646">AZ97+BE97+BJ97+BO97+BT97+BY97+CD97+CI97+CN97+CS97+DM97+DR97+DV97+DZ97+DH97</f>
        <v>9160631.7100000028</v>
      </c>
      <c r="AV97" s="26">
        <f t="shared" si="623"/>
        <v>1.2710416804038742</v>
      </c>
      <c r="AW97" s="26">
        <f t="shared" si="403"/>
        <v>1.077369416480995</v>
      </c>
      <c r="AX97" s="136">
        <v>4500000</v>
      </c>
      <c r="AY97" s="136">
        <v>5757161.9100000001</v>
      </c>
      <c r="AZ97" s="8">
        <v>5026181.67</v>
      </c>
      <c r="BA97" s="26">
        <f t="shared" si="624"/>
        <v>1.2793693133333333</v>
      </c>
      <c r="BB97" s="26">
        <f t="shared" si="405"/>
        <v>1.1454345043600465</v>
      </c>
      <c r="BC97" s="27"/>
      <c r="BD97" s="27"/>
      <c r="BE97" s="32"/>
      <c r="BF97" s="26" t="str">
        <f t="shared" si="407"/>
        <v xml:space="preserve"> </v>
      </c>
      <c r="BG97" s="26" t="str">
        <f t="shared" si="408"/>
        <v xml:space="preserve"> </v>
      </c>
      <c r="BH97" s="8"/>
      <c r="BI97" s="8"/>
      <c r="BJ97" s="8">
        <v>346512.75</v>
      </c>
      <c r="BK97" s="26" t="str">
        <f t="shared" si="625"/>
        <v xml:space="preserve"> </v>
      </c>
      <c r="BL97" s="26">
        <f t="shared" si="411"/>
        <v>0</v>
      </c>
      <c r="BM97" s="27"/>
      <c r="BN97" s="27"/>
      <c r="BO97" s="27"/>
      <c r="BP97" s="26" t="str">
        <f t="shared" si="577"/>
        <v xml:space="preserve"> </v>
      </c>
      <c r="BQ97" s="26" t="str">
        <f t="shared" si="413"/>
        <v xml:space="preserve"> </v>
      </c>
      <c r="BR97" s="27"/>
      <c r="BS97" s="27"/>
      <c r="BT97" s="27"/>
      <c r="BU97" s="26" t="str">
        <f t="shared" si="626"/>
        <v xml:space="preserve"> </v>
      </c>
      <c r="BV97" s="26" t="str">
        <f t="shared" si="415"/>
        <v xml:space="preserve"> </v>
      </c>
      <c r="BW97" s="136">
        <v>1419800</v>
      </c>
      <c r="BX97" s="136">
        <v>1347676.4</v>
      </c>
      <c r="BY97" s="27">
        <v>1885383.11</v>
      </c>
      <c r="BZ97" s="26">
        <f t="shared" si="627"/>
        <v>0.94920157768699809</v>
      </c>
      <c r="CA97" s="26">
        <f t="shared" si="417"/>
        <v>0.7148024148789579</v>
      </c>
      <c r="CB97" s="136"/>
      <c r="CC97" s="136">
        <v>600.45000000000005</v>
      </c>
      <c r="CD97" s="8">
        <v>43644.19</v>
      </c>
      <c r="CE97" s="26" t="str">
        <f t="shared" si="600"/>
        <v xml:space="preserve"> </v>
      </c>
      <c r="CF97" s="26">
        <f t="shared" si="419"/>
        <v>1.3757844973179707E-2</v>
      </c>
      <c r="CG97" s="27"/>
      <c r="CH97" s="27"/>
      <c r="CI97" s="27"/>
      <c r="CJ97" s="26" t="str">
        <f t="shared" si="638"/>
        <v xml:space="preserve"> </v>
      </c>
      <c r="CK97" s="26" t="str">
        <f t="shared" si="421"/>
        <v xml:space="preserve"> </v>
      </c>
      <c r="CL97" s="136">
        <v>1335000</v>
      </c>
      <c r="CM97" s="27">
        <v>1967000</v>
      </c>
      <c r="CN97" s="27"/>
      <c r="CO97" s="26">
        <f t="shared" si="512"/>
        <v>1.4734082397003745</v>
      </c>
      <c r="CP97" s="26" t="e">
        <f>IF(CM97=0," ",IF(CM97/CN97*100&gt;200,"св.200",CM97/CN97))</f>
        <v>#DIV/0!</v>
      </c>
      <c r="CQ97" s="136">
        <v>400000</v>
      </c>
      <c r="CR97" s="136">
        <v>610356.42000000004</v>
      </c>
      <c r="CS97" s="8">
        <v>1131657.56</v>
      </c>
      <c r="CT97" s="26">
        <f t="shared" si="424"/>
        <v>1.52589105</v>
      </c>
      <c r="CU97" s="26">
        <f t="shared" si="448"/>
        <v>0.53934727392268733</v>
      </c>
      <c r="CV97" s="136">
        <v>400000</v>
      </c>
      <c r="CW97" s="136">
        <v>610356.42000000004</v>
      </c>
      <c r="CX97" s="27">
        <v>1131657.56</v>
      </c>
      <c r="CY97" s="26">
        <f t="shared" si="425"/>
        <v>1.52589105</v>
      </c>
      <c r="CZ97" s="26">
        <f t="shared" si="449"/>
        <v>0.53934727392268733</v>
      </c>
      <c r="DA97" s="27"/>
      <c r="DB97" s="27"/>
      <c r="DC97" s="27"/>
      <c r="DD97" s="26" t="str">
        <f t="shared" si="427"/>
        <v xml:space="preserve"> </v>
      </c>
      <c r="DE97" s="26" t="str">
        <f t="shared" si="428"/>
        <v xml:space="preserve"> </v>
      </c>
      <c r="DF97" s="136">
        <v>110000</v>
      </c>
      <c r="DG97" s="136">
        <v>150471.71</v>
      </c>
      <c r="DH97" s="72">
        <v>422662.38</v>
      </c>
      <c r="DI97" s="26">
        <f t="shared" si="450"/>
        <v>1.3679246363636364</v>
      </c>
      <c r="DJ97" s="26">
        <f t="shared" si="451"/>
        <v>0.3560092336583161</v>
      </c>
      <c r="DK97" s="27"/>
      <c r="DL97" s="27"/>
      <c r="DM97" s="27"/>
      <c r="DN97" s="26" t="str">
        <f t="shared" si="628"/>
        <v xml:space="preserve"> </v>
      </c>
      <c r="DO97" s="26" t="str">
        <f t="shared" si="431"/>
        <v xml:space="preserve"> </v>
      </c>
      <c r="DP97" s="41"/>
      <c r="DQ97" s="136">
        <v>36117.550000000003</v>
      </c>
      <c r="DR97" s="8">
        <v>292590.05</v>
      </c>
      <c r="DS97" s="26">
        <f>IF(DQ97&lt;=0," ",IF(DR97&lt;=0," ",IF(DQ97/DR97*100&gt;200,"СВ.200",DQ97/DR97)))</f>
        <v>0.1234408005330325</v>
      </c>
      <c r="DT97" s="26">
        <f t="shared" si="433"/>
        <v>0.1234408005330325</v>
      </c>
      <c r="DU97" s="8"/>
      <c r="DV97" s="27"/>
      <c r="DW97" s="26" t="str">
        <f t="shared" si="434"/>
        <v xml:space="preserve"> </v>
      </c>
      <c r="DX97" s="136"/>
      <c r="DY97" s="42"/>
      <c r="DZ97" s="27">
        <v>12000</v>
      </c>
      <c r="EA97" s="26" t="str">
        <f t="shared" si="630"/>
        <v xml:space="preserve"> </v>
      </c>
      <c r="EB97" s="26">
        <f t="shared" si="436"/>
        <v>0</v>
      </c>
    </row>
    <row r="98" spans="1:132" s="16" customFormat="1" ht="15.75" hidden="1" customHeight="1" outlineLevel="1" x14ac:dyDescent="0.25">
      <c r="A98" s="15">
        <f>A97+1</f>
        <v>78</v>
      </c>
      <c r="B98" s="7" t="s">
        <v>30</v>
      </c>
      <c r="C98" s="25">
        <f t="shared" si="641"/>
        <v>3331000</v>
      </c>
      <c r="D98" s="25">
        <f t="shared" si="641"/>
        <v>3477125.6300000004</v>
      </c>
      <c r="E98" s="25">
        <f t="shared" si="641"/>
        <v>3924761.55</v>
      </c>
      <c r="F98" s="26">
        <f t="shared" si="616"/>
        <v>1.0438683968778146</v>
      </c>
      <c r="G98" s="26">
        <f t="shared" si="384"/>
        <v>0.88594570286696794</v>
      </c>
      <c r="H98" s="14">
        <f>Y98++AI98+M98+AD98+AN98+T98</f>
        <v>3267000</v>
      </c>
      <c r="I98" s="21">
        <f t="shared" si="642"/>
        <v>3384469.95</v>
      </c>
      <c r="J98" s="14">
        <f t="shared" si="642"/>
        <v>3385744.67</v>
      </c>
      <c r="K98" s="26">
        <f t="shared" si="617"/>
        <v>1.0359565197428835</v>
      </c>
      <c r="L98" s="26">
        <f t="shared" si="387"/>
        <v>0.99962350380071641</v>
      </c>
      <c r="M98" s="136">
        <v>667800</v>
      </c>
      <c r="N98" s="136">
        <v>656952.43000000005</v>
      </c>
      <c r="O98" s="8">
        <v>642352.92000000004</v>
      </c>
      <c r="P98" s="26">
        <f t="shared" si="618"/>
        <v>0.98375625935908961</v>
      </c>
      <c r="Q98" s="26">
        <f t="shared" si="389"/>
        <v>1.0227281756577054</v>
      </c>
      <c r="R98" s="27">
        <f t="shared" si="643"/>
        <v>656952.43000000005</v>
      </c>
      <c r="S98" s="26">
        <f t="shared" si="443"/>
        <v>1.0227281756577054</v>
      </c>
      <c r="T98" s="27"/>
      <c r="U98" s="27"/>
      <c r="V98" s="27"/>
      <c r="W98" s="26" t="str">
        <f t="shared" si="619"/>
        <v xml:space="preserve"> </v>
      </c>
      <c r="X98" s="26" t="str">
        <f t="shared" ref="X98:X100" si="647">IF(U98=0," ",IF(U98/V98*100&gt;200,"св.200",U98/V98))</f>
        <v xml:space="preserve"> </v>
      </c>
      <c r="Y98" s="136">
        <v>76200</v>
      </c>
      <c r="Z98" s="136">
        <v>38703.14</v>
      </c>
      <c r="AA98" s="8">
        <v>76220.87</v>
      </c>
      <c r="AB98" s="26">
        <f t="shared" si="620"/>
        <v>0.5079152230971129</v>
      </c>
      <c r="AC98" s="26">
        <f t="shared" si="395"/>
        <v>0.50777615107253438</v>
      </c>
      <c r="AD98" s="136">
        <v>97500</v>
      </c>
      <c r="AE98" s="136">
        <v>147969.79</v>
      </c>
      <c r="AF98" s="8">
        <v>124400.29</v>
      </c>
      <c r="AG98" s="26">
        <f>IF(AE98&lt;=0," ",IF(AD98&lt;=0," ",IF(AE98/AD98*100&gt;200,"СВ.200",AE98/AD98)))</f>
        <v>1.5176388717948719</v>
      </c>
      <c r="AH98" s="26">
        <f t="shared" si="397"/>
        <v>1.1894649924047607</v>
      </c>
      <c r="AI98" s="136">
        <v>2405500</v>
      </c>
      <c r="AJ98" s="136">
        <v>2529119.59</v>
      </c>
      <c r="AK98" s="8">
        <v>2527425.59</v>
      </c>
      <c r="AL98" s="26">
        <f t="shared" si="622"/>
        <v>1.0513903928497192</v>
      </c>
      <c r="AM98" s="26">
        <f t="shared" si="399"/>
        <v>1.0006702472297118</v>
      </c>
      <c r="AN98" s="136">
        <v>20000</v>
      </c>
      <c r="AO98" s="136">
        <v>11725</v>
      </c>
      <c r="AP98" s="42">
        <v>15345</v>
      </c>
      <c r="AQ98" s="26">
        <f t="shared" si="583"/>
        <v>0.58625000000000005</v>
      </c>
      <c r="AR98" s="26">
        <f t="shared" si="400"/>
        <v>0.7640925382860867</v>
      </c>
      <c r="AS98" s="8">
        <f t="shared" ref="AS98:AS100" si="648">AX98+BC98+BH98+BM98+BR98+BW98+CB98+CG98+CL98+CQ98+DK98+DP98+DX98+DF98</f>
        <v>64000</v>
      </c>
      <c r="AT98" s="14">
        <f t="shared" ref="AT98:AT100" si="649">AY98+BD98+BI98+BN98+BS98+BX98+CC98+CH98+CM98+CR98+DL98+DQ98+DU98+DY98+DG98</f>
        <v>92655.680000000008</v>
      </c>
      <c r="AU98" s="8">
        <f t="shared" ref="AU98:AU100" si="650">AZ98+BE98+BJ98+BO98+BT98+BY98+CD98+CI98+CN98+CS98+DM98+DR98+DV98+DZ98+DH98</f>
        <v>539016.88</v>
      </c>
      <c r="AV98" s="26">
        <f t="shared" si="623"/>
        <v>1.4477450000000001</v>
      </c>
      <c r="AW98" s="26">
        <f t="shared" si="403"/>
        <v>0.17189754799515741</v>
      </c>
      <c r="AX98" s="8"/>
      <c r="AY98" s="8"/>
      <c r="AZ98" s="27"/>
      <c r="BA98" s="26" t="str">
        <f t="shared" si="624"/>
        <v xml:space="preserve"> </v>
      </c>
      <c r="BB98" s="26" t="str">
        <f t="shared" si="405"/>
        <v xml:space="preserve"> </v>
      </c>
      <c r="BC98" s="27"/>
      <c r="BD98" s="27"/>
      <c r="BE98" s="32"/>
      <c r="BF98" s="26" t="str">
        <f t="shared" si="407"/>
        <v xml:space="preserve"> </v>
      </c>
      <c r="BG98" s="26" t="str">
        <f t="shared" si="408"/>
        <v xml:space="preserve"> </v>
      </c>
      <c r="BH98" s="136">
        <v>64000</v>
      </c>
      <c r="BI98" s="136">
        <v>77888.600000000006</v>
      </c>
      <c r="BJ98" s="8">
        <v>63960</v>
      </c>
      <c r="BK98" s="26">
        <f t="shared" si="625"/>
        <v>1.2170093750000002</v>
      </c>
      <c r="BL98" s="26">
        <f t="shared" si="411"/>
        <v>1.2177704815509693</v>
      </c>
      <c r="BM98" s="27"/>
      <c r="BN98" s="27"/>
      <c r="BO98" s="27"/>
      <c r="BP98" s="26" t="str">
        <f t="shared" si="577"/>
        <v xml:space="preserve"> </v>
      </c>
      <c r="BQ98" s="26" t="str">
        <f t="shared" si="413"/>
        <v xml:space="preserve"> </v>
      </c>
      <c r="BR98" s="27"/>
      <c r="BS98" s="27"/>
      <c r="BT98" s="27"/>
      <c r="BU98" s="26" t="str">
        <f t="shared" si="626"/>
        <v xml:space="preserve"> </v>
      </c>
      <c r="BV98" s="26" t="str">
        <f t="shared" si="415"/>
        <v xml:space="preserve"> </v>
      </c>
      <c r="BW98" s="27"/>
      <c r="BX98" s="27"/>
      <c r="BY98" s="27"/>
      <c r="BZ98" s="26" t="str">
        <f t="shared" si="627"/>
        <v xml:space="preserve"> </v>
      </c>
      <c r="CA98" s="26" t="str">
        <f t="shared" si="417"/>
        <v xml:space="preserve"> </v>
      </c>
      <c r="CB98" s="8"/>
      <c r="CC98" s="136">
        <v>7775.42</v>
      </c>
      <c r="CD98" s="27"/>
      <c r="CE98" s="26" t="str">
        <f t="shared" si="600"/>
        <v xml:space="preserve"> </v>
      </c>
      <c r="CF98" s="26" t="str">
        <f t="shared" si="419"/>
        <v xml:space="preserve"> </v>
      </c>
      <c r="CG98" s="27"/>
      <c r="CH98" s="27"/>
      <c r="CI98" s="27"/>
      <c r="CJ98" s="26" t="str">
        <f t="shared" si="638"/>
        <v xml:space="preserve"> </v>
      </c>
      <c r="CK98" s="26" t="str">
        <f t="shared" si="421"/>
        <v xml:space="preserve"> </v>
      </c>
      <c r="CL98" s="27"/>
      <c r="CM98" s="27"/>
      <c r="CN98" s="27"/>
      <c r="CO98" s="26" t="str">
        <f t="shared" si="512"/>
        <v xml:space="preserve"> </v>
      </c>
      <c r="CP98" s="26" t="str">
        <f t="shared" si="422"/>
        <v xml:space="preserve"> </v>
      </c>
      <c r="CQ98" s="42"/>
      <c r="CR98" s="136">
        <v>6991.66</v>
      </c>
      <c r="CS98" s="8">
        <v>265444.62</v>
      </c>
      <c r="CT98" s="26" t="str">
        <f t="shared" si="424"/>
        <v xml:space="preserve"> </v>
      </c>
      <c r="CU98" s="26">
        <f t="shared" si="448"/>
        <v>2.6339430047593353E-2</v>
      </c>
      <c r="CV98" s="27"/>
      <c r="CW98" s="27"/>
      <c r="CX98" s="27"/>
      <c r="CY98" s="26" t="str">
        <f t="shared" si="425"/>
        <v xml:space="preserve"> </v>
      </c>
      <c r="CZ98" s="26" t="str">
        <f t="shared" si="449"/>
        <v xml:space="preserve"> </v>
      </c>
      <c r="DA98" s="27"/>
      <c r="DB98" s="136">
        <v>6991.66</v>
      </c>
      <c r="DC98" s="27">
        <v>265444.62</v>
      </c>
      <c r="DD98" s="26" t="str">
        <f t="shared" si="427"/>
        <v xml:space="preserve"> </v>
      </c>
      <c r="DE98" s="26">
        <f t="shared" si="428"/>
        <v>2.6339430047593353E-2</v>
      </c>
      <c r="DF98" s="27"/>
      <c r="DG98" s="27"/>
      <c r="DH98" s="72">
        <v>209612.26</v>
      </c>
      <c r="DI98" s="26" t="str">
        <f t="shared" si="450"/>
        <v xml:space="preserve"> </v>
      </c>
      <c r="DJ98" s="26">
        <f t="shared" si="451"/>
        <v>0</v>
      </c>
      <c r="DK98" s="27"/>
      <c r="DL98" s="27"/>
      <c r="DM98" s="27"/>
      <c r="DN98" s="26" t="str">
        <f t="shared" si="628"/>
        <v xml:space="preserve"> </v>
      </c>
      <c r="DO98" s="26" t="str">
        <f t="shared" si="431"/>
        <v xml:space="preserve"> </v>
      </c>
      <c r="DP98" s="41"/>
      <c r="DQ98" s="35"/>
      <c r="DR98" s="8"/>
      <c r="DS98" s="26" t="str">
        <f t="shared" si="629"/>
        <v xml:space="preserve"> </v>
      </c>
      <c r="DT98" s="26" t="str">
        <f t="shared" si="433"/>
        <v xml:space="preserve"> </v>
      </c>
      <c r="DU98" s="8"/>
      <c r="DV98" s="27"/>
      <c r="DW98" s="26" t="str">
        <f t="shared" si="434"/>
        <v xml:space="preserve"> </v>
      </c>
      <c r="DX98" s="27"/>
      <c r="DY98" s="27"/>
      <c r="DZ98" s="27"/>
      <c r="EA98" s="26" t="str">
        <f t="shared" si="630"/>
        <v xml:space="preserve"> </v>
      </c>
      <c r="EB98" s="26" t="str">
        <f t="shared" si="436"/>
        <v xml:space="preserve"> </v>
      </c>
    </row>
    <row r="99" spans="1:132" s="16" customFormat="1" ht="15.75" hidden="1" customHeight="1" outlineLevel="1" x14ac:dyDescent="0.25">
      <c r="A99" s="15">
        <f t="shared" ref="A99:A100" si="651">A98+1</f>
        <v>79</v>
      </c>
      <c r="B99" s="7" t="s">
        <v>44</v>
      </c>
      <c r="C99" s="25">
        <f t="shared" si="641"/>
        <v>2753700</v>
      </c>
      <c r="D99" s="25">
        <f t="shared" si="641"/>
        <v>3308885.37</v>
      </c>
      <c r="E99" s="25">
        <f t="shared" si="641"/>
        <v>4253279.5</v>
      </c>
      <c r="F99" s="26">
        <f t="shared" si="616"/>
        <v>1.2016143261793224</v>
      </c>
      <c r="G99" s="26">
        <f t="shared" si="384"/>
        <v>0.77796095224872952</v>
      </c>
      <c r="H99" s="14">
        <f t="shared" si="642"/>
        <v>2753700</v>
      </c>
      <c r="I99" s="21">
        <f t="shared" si="642"/>
        <v>3158591.42</v>
      </c>
      <c r="J99" s="14">
        <f t="shared" si="642"/>
        <v>2919325.1999999997</v>
      </c>
      <c r="K99" s="26">
        <f t="shared" si="617"/>
        <v>1.1470354141700259</v>
      </c>
      <c r="L99" s="26">
        <f t="shared" si="387"/>
        <v>1.0819594267880812</v>
      </c>
      <c r="M99" s="136">
        <v>443800</v>
      </c>
      <c r="N99" s="136">
        <v>544828.55000000005</v>
      </c>
      <c r="O99" s="8">
        <v>462253.96</v>
      </c>
      <c r="P99" s="26">
        <f t="shared" si="618"/>
        <v>1.2276443217665616</v>
      </c>
      <c r="Q99" s="26">
        <f t="shared" si="389"/>
        <v>1.1786346838434874</v>
      </c>
      <c r="R99" s="27">
        <f t="shared" si="643"/>
        <v>544828.55000000005</v>
      </c>
      <c r="S99" s="26">
        <f t="shared" si="443"/>
        <v>1.1786346838434874</v>
      </c>
      <c r="T99" s="27"/>
      <c r="U99" s="27"/>
      <c r="V99" s="27"/>
      <c r="W99" s="26" t="str">
        <f t="shared" si="619"/>
        <v xml:space="preserve"> </v>
      </c>
      <c r="X99" s="26" t="str">
        <f t="shared" si="647"/>
        <v xml:space="preserve"> </v>
      </c>
      <c r="Y99" s="136">
        <v>145000</v>
      </c>
      <c r="Z99" s="136">
        <v>34693.800000000003</v>
      </c>
      <c r="AA99" s="8">
        <v>144996.71</v>
      </c>
      <c r="AB99" s="26">
        <f t="shared" si="620"/>
        <v>0.23926758620689656</v>
      </c>
      <c r="AC99" s="26">
        <f>IF(Z99=0," ",IF(Z99/AA99*100&gt;200,"св.200",Z99/AA99))</f>
        <v>0.23927301522910419</v>
      </c>
      <c r="AD99" s="136">
        <v>91500</v>
      </c>
      <c r="AE99" s="136">
        <v>144770.67000000001</v>
      </c>
      <c r="AF99" s="8">
        <v>111719.82</v>
      </c>
      <c r="AG99" s="26">
        <f t="shared" si="621"/>
        <v>1.5821931147540984</v>
      </c>
      <c r="AH99" s="26">
        <f t="shared" si="397"/>
        <v>1.2958369428092527</v>
      </c>
      <c r="AI99" s="136">
        <v>2066400</v>
      </c>
      <c r="AJ99" s="136">
        <v>2421548.4</v>
      </c>
      <c r="AK99" s="8">
        <v>2192624.71</v>
      </c>
      <c r="AL99" s="26">
        <f t="shared" si="622"/>
        <v>1.1718681765389083</v>
      </c>
      <c r="AM99" s="26">
        <f t="shared" si="399"/>
        <v>1.1044062346629304</v>
      </c>
      <c r="AN99" s="136">
        <v>7000</v>
      </c>
      <c r="AO99" s="136">
        <v>12750</v>
      </c>
      <c r="AP99" s="42">
        <v>7730</v>
      </c>
      <c r="AQ99" s="26">
        <f t="shared" si="583"/>
        <v>1.8214285714285714</v>
      </c>
      <c r="AR99" s="26">
        <f t="shared" si="400"/>
        <v>1.6494178525226391</v>
      </c>
      <c r="AS99" s="8">
        <f t="shared" si="648"/>
        <v>0</v>
      </c>
      <c r="AT99" s="14">
        <f t="shared" si="649"/>
        <v>150293.94999999998</v>
      </c>
      <c r="AU99" s="8">
        <f t="shared" si="650"/>
        <v>1333954.3</v>
      </c>
      <c r="AV99" s="26" t="str">
        <f t="shared" si="623"/>
        <v xml:space="preserve"> </v>
      </c>
      <c r="AW99" s="26">
        <f t="shared" si="403"/>
        <v>0.11266799020026397</v>
      </c>
      <c r="AX99" s="8"/>
      <c r="AY99" s="8"/>
      <c r="AZ99" s="27"/>
      <c r="BA99" s="26" t="str">
        <f t="shared" si="624"/>
        <v xml:space="preserve"> </v>
      </c>
      <c r="BB99" s="26" t="str">
        <f t="shared" si="405"/>
        <v xml:space="preserve"> </v>
      </c>
      <c r="BC99" s="27"/>
      <c r="BD99" s="27"/>
      <c r="BE99" s="32"/>
      <c r="BF99" s="26" t="str">
        <f t="shared" si="407"/>
        <v xml:space="preserve"> </v>
      </c>
      <c r="BG99" s="26" t="str">
        <f t="shared" si="408"/>
        <v xml:space="preserve"> </v>
      </c>
      <c r="BH99" s="27"/>
      <c r="BI99" s="136">
        <v>23220.66</v>
      </c>
      <c r="BJ99" s="27"/>
      <c r="BK99" s="26" t="str">
        <f t="shared" si="625"/>
        <v xml:space="preserve"> </v>
      </c>
      <c r="BL99" s="26" t="str">
        <f t="shared" si="411"/>
        <v xml:space="preserve"> </v>
      </c>
      <c r="BM99" s="27"/>
      <c r="BN99" s="27"/>
      <c r="BO99" s="27"/>
      <c r="BP99" s="26" t="str">
        <f t="shared" si="577"/>
        <v xml:space="preserve"> </v>
      </c>
      <c r="BQ99" s="26" t="str">
        <f t="shared" si="413"/>
        <v xml:space="preserve"> </v>
      </c>
      <c r="BR99" s="27"/>
      <c r="BS99" s="27"/>
      <c r="BT99" s="27"/>
      <c r="BU99" s="26" t="str">
        <f t="shared" si="626"/>
        <v xml:space="preserve"> </v>
      </c>
      <c r="BV99" s="26" t="str">
        <f t="shared" si="415"/>
        <v xml:space="preserve"> </v>
      </c>
      <c r="BW99" s="27"/>
      <c r="BX99" s="27"/>
      <c r="BY99" s="27"/>
      <c r="BZ99" s="26" t="str">
        <f t="shared" si="627"/>
        <v xml:space="preserve"> </v>
      </c>
      <c r="CA99" s="26" t="str">
        <f>IF(BX99&lt;=0," ",IF(BX99/BY99*100&gt;200,"св.200",BX99/BY99))</f>
        <v xml:space="preserve"> </v>
      </c>
      <c r="CB99" s="8"/>
      <c r="CC99" s="136">
        <v>15936</v>
      </c>
      <c r="CD99" s="27">
        <v>44704</v>
      </c>
      <c r="CE99" s="26" t="str">
        <f t="shared" si="600"/>
        <v xml:space="preserve"> </v>
      </c>
      <c r="CF99" s="26">
        <f t="shared" si="419"/>
        <v>0.35647816750178957</v>
      </c>
      <c r="CG99" s="27"/>
      <c r="CH99" s="42"/>
      <c r="CI99" s="27"/>
      <c r="CJ99" s="26" t="str">
        <f t="shared" si="638"/>
        <v xml:space="preserve"> </v>
      </c>
      <c r="CK99" s="26" t="str">
        <f t="shared" si="421"/>
        <v xml:space="preserve"> </v>
      </c>
      <c r="CL99" s="27"/>
      <c r="CM99" s="136">
        <v>8474.58</v>
      </c>
      <c r="CN99" s="27">
        <v>20211.86</v>
      </c>
      <c r="CO99" s="26" t="str">
        <f t="shared" si="512"/>
        <v xml:space="preserve"> </v>
      </c>
      <c r="CP99" s="26">
        <f t="shared" si="422"/>
        <v>0.41928748764339352</v>
      </c>
      <c r="CQ99" s="42"/>
      <c r="CR99" s="136">
        <v>95000</v>
      </c>
      <c r="CS99" s="8">
        <v>1224818.23</v>
      </c>
      <c r="CT99" s="26" t="str">
        <f t="shared" si="424"/>
        <v xml:space="preserve"> </v>
      </c>
      <c r="CU99" s="26">
        <f t="shared" si="448"/>
        <v>7.7562529421202356E-2</v>
      </c>
      <c r="CV99" s="27"/>
      <c r="CW99" s="27"/>
      <c r="CX99" s="27"/>
      <c r="CY99" s="26" t="str">
        <f t="shared" si="425"/>
        <v xml:space="preserve"> </v>
      </c>
      <c r="CZ99" s="26" t="str">
        <f t="shared" si="449"/>
        <v xml:space="preserve"> </v>
      </c>
      <c r="DA99" s="27"/>
      <c r="DB99" s="136">
        <v>95000</v>
      </c>
      <c r="DC99" s="27">
        <v>1224818.23</v>
      </c>
      <c r="DD99" s="26" t="str">
        <f t="shared" si="427"/>
        <v xml:space="preserve"> </v>
      </c>
      <c r="DE99" s="26">
        <f t="shared" si="428"/>
        <v>7.7562529421202356E-2</v>
      </c>
      <c r="DF99" s="27"/>
      <c r="DG99" s="27"/>
      <c r="DH99" s="72">
        <v>44220.21</v>
      </c>
      <c r="DI99" s="26" t="str">
        <f t="shared" si="450"/>
        <v xml:space="preserve"> </v>
      </c>
      <c r="DJ99" s="26">
        <f t="shared" si="451"/>
        <v>0</v>
      </c>
      <c r="DK99" s="27"/>
      <c r="DL99" s="27"/>
      <c r="DM99" s="27"/>
      <c r="DN99" s="26" t="str">
        <f t="shared" si="628"/>
        <v xml:space="preserve"> </v>
      </c>
      <c r="DO99" s="26" t="str">
        <f t="shared" si="431"/>
        <v xml:space="preserve"> </v>
      </c>
      <c r="DP99" s="41"/>
      <c r="DQ99" s="35"/>
      <c r="DR99" s="8"/>
      <c r="DS99" s="26" t="str">
        <f t="shared" si="629"/>
        <v xml:space="preserve"> </v>
      </c>
      <c r="DT99" s="26" t="str">
        <f t="shared" si="433"/>
        <v xml:space="preserve"> </v>
      </c>
      <c r="DU99" s="136">
        <v>7662.71</v>
      </c>
      <c r="DV99" s="8"/>
      <c r="DW99" s="26" t="e">
        <f t="shared" ref="DW99:DW103" si="652">IF(DU99=0," ",IF(DU99/DV99*100&gt;200,"св.200",DU99/DV99))</f>
        <v>#DIV/0!</v>
      </c>
      <c r="DX99" s="27"/>
      <c r="DY99" s="27"/>
      <c r="DZ99" s="27"/>
      <c r="EA99" s="26" t="str">
        <f t="shared" si="630"/>
        <v xml:space="preserve"> </v>
      </c>
      <c r="EB99" s="26" t="str">
        <f t="shared" si="436"/>
        <v xml:space="preserve"> </v>
      </c>
    </row>
    <row r="100" spans="1:132" s="16" customFormat="1" ht="15.75" hidden="1" customHeight="1" outlineLevel="1" x14ac:dyDescent="0.25">
      <c r="A100" s="15">
        <f t="shared" si="651"/>
        <v>80</v>
      </c>
      <c r="B100" s="7" t="s">
        <v>103</v>
      </c>
      <c r="C100" s="25">
        <f t="shared" si="641"/>
        <v>1751900</v>
      </c>
      <c r="D100" s="25">
        <f t="shared" si="641"/>
        <v>1868682.2799999998</v>
      </c>
      <c r="E100" s="25">
        <f t="shared" si="641"/>
        <v>2157570.52</v>
      </c>
      <c r="F100" s="26">
        <f t="shared" si="616"/>
        <v>1.0666603573263314</v>
      </c>
      <c r="G100" s="26">
        <f t="shared" si="384"/>
        <v>0.86610484462867043</v>
      </c>
      <c r="H100" s="14">
        <f t="shared" si="642"/>
        <v>1751900</v>
      </c>
      <c r="I100" s="21">
        <f t="shared" si="642"/>
        <v>1868682.2799999998</v>
      </c>
      <c r="J100" s="14">
        <f t="shared" si="642"/>
        <v>1487570.52</v>
      </c>
      <c r="K100" s="26">
        <f t="shared" si="617"/>
        <v>1.0666603573263314</v>
      </c>
      <c r="L100" s="26">
        <f t="shared" si="387"/>
        <v>1.2561974406430156</v>
      </c>
      <c r="M100" s="136">
        <v>163600</v>
      </c>
      <c r="N100" s="136">
        <v>176822.47</v>
      </c>
      <c r="O100" s="8">
        <v>148158.15</v>
      </c>
      <c r="P100" s="26">
        <f t="shared" si="618"/>
        <v>1.0808219437652813</v>
      </c>
      <c r="Q100" s="26">
        <f t="shared" si="389"/>
        <v>1.1934710982824772</v>
      </c>
      <c r="R100" s="27">
        <f t="shared" si="643"/>
        <v>176822.47</v>
      </c>
      <c r="S100" s="26">
        <f t="shared" si="443"/>
        <v>1.1934710982824772</v>
      </c>
      <c r="T100" s="27"/>
      <c r="U100" s="27"/>
      <c r="V100" s="27"/>
      <c r="W100" s="26" t="str">
        <f t="shared" si="619"/>
        <v xml:space="preserve"> </v>
      </c>
      <c r="X100" s="26" t="str">
        <f t="shared" si="647"/>
        <v xml:space="preserve"> </v>
      </c>
      <c r="Y100" s="136"/>
      <c r="Z100" s="136">
        <v>-2943.85</v>
      </c>
      <c r="AA100" s="8"/>
      <c r="AB100" s="26" t="str">
        <f t="shared" si="620"/>
        <v xml:space="preserve"> </v>
      </c>
      <c r="AC100" s="26" t="str">
        <f t="shared" si="395"/>
        <v xml:space="preserve"> </v>
      </c>
      <c r="AD100" s="136">
        <v>145300</v>
      </c>
      <c r="AE100" s="136">
        <v>577519.68000000005</v>
      </c>
      <c r="AF100" s="8">
        <v>89809.54</v>
      </c>
      <c r="AG100" s="26" t="str">
        <f t="shared" si="621"/>
        <v>СВ.200</v>
      </c>
      <c r="AH100" s="26" t="str">
        <f t="shared" si="397"/>
        <v>св.200</v>
      </c>
      <c r="AI100" s="136">
        <v>1438000</v>
      </c>
      <c r="AJ100" s="136">
        <v>1114583.98</v>
      </c>
      <c r="AK100" s="8">
        <v>1246302.83</v>
      </c>
      <c r="AL100" s="26">
        <f t="shared" si="622"/>
        <v>0.77509317107093179</v>
      </c>
      <c r="AM100" s="26">
        <f t="shared" si="399"/>
        <v>0.89431232375521441</v>
      </c>
      <c r="AN100" s="136">
        <v>5000</v>
      </c>
      <c r="AO100" s="136">
        <v>2700</v>
      </c>
      <c r="AP100" s="8">
        <v>3300</v>
      </c>
      <c r="AQ100" s="26">
        <f t="shared" si="583"/>
        <v>0.54</v>
      </c>
      <c r="AR100" s="26">
        <f t="shared" si="400"/>
        <v>0.81818181818181823</v>
      </c>
      <c r="AS100" s="8">
        <f t="shared" si="648"/>
        <v>0</v>
      </c>
      <c r="AT100" s="14">
        <f t="shared" si="649"/>
        <v>0</v>
      </c>
      <c r="AU100" s="8">
        <f t="shared" si="650"/>
        <v>670000</v>
      </c>
      <c r="AV100" s="26" t="str">
        <f t="shared" si="623"/>
        <v xml:space="preserve"> </v>
      </c>
      <c r="AW100" s="26">
        <f t="shared" si="403"/>
        <v>0</v>
      </c>
      <c r="AX100" s="8"/>
      <c r="AY100" s="8"/>
      <c r="AZ100" s="27"/>
      <c r="BA100" s="26" t="str">
        <f t="shared" si="624"/>
        <v xml:space="preserve"> </v>
      </c>
      <c r="BB100" s="26" t="str">
        <f t="shared" si="405"/>
        <v xml:space="preserve"> </v>
      </c>
      <c r="BC100" s="27"/>
      <c r="BD100" s="27"/>
      <c r="BE100" s="32"/>
      <c r="BF100" s="26" t="str">
        <f t="shared" si="407"/>
        <v xml:space="preserve"> </v>
      </c>
      <c r="BG100" s="26" t="str">
        <f t="shared" si="408"/>
        <v xml:space="preserve"> </v>
      </c>
      <c r="BH100" s="8"/>
      <c r="BI100" s="8"/>
      <c r="BJ100" s="8"/>
      <c r="BK100" s="26" t="str">
        <f t="shared" si="625"/>
        <v xml:space="preserve"> </v>
      </c>
      <c r="BL100" s="26" t="str">
        <f>IF(BI100=0," ",IF(BI100/BJ100*100&gt;200,"св.200",BI100/BJ100))</f>
        <v xml:space="preserve"> </v>
      </c>
      <c r="BM100" s="27"/>
      <c r="BN100" s="27"/>
      <c r="BO100" s="27"/>
      <c r="BP100" s="26" t="str">
        <f t="shared" si="577"/>
        <v xml:space="preserve"> </v>
      </c>
      <c r="BQ100" s="26" t="str">
        <f t="shared" si="413"/>
        <v xml:space="preserve"> </v>
      </c>
      <c r="BR100" s="27"/>
      <c r="BS100" s="27"/>
      <c r="BT100" s="27"/>
      <c r="BU100" s="26" t="str">
        <f t="shared" si="626"/>
        <v xml:space="preserve"> </v>
      </c>
      <c r="BV100" s="26" t="str">
        <f t="shared" si="415"/>
        <v xml:space="preserve"> </v>
      </c>
      <c r="BW100" s="27"/>
      <c r="BX100" s="27"/>
      <c r="BY100" s="27"/>
      <c r="BZ100" s="26" t="str">
        <f t="shared" si="627"/>
        <v xml:space="preserve"> </v>
      </c>
      <c r="CA100" s="26" t="str">
        <f t="shared" si="417"/>
        <v xml:space="preserve"> </v>
      </c>
      <c r="CB100" s="8"/>
      <c r="CC100" s="136"/>
      <c r="CD100" s="27"/>
      <c r="CE100" s="26" t="str">
        <f t="shared" si="600"/>
        <v xml:space="preserve"> </v>
      </c>
      <c r="CF100" s="26" t="str">
        <f t="shared" si="419"/>
        <v xml:space="preserve"> </v>
      </c>
      <c r="CG100" s="27"/>
      <c r="CH100" s="27"/>
      <c r="CI100" s="27"/>
      <c r="CJ100" s="26" t="str">
        <f t="shared" si="638"/>
        <v xml:space="preserve"> </v>
      </c>
      <c r="CK100" s="26" t="str">
        <f t="shared" si="421"/>
        <v xml:space="preserve"> </v>
      </c>
      <c r="CL100" s="27"/>
      <c r="CM100" s="27"/>
      <c r="CN100" s="27"/>
      <c r="CO100" s="26" t="str">
        <f t="shared" si="512"/>
        <v xml:space="preserve"> </v>
      </c>
      <c r="CP100" s="26" t="str">
        <f t="shared" si="422"/>
        <v xml:space="preserve"> </v>
      </c>
      <c r="CQ100" s="42"/>
      <c r="CR100" s="136"/>
      <c r="CS100" s="8">
        <v>670000</v>
      </c>
      <c r="CT100" s="26" t="str">
        <f t="shared" si="424"/>
        <v xml:space="preserve"> </v>
      </c>
      <c r="CU100" s="26">
        <f t="shared" si="448"/>
        <v>0</v>
      </c>
      <c r="CV100" s="27"/>
      <c r="CW100" s="27"/>
      <c r="CX100" s="27"/>
      <c r="CY100" s="26" t="str">
        <f t="shared" si="425"/>
        <v xml:space="preserve"> </v>
      </c>
      <c r="CZ100" s="26" t="str">
        <f t="shared" si="449"/>
        <v xml:space="preserve"> </v>
      </c>
      <c r="DA100" s="27"/>
      <c r="DB100" s="27"/>
      <c r="DC100" s="27">
        <v>670000</v>
      </c>
      <c r="DD100" s="26" t="str">
        <f t="shared" si="427"/>
        <v xml:space="preserve"> </v>
      </c>
      <c r="DE100" s="26">
        <f t="shared" si="428"/>
        <v>0</v>
      </c>
      <c r="DF100" s="27"/>
      <c r="DG100" s="27"/>
      <c r="DH100" s="27"/>
      <c r="DI100" s="26" t="str">
        <f t="shared" si="450"/>
        <v xml:space="preserve"> </v>
      </c>
      <c r="DJ100" s="26" t="str">
        <f t="shared" si="451"/>
        <v xml:space="preserve"> </v>
      </c>
      <c r="DK100" s="27"/>
      <c r="DL100" s="27"/>
      <c r="DM100" s="27"/>
      <c r="DN100" s="26" t="str">
        <f t="shared" si="628"/>
        <v xml:space="preserve"> </v>
      </c>
      <c r="DO100" s="26" t="str">
        <f t="shared" si="431"/>
        <v xml:space="preserve"> </v>
      </c>
      <c r="DP100" s="41"/>
      <c r="DQ100" s="35"/>
      <c r="DR100" s="8"/>
      <c r="DS100" s="26" t="str">
        <f t="shared" si="629"/>
        <v xml:space="preserve"> </v>
      </c>
      <c r="DT100" s="26" t="str">
        <f t="shared" si="433"/>
        <v xml:space="preserve"> </v>
      </c>
      <c r="DU100" s="8"/>
      <c r="DV100" s="8"/>
      <c r="DW100" s="26" t="str">
        <f t="shared" si="652"/>
        <v xml:space="preserve"> </v>
      </c>
      <c r="DX100" s="27"/>
      <c r="DY100" s="27"/>
      <c r="DZ100" s="27"/>
      <c r="EA100" s="26" t="str">
        <f t="shared" si="630"/>
        <v xml:space="preserve"> </v>
      </c>
      <c r="EB100" s="26" t="str">
        <f t="shared" si="436"/>
        <v xml:space="preserve"> </v>
      </c>
    </row>
    <row r="101" spans="1:132" s="18" customFormat="1" ht="32.1" customHeight="1" collapsed="1" x14ac:dyDescent="0.25">
      <c r="A101" s="17"/>
      <c r="B101" s="6" t="s">
        <v>152</v>
      </c>
      <c r="C101" s="31">
        <f>SUM(C102:C107)</f>
        <v>29158526.659999996</v>
      </c>
      <c r="D101" s="31">
        <f t="shared" ref="D101:E101" si="653">SUM(D102:D107)</f>
        <v>30320936.800000004</v>
      </c>
      <c r="E101" s="31">
        <f t="shared" si="653"/>
        <v>26903192.830000002</v>
      </c>
      <c r="F101" s="23">
        <f t="shared" si="616"/>
        <v>1.0398651877563696</v>
      </c>
      <c r="G101" s="23">
        <f t="shared" si="384"/>
        <v>1.1270386006447846</v>
      </c>
      <c r="H101" s="22">
        <f t="shared" ref="H101:J101" si="654">SUM(H102:H107)</f>
        <v>26869075.140000001</v>
      </c>
      <c r="I101" s="56">
        <f>SUM(I102:I107)</f>
        <v>27838260.290000003</v>
      </c>
      <c r="J101" s="22">
        <f t="shared" si="654"/>
        <v>25393818.940000005</v>
      </c>
      <c r="K101" s="23">
        <f t="shared" si="617"/>
        <v>1.0360706553891457</v>
      </c>
      <c r="L101" s="23">
        <f t="shared" si="387"/>
        <v>1.0962612734924067</v>
      </c>
      <c r="M101" s="22">
        <f>SUM(M102:M107)</f>
        <v>20268691</v>
      </c>
      <c r="N101" s="22">
        <f>SUM(N102:N107)</f>
        <v>20763216.080000006</v>
      </c>
      <c r="O101" s="22">
        <f>SUM(O102:O107)</f>
        <v>18909562.41</v>
      </c>
      <c r="P101" s="23">
        <f t="shared" si="618"/>
        <v>1.0243984715145149</v>
      </c>
      <c r="Q101" s="23">
        <f t="shared" si="389"/>
        <v>1.0980273170689414</v>
      </c>
      <c r="R101" s="24">
        <f>SUM(R102:R107)</f>
        <v>20763216.080000006</v>
      </c>
      <c r="S101" s="23">
        <f t="shared" si="443"/>
        <v>1.0980273170689414</v>
      </c>
      <c r="T101" s="22">
        <f t="shared" ref="T101" si="655">SUM(T102:T107)</f>
        <v>996279.47</v>
      </c>
      <c r="U101" s="22">
        <f>SUM(U102:U107)</f>
        <v>1008661.31</v>
      </c>
      <c r="V101" s="22">
        <f>SUM(V102:V107)</f>
        <v>922435.8</v>
      </c>
      <c r="W101" s="23">
        <f t="shared" si="619"/>
        <v>1.0124280790409141</v>
      </c>
      <c r="X101" s="23">
        <f t="shared" si="392"/>
        <v>1.0934758928480444</v>
      </c>
      <c r="Y101" s="22">
        <f>SUM(Y102:Y107)</f>
        <v>122401.8</v>
      </c>
      <c r="Z101" s="22">
        <f>SUM(Z102:Z107)</f>
        <v>109930.1</v>
      </c>
      <c r="AA101" s="22">
        <f t="shared" ref="AA101" si="656">SUM(AA102:AA107)</f>
        <v>143439.35</v>
      </c>
      <c r="AB101" s="23">
        <f t="shared" si="620"/>
        <v>0.89810852454784162</v>
      </c>
      <c r="AC101" s="23">
        <f t="shared" si="395"/>
        <v>0.7663873267691188</v>
      </c>
      <c r="AD101" s="22">
        <f>SUM(AD102:AD107)</f>
        <v>462800</v>
      </c>
      <c r="AE101" s="22">
        <f>SUM(AE102:AE107)</f>
        <v>570404.12</v>
      </c>
      <c r="AF101" s="22">
        <f>SUM(AF102:AF107)</f>
        <v>468263.98999999993</v>
      </c>
      <c r="AG101" s="23">
        <f t="shared" si="621"/>
        <v>1.2325067415730337</v>
      </c>
      <c r="AH101" s="23">
        <f t="shared" si="397"/>
        <v>1.2181251007578013</v>
      </c>
      <c r="AI101" s="22">
        <f>SUM(AI102:AI107)</f>
        <v>5017902.87</v>
      </c>
      <c r="AJ101" s="22">
        <f>SUM(AJ102:AJ107)</f>
        <v>5386048.6800000006</v>
      </c>
      <c r="AK101" s="22">
        <f>SUM(AK102:AK107)</f>
        <v>4949617.3900000006</v>
      </c>
      <c r="AL101" s="23">
        <f t="shared" si="622"/>
        <v>1.0733664679324493</v>
      </c>
      <c r="AM101" s="23">
        <f t="shared" si="399"/>
        <v>1.0881747528368046</v>
      </c>
      <c r="AN101" s="65">
        <f>SUM(AN102:AN107)</f>
        <v>1000</v>
      </c>
      <c r="AO101" s="22">
        <f>SUM(AO102:AO107)</f>
        <v>0</v>
      </c>
      <c r="AP101" s="22">
        <f>SUM(AP102:AP107)</f>
        <v>500</v>
      </c>
      <c r="AQ101" s="23" t="str">
        <f t="shared" si="583"/>
        <v xml:space="preserve"> </v>
      </c>
      <c r="AR101" s="23">
        <f t="shared" si="400"/>
        <v>0</v>
      </c>
      <c r="AS101" s="22">
        <f>SUM(AS102:AS107)</f>
        <v>2289451.52</v>
      </c>
      <c r="AT101" s="22">
        <f t="shared" ref="AT101:AU101" si="657">SUM(AT102:AT107)</f>
        <v>2482676.5100000002</v>
      </c>
      <c r="AU101" s="22">
        <f t="shared" si="657"/>
        <v>1509373.8900000001</v>
      </c>
      <c r="AV101" s="23">
        <f t="shared" si="623"/>
        <v>1.0843979391186236</v>
      </c>
      <c r="AW101" s="23">
        <f t="shared" si="403"/>
        <v>1.6448386489579465</v>
      </c>
      <c r="AX101" s="22">
        <f>SUM(AX102:AX107)</f>
        <v>179000</v>
      </c>
      <c r="AY101" s="22">
        <f>SUM(AY102:AY107)</f>
        <v>264810.95</v>
      </c>
      <c r="AZ101" s="22">
        <f>SUM(AZ102:AZ107)</f>
        <v>212778.39</v>
      </c>
      <c r="BA101" s="23">
        <f t="shared" si="624"/>
        <v>1.4793907821229051</v>
      </c>
      <c r="BB101" s="23">
        <f t="shared" si="405"/>
        <v>1.244538742867638</v>
      </c>
      <c r="BC101" s="24">
        <f>SUM(BC102:BC107)</f>
        <v>0</v>
      </c>
      <c r="BD101" s="24">
        <f t="shared" ref="BD101:BE101" si="658">SUM(BD102:BD107)</f>
        <v>0</v>
      </c>
      <c r="BE101" s="29">
        <f t="shared" si="658"/>
        <v>0</v>
      </c>
      <c r="BF101" s="23" t="str">
        <f t="shared" si="407"/>
        <v xml:space="preserve"> </v>
      </c>
      <c r="BG101" s="23" t="str">
        <f t="shared" si="408"/>
        <v xml:space="preserve"> </v>
      </c>
      <c r="BH101" s="24">
        <f t="shared" ref="BH101:BJ101" si="659">SUM(BH102:BH107)</f>
        <v>386150</v>
      </c>
      <c r="BI101" s="24">
        <f>SUM(BI102:BI107)</f>
        <v>386127.18</v>
      </c>
      <c r="BJ101" s="24">
        <f t="shared" si="659"/>
        <v>44427.360000000001</v>
      </c>
      <c r="BK101" s="23">
        <f t="shared" si="625"/>
        <v>0.99994090379386247</v>
      </c>
      <c r="BL101" s="23" t="str">
        <f t="shared" si="411"/>
        <v>св.200</v>
      </c>
      <c r="BM101" s="24">
        <f t="shared" ref="BM101:BO101" si="660">SUM(BM102:BM107)</f>
        <v>365000</v>
      </c>
      <c r="BN101" s="24">
        <f>SUM(BN102:BN107)</f>
        <v>360491.88</v>
      </c>
      <c r="BO101" s="24">
        <f t="shared" si="660"/>
        <v>360491.88</v>
      </c>
      <c r="BP101" s="23">
        <f t="shared" si="577"/>
        <v>0.98764898630136988</v>
      </c>
      <c r="BQ101" s="23">
        <f t="shared" si="413"/>
        <v>1</v>
      </c>
      <c r="BR101" s="24">
        <f>SUM(BR102:BR107)</f>
        <v>0</v>
      </c>
      <c r="BS101" s="24">
        <f>SUM(BS102:BS107)</f>
        <v>0</v>
      </c>
      <c r="BT101" s="24">
        <f>SUM(BT102:BT107)</f>
        <v>0</v>
      </c>
      <c r="BU101" s="23" t="str">
        <f t="shared" si="626"/>
        <v xml:space="preserve"> </v>
      </c>
      <c r="BV101" s="23" t="str">
        <f t="shared" si="415"/>
        <v xml:space="preserve"> </v>
      </c>
      <c r="BW101" s="22">
        <f>SUM(BW102:BW107)</f>
        <v>110000</v>
      </c>
      <c r="BX101" s="22">
        <f>SUM(BX102:BX107)</f>
        <v>105387.54</v>
      </c>
      <c r="BY101" s="22">
        <f>SUM(BY102:BY107)</f>
        <v>111163.38</v>
      </c>
      <c r="BZ101" s="23">
        <f t="shared" si="627"/>
        <v>0.95806854545454545</v>
      </c>
      <c r="CA101" s="23">
        <f t="shared" si="417"/>
        <v>0.9480418821378046</v>
      </c>
      <c r="CB101" s="22">
        <f>SUM(CB102:CB107)</f>
        <v>648345</v>
      </c>
      <c r="CC101" s="22">
        <f>SUM(CC102:CC107)</f>
        <v>631322</v>
      </c>
      <c r="CD101" s="22">
        <f>SUM(CD102:CD107)</f>
        <v>582010</v>
      </c>
      <c r="CE101" s="23">
        <f t="shared" si="600"/>
        <v>0.97374391720457476</v>
      </c>
      <c r="CF101" s="23">
        <f t="shared" si="419"/>
        <v>1.0847270665452484</v>
      </c>
      <c r="CG101" s="24">
        <f>SUM(CG102:CG107)</f>
        <v>0</v>
      </c>
      <c r="CH101" s="24">
        <f>SUM(CH102:CH107)</f>
        <v>0</v>
      </c>
      <c r="CI101" s="24">
        <f>SUM(CI102:CI107)</f>
        <v>0</v>
      </c>
      <c r="CJ101" s="23" t="str">
        <f t="shared" si="638"/>
        <v xml:space="preserve"> </v>
      </c>
      <c r="CK101" s="23" t="str">
        <f t="shared" si="421"/>
        <v xml:space="preserve"> </v>
      </c>
      <c r="CL101" s="22">
        <f>SUM(CL102:CL107)</f>
        <v>13500</v>
      </c>
      <c r="CM101" s="22">
        <f>SUM(CM102:CM107)</f>
        <v>13500</v>
      </c>
      <c r="CN101" s="22">
        <f>SUM(CN102:CN107)</f>
        <v>94300</v>
      </c>
      <c r="CO101" s="23">
        <f t="shared" si="512"/>
        <v>1</v>
      </c>
      <c r="CP101" s="23">
        <f t="shared" si="422"/>
        <v>0.14316012725344646</v>
      </c>
      <c r="CQ101" s="45">
        <f>SUM(CQ102:CQ107)</f>
        <v>396173</v>
      </c>
      <c r="CR101" s="45">
        <f>SUM(CR102:CR107)</f>
        <v>505395.32</v>
      </c>
      <c r="CS101" s="22">
        <f>SUM(CS102:CS107)</f>
        <v>81062.25</v>
      </c>
      <c r="CT101" s="23">
        <f t="shared" si="424"/>
        <v>1.2756934975376919</v>
      </c>
      <c r="CU101" s="23" t="str">
        <f t="shared" si="448"/>
        <v>св.200</v>
      </c>
      <c r="CV101" s="24">
        <f>SUM(CV102:CV107)</f>
        <v>310000</v>
      </c>
      <c r="CW101" s="24">
        <f>SUM(CW102:CW107)</f>
        <v>419222.12</v>
      </c>
      <c r="CX101" s="24">
        <f>SUM(CX102:CX107)</f>
        <v>81062.25</v>
      </c>
      <c r="CY101" s="23">
        <f t="shared" si="425"/>
        <v>1.3523294193548387</v>
      </c>
      <c r="CZ101" s="23" t="str">
        <f t="shared" si="449"/>
        <v>св.200</v>
      </c>
      <c r="DA101" s="24">
        <f>SUM(DA102:DA107)</f>
        <v>86173</v>
      </c>
      <c r="DB101" s="24">
        <f t="shared" ref="DB101:DC101" si="661">SUM(DB102:DB107)</f>
        <v>86173.2</v>
      </c>
      <c r="DC101" s="24">
        <f t="shared" si="661"/>
        <v>0</v>
      </c>
      <c r="DD101" s="23">
        <f t="shared" si="427"/>
        <v>1.0000023209125828</v>
      </c>
      <c r="DE101" s="23" t="str">
        <f t="shared" si="428"/>
        <v xml:space="preserve"> </v>
      </c>
      <c r="DF101" s="24">
        <f>SUM(DF102:DF107)</f>
        <v>0</v>
      </c>
      <c r="DG101" s="24">
        <f t="shared" ref="DG101:DH101" si="662">SUM(DG102:DG107)</f>
        <v>24628.720000000001</v>
      </c>
      <c r="DH101" s="24">
        <f t="shared" si="662"/>
        <v>0</v>
      </c>
      <c r="DI101" s="59" t="str">
        <f t="shared" si="450"/>
        <v xml:space="preserve"> </v>
      </c>
      <c r="DJ101" s="59" t="str">
        <f t="shared" si="451"/>
        <v xml:space="preserve"> </v>
      </c>
      <c r="DK101" s="22">
        <f>SUM(DK102:DK107)</f>
        <v>0</v>
      </c>
      <c r="DL101" s="22">
        <f>SUM(DL102:DL107)</f>
        <v>0</v>
      </c>
      <c r="DM101" s="22">
        <f>SUM(DM102:DM107)</f>
        <v>0</v>
      </c>
      <c r="DN101" s="23" t="str">
        <f t="shared" si="628"/>
        <v xml:space="preserve"> </v>
      </c>
      <c r="DO101" s="23" t="str">
        <f t="shared" si="431"/>
        <v xml:space="preserve"> </v>
      </c>
      <c r="DP101" s="22">
        <f>SUM(DP102:DP107)</f>
        <v>0</v>
      </c>
      <c r="DQ101" s="34">
        <f>SUM(DQ102:DQ107)</f>
        <v>0</v>
      </c>
      <c r="DR101" s="22">
        <f>SUM(DR102:DR107)</f>
        <v>0</v>
      </c>
      <c r="DS101" s="23" t="str">
        <f t="shared" si="629"/>
        <v xml:space="preserve"> </v>
      </c>
      <c r="DT101" s="23" t="str">
        <f t="shared" si="433"/>
        <v xml:space="preserve"> </v>
      </c>
      <c r="DU101" s="22">
        <f>SUM(DU102:DU107)</f>
        <v>0</v>
      </c>
      <c r="DV101" s="22">
        <f>SUM(DV102:DV107)</f>
        <v>0</v>
      </c>
      <c r="DW101" s="23" t="str">
        <f t="shared" si="652"/>
        <v xml:space="preserve"> </v>
      </c>
      <c r="DX101" s="22">
        <f>SUM(DX102:DX107)</f>
        <v>191283.52000000002</v>
      </c>
      <c r="DY101" s="22">
        <f>SUM(DY102:DY107)</f>
        <v>191012.92</v>
      </c>
      <c r="DZ101" s="22">
        <f>SUM(DZ102:DZ107)</f>
        <v>23140.63</v>
      </c>
      <c r="EA101" s="23">
        <f t="shared" si="630"/>
        <v>0.99858534598275894</v>
      </c>
      <c r="EB101" s="23" t="str">
        <f t="shared" ref="EB101:EB103" si="663">IF(DY101=0," ",IF(DY101/DZ101*100&gt;200,"св.200",DY101/DZ101))</f>
        <v>св.200</v>
      </c>
    </row>
    <row r="102" spans="1:132" s="16" customFormat="1" ht="15.75" hidden="1" outlineLevel="1" x14ac:dyDescent="0.25">
      <c r="A102" s="15">
        <v>81</v>
      </c>
      <c r="B102" s="7" t="s">
        <v>6</v>
      </c>
      <c r="C102" s="25">
        <f t="shared" ref="C102:E107" si="664">H102+AS102</f>
        <v>22682779.469999999</v>
      </c>
      <c r="D102" s="25">
        <f t="shared" si="664"/>
        <v>23607696.600000001</v>
      </c>
      <c r="E102" s="25">
        <f t="shared" si="664"/>
        <v>21508927.580000002</v>
      </c>
      <c r="F102" s="26">
        <f t="shared" si="616"/>
        <v>1.0407761813856757</v>
      </c>
      <c r="G102" s="26">
        <f t="shared" si="384"/>
        <v>1.0975766463573726</v>
      </c>
      <c r="H102" s="14">
        <f t="shared" ref="H102:J107" si="665">Y102++AI102+M102+AD102+AN102+T102</f>
        <v>21383779.469999999</v>
      </c>
      <c r="I102" s="21">
        <f t="shared" si="665"/>
        <v>22102498.390000001</v>
      </c>
      <c r="J102" s="14">
        <f t="shared" si="665"/>
        <v>20403431.680000003</v>
      </c>
      <c r="K102" s="26">
        <f t="shared" si="617"/>
        <v>1.0336104719471277</v>
      </c>
      <c r="L102" s="26">
        <f t="shared" si="387"/>
        <v>1.0832735755753022</v>
      </c>
      <c r="M102" s="136">
        <v>19088500</v>
      </c>
      <c r="N102" s="136">
        <v>19584903.600000001</v>
      </c>
      <c r="O102" s="8">
        <v>17852288.600000001</v>
      </c>
      <c r="P102" s="26">
        <f t="shared" si="618"/>
        <v>1.0260053749639837</v>
      </c>
      <c r="Q102" s="26">
        <f t="shared" si="389"/>
        <v>1.0970528226840339</v>
      </c>
      <c r="R102" s="27">
        <f t="shared" ref="R102:R107" si="666">N102</f>
        <v>19584903.600000001</v>
      </c>
      <c r="S102" s="26">
        <f t="shared" si="443"/>
        <v>1.0970528226840339</v>
      </c>
      <c r="T102" s="136">
        <v>996279.47</v>
      </c>
      <c r="U102" s="136">
        <v>1008661.31</v>
      </c>
      <c r="V102" s="27">
        <v>922435.8</v>
      </c>
      <c r="W102" s="26">
        <f t="shared" si="619"/>
        <v>1.0124280790409141</v>
      </c>
      <c r="X102" s="26">
        <f t="shared" si="392"/>
        <v>1.0934758928480444</v>
      </c>
      <c r="Y102" s="8"/>
      <c r="Z102" s="8"/>
      <c r="AA102" s="8"/>
      <c r="AB102" s="26" t="str">
        <f t="shared" si="620"/>
        <v xml:space="preserve"> </v>
      </c>
      <c r="AC102" s="26" t="str">
        <f t="shared" si="395"/>
        <v xml:space="preserve"> </v>
      </c>
      <c r="AD102" s="136">
        <v>269000</v>
      </c>
      <c r="AE102" s="136">
        <v>314202.55</v>
      </c>
      <c r="AF102" s="8">
        <v>306209.15999999997</v>
      </c>
      <c r="AG102" s="26">
        <f t="shared" si="621"/>
        <v>1.1680392193308551</v>
      </c>
      <c r="AH102" s="26">
        <f t="shared" si="397"/>
        <v>1.0261043464539075</v>
      </c>
      <c r="AI102" s="136">
        <v>1030000</v>
      </c>
      <c r="AJ102" s="136">
        <v>1194730.93</v>
      </c>
      <c r="AK102" s="49">
        <v>1322498.1200000001</v>
      </c>
      <c r="AL102" s="26">
        <f t="shared" si="622"/>
        <v>1.1599329417475728</v>
      </c>
      <c r="AM102" s="26">
        <f t="shared" si="399"/>
        <v>0.90338951105654486</v>
      </c>
      <c r="AN102" s="66"/>
      <c r="AO102" s="8"/>
      <c r="AP102" s="8"/>
      <c r="AQ102" s="26" t="str">
        <f t="shared" si="583"/>
        <v xml:space="preserve"> </v>
      </c>
      <c r="AR102" s="26" t="str">
        <f t="shared" si="400"/>
        <v xml:space="preserve"> </v>
      </c>
      <c r="AS102" s="8">
        <f>AX102+BC102+BH102+BM102+BR102+BW102+CB102+CG102+CL102+CQ102+DK102+DP102+DX102+DF102</f>
        <v>1299000</v>
      </c>
      <c r="AT102" s="14">
        <f t="shared" ref="AT102" si="667">AY102+BD102+BI102+BN102+BS102+BX102+CC102+CH102+CM102+CR102+DL102+DQ102+DU102+DY102+DG102</f>
        <v>1505198.2100000002</v>
      </c>
      <c r="AU102" s="8">
        <f t="shared" ref="AU102" si="668">AZ102+BE102+BJ102+BO102+BT102+BY102+CD102+CI102+CN102+CS102+DM102+DR102+DV102+DZ102+DH102</f>
        <v>1105495.8999999999</v>
      </c>
      <c r="AV102" s="26">
        <f t="shared" si="623"/>
        <v>1.1587361123941495</v>
      </c>
      <c r="AW102" s="26">
        <f t="shared" si="403"/>
        <v>1.3615592875559288</v>
      </c>
      <c r="AX102" s="136">
        <v>179000</v>
      </c>
      <c r="AY102" s="136">
        <v>264810.95</v>
      </c>
      <c r="AZ102" s="8">
        <v>212778.39</v>
      </c>
      <c r="BA102" s="26">
        <f t="shared" si="624"/>
        <v>1.4793907821229051</v>
      </c>
      <c r="BB102" s="26">
        <f t="shared" si="405"/>
        <v>1.244538742867638</v>
      </c>
      <c r="BC102" s="27"/>
      <c r="BD102" s="27"/>
      <c r="BE102" s="32"/>
      <c r="BF102" s="26" t="str">
        <f t="shared" si="407"/>
        <v xml:space="preserve"> </v>
      </c>
      <c r="BG102" s="26" t="str">
        <f t="shared" si="408"/>
        <v xml:space="preserve"> </v>
      </c>
      <c r="BH102" s="8"/>
      <c r="BI102" s="8"/>
      <c r="BJ102" s="27"/>
      <c r="BK102" s="26" t="str">
        <f t="shared" si="625"/>
        <v xml:space="preserve"> </v>
      </c>
      <c r="BL102" s="26" t="str">
        <f t="shared" si="411"/>
        <v xml:space="preserve"> </v>
      </c>
      <c r="BM102" s="136">
        <v>365000</v>
      </c>
      <c r="BN102" s="136">
        <v>360491.88</v>
      </c>
      <c r="BO102" s="8">
        <v>360491.88</v>
      </c>
      <c r="BP102" s="26">
        <f t="shared" si="577"/>
        <v>0.98764898630136988</v>
      </c>
      <c r="BQ102" s="26">
        <f t="shared" si="413"/>
        <v>1</v>
      </c>
      <c r="BR102" s="27"/>
      <c r="BS102" s="27"/>
      <c r="BT102" s="27"/>
      <c r="BU102" s="26" t="str">
        <f t="shared" si="626"/>
        <v xml:space="preserve"> </v>
      </c>
      <c r="BV102" s="26" t="str">
        <f t="shared" si="415"/>
        <v xml:space="preserve"> </v>
      </c>
      <c r="BW102" s="136">
        <v>110000</v>
      </c>
      <c r="BX102" s="136">
        <v>105387.54</v>
      </c>
      <c r="BY102" s="27">
        <v>111163.38</v>
      </c>
      <c r="BZ102" s="26">
        <f>IF(BX102&lt;=0," ",IF(BW102&lt;=0," ",IF(BX102/BW102*100&gt;200,"СВ.200",BX102/BW102)))</f>
        <v>0.95806854545454545</v>
      </c>
      <c r="CA102" s="26">
        <f t="shared" si="417"/>
        <v>0.9480418821378046</v>
      </c>
      <c r="CB102" s="136">
        <v>335000</v>
      </c>
      <c r="CC102" s="136">
        <v>330657</v>
      </c>
      <c r="CD102" s="8">
        <v>340000</v>
      </c>
      <c r="CE102" s="26">
        <f t="shared" si="600"/>
        <v>0.98703582089552244</v>
      </c>
      <c r="CF102" s="26">
        <f t="shared" si="419"/>
        <v>0.97252058823529408</v>
      </c>
      <c r="CG102" s="27"/>
      <c r="CH102" s="27"/>
      <c r="CI102" s="27"/>
      <c r="CJ102" s="26" t="str">
        <f t="shared" si="638"/>
        <v xml:space="preserve"> </v>
      </c>
      <c r="CK102" s="26" t="str">
        <f t="shared" si="421"/>
        <v xml:space="preserve"> </v>
      </c>
      <c r="CL102" s="27"/>
      <c r="CM102" s="27"/>
      <c r="CN102" s="27"/>
      <c r="CO102" s="26" t="str">
        <f t="shared" si="512"/>
        <v xml:space="preserve"> </v>
      </c>
      <c r="CP102" s="26" t="str">
        <f t="shared" si="422"/>
        <v xml:space="preserve"> </v>
      </c>
      <c r="CQ102" s="136">
        <v>310000</v>
      </c>
      <c r="CR102" s="136">
        <v>419222.12</v>
      </c>
      <c r="CS102" s="8">
        <v>81062.25</v>
      </c>
      <c r="CT102" s="26">
        <f t="shared" si="424"/>
        <v>1.3523294193548387</v>
      </c>
      <c r="CU102" s="26" t="str">
        <f t="shared" si="448"/>
        <v>св.200</v>
      </c>
      <c r="CV102" s="136">
        <v>310000</v>
      </c>
      <c r="CW102" s="136">
        <v>419222.12</v>
      </c>
      <c r="CX102" s="27">
        <v>81062.25</v>
      </c>
      <c r="CY102" s="26">
        <f t="shared" si="425"/>
        <v>1.3523294193548387</v>
      </c>
      <c r="CZ102" s="26" t="str">
        <f t="shared" si="449"/>
        <v>св.200</v>
      </c>
      <c r="DA102" s="27"/>
      <c r="DB102" s="27"/>
      <c r="DC102" s="27"/>
      <c r="DD102" s="26" t="str">
        <f t="shared" si="427"/>
        <v xml:space="preserve"> </v>
      </c>
      <c r="DE102" s="26" t="str">
        <f t="shared" si="428"/>
        <v xml:space="preserve"> </v>
      </c>
      <c r="DF102" s="136"/>
      <c r="DG102" s="136">
        <v>24628.720000000001</v>
      </c>
      <c r="DH102" s="27"/>
      <c r="DI102" s="26" t="str">
        <f t="shared" si="450"/>
        <v xml:space="preserve"> </v>
      </c>
      <c r="DJ102" s="26" t="str">
        <f t="shared" si="451"/>
        <v xml:space="preserve"> </v>
      </c>
      <c r="DK102" s="27"/>
      <c r="DL102" s="27"/>
      <c r="DM102" s="27"/>
      <c r="DN102" s="26" t="str">
        <f t="shared" si="628"/>
        <v xml:space="preserve"> </v>
      </c>
      <c r="DO102" s="26" t="str">
        <f t="shared" si="431"/>
        <v xml:space="preserve"> </v>
      </c>
      <c r="DP102" s="27"/>
      <c r="DQ102" s="33"/>
      <c r="DR102" s="27"/>
      <c r="DS102" s="26" t="str">
        <f t="shared" si="629"/>
        <v xml:space="preserve"> </v>
      </c>
      <c r="DT102" s="26" t="str">
        <f t="shared" si="433"/>
        <v xml:space="preserve"> </v>
      </c>
      <c r="DU102" s="27"/>
      <c r="DV102" s="27"/>
      <c r="DW102" s="26" t="str">
        <f t="shared" si="652"/>
        <v xml:space="preserve"> </v>
      </c>
      <c r="DX102" s="8"/>
      <c r="DY102" s="8"/>
      <c r="DZ102" s="27"/>
      <c r="EA102" s="26" t="str">
        <f t="shared" si="630"/>
        <v xml:space="preserve"> </v>
      </c>
      <c r="EB102" s="26" t="str">
        <f t="shared" si="663"/>
        <v xml:space="preserve"> </v>
      </c>
    </row>
    <row r="103" spans="1:132" s="16" customFormat="1" ht="15.75" hidden="1" outlineLevel="1" x14ac:dyDescent="0.25">
      <c r="A103" s="15">
        <f>A102+1</f>
        <v>82</v>
      </c>
      <c r="B103" s="7" t="s">
        <v>11</v>
      </c>
      <c r="C103" s="25">
        <f t="shared" si="664"/>
        <v>1574000</v>
      </c>
      <c r="D103" s="25">
        <f t="shared" si="664"/>
        <v>1457965.06</v>
      </c>
      <c r="E103" s="25">
        <f t="shared" si="664"/>
        <v>932146.04999999993</v>
      </c>
      <c r="F103" s="26">
        <f t="shared" si="616"/>
        <v>0.92628021601016519</v>
      </c>
      <c r="G103" s="26">
        <f t="shared" si="384"/>
        <v>1.5640950900344428</v>
      </c>
      <c r="H103" s="14">
        <f t="shared" si="665"/>
        <v>917500</v>
      </c>
      <c r="I103" s="21">
        <f t="shared" si="665"/>
        <v>801918.4800000001</v>
      </c>
      <c r="J103" s="14">
        <f t="shared" si="665"/>
        <v>801388.69</v>
      </c>
      <c r="K103" s="26">
        <f t="shared" si="617"/>
        <v>0.87402559128065405</v>
      </c>
      <c r="L103" s="26">
        <f t="shared" si="387"/>
        <v>1.0006610899387665</v>
      </c>
      <c r="M103" s="136">
        <v>458000</v>
      </c>
      <c r="N103" s="136">
        <v>457685.11</v>
      </c>
      <c r="O103" s="8">
        <v>462861.68</v>
      </c>
      <c r="P103" s="26">
        <f t="shared" si="618"/>
        <v>0.99931246724890832</v>
      </c>
      <c r="Q103" s="26">
        <f t="shared" si="389"/>
        <v>0.98881616209836165</v>
      </c>
      <c r="R103" s="27">
        <f t="shared" si="666"/>
        <v>457685.11</v>
      </c>
      <c r="S103" s="26">
        <f t="shared" si="443"/>
        <v>0.98881616209836165</v>
      </c>
      <c r="T103" s="27"/>
      <c r="U103" s="27"/>
      <c r="V103" s="27"/>
      <c r="W103" s="26" t="str">
        <f t="shared" si="619"/>
        <v xml:space="preserve"> </v>
      </c>
      <c r="X103" s="26" t="str">
        <f t="shared" ref="X103:X107" si="669">IF(U103=0," ",IF(U103/V103*100&gt;200,"св.200",U103/V103))</f>
        <v xml:space="preserve"> </v>
      </c>
      <c r="Y103" s="8"/>
      <c r="Z103" s="8"/>
      <c r="AA103" s="8"/>
      <c r="AB103" s="26" t="str">
        <f t="shared" si="620"/>
        <v xml:space="preserve"> </v>
      </c>
      <c r="AC103" s="26" t="str">
        <f t="shared" si="395"/>
        <v xml:space="preserve"> </v>
      </c>
      <c r="AD103" s="136">
        <v>46800</v>
      </c>
      <c r="AE103" s="136">
        <v>46845.41</v>
      </c>
      <c r="AF103" s="8">
        <v>55308.24</v>
      </c>
      <c r="AG103" s="26">
        <f t="shared" si="621"/>
        <v>1.0009702991452991</v>
      </c>
      <c r="AH103" s="26">
        <f t="shared" si="397"/>
        <v>0.84698789909062389</v>
      </c>
      <c r="AI103" s="136">
        <v>411700</v>
      </c>
      <c r="AJ103" s="136">
        <v>297387.96000000002</v>
      </c>
      <c r="AK103" s="49">
        <v>282718.77</v>
      </c>
      <c r="AL103" s="26">
        <f t="shared" si="622"/>
        <v>0.72234141365071658</v>
      </c>
      <c r="AM103" s="26">
        <f t="shared" si="399"/>
        <v>1.0518861552772036</v>
      </c>
      <c r="AN103" s="136">
        <v>1000</v>
      </c>
      <c r="AO103" s="8"/>
      <c r="AP103" s="8">
        <v>500</v>
      </c>
      <c r="AQ103" s="26" t="str">
        <f t="shared" si="583"/>
        <v xml:space="preserve"> </v>
      </c>
      <c r="AR103" s="26">
        <f t="shared" si="400"/>
        <v>0</v>
      </c>
      <c r="AS103" s="8">
        <f t="shared" ref="AS103:AS107" si="670">AX103+BC103+BH103+BM103+BR103+BW103+CB103+CG103+CL103+CQ103+DK103+DP103+DX103+DF103</f>
        <v>656500</v>
      </c>
      <c r="AT103" s="14">
        <f t="shared" ref="AT103:AT107" si="671">AY103+BD103+BI103+BN103+BS103+BX103+CC103+CH103+CM103+CR103+DL103+DQ103+DU103+DY103+DG103</f>
        <v>656046.57999999996</v>
      </c>
      <c r="AU103" s="8">
        <f t="shared" ref="AU103:AU107" si="672">AZ103+BE103+BJ103+BO103+BT103+BY103+CD103+CI103+CN103+CS103+DM103+DR103+DV103+DZ103+DH103</f>
        <v>130757.36</v>
      </c>
      <c r="AV103" s="26">
        <f t="shared" si="623"/>
        <v>0.99930933739527794</v>
      </c>
      <c r="AW103" s="26" t="str">
        <f t="shared" si="403"/>
        <v>св.200</v>
      </c>
      <c r="AX103" s="8"/>
      <c r="AY103" s="8"/>
      <c r="AZ103" s="27"/>
      <c r="BA103" s="26" t="str">
        <f t="shared" si="624"/>
        <v xml:space="preserve"> </v>
      </c>
      <c r="BB103" s="26" t="str">
        <f t="shared" si="405"/>
        <v xml:space="preserve"> </v>
      </c>
      <c r="BC103" s="27"/>
      <c r="BD103" s="27"/>
      <c r="BE103" s="32"/>
      <c r="BF103" s="26" t="str">
        <f t="shared" si="407"/>
        <v xml:space="preserve"> </v>
      </c>
      <c r="BG103" s="26" t="str">
        <f t="shared" si="408"/>
        <v xml:space="preserve"> </v>
      </c>
      <c r="BH103" s="136">
        <v>385500</v>
      </c>
      <c r="BI103" s="136">
        <v>385477.18</v>
      </c>
      <c r="BJ103" s="8">
        <v>44427.360000000001</v>
      </c>
      <c r="BK103" s="26">
        <f t="shared" si="625"/>
        <v>0.99994080415045394</v>
      </c>
      <c r="BL103" s="26" t="str">
        <f t="shared" si="411"/>
        <v>св.200</v>
      </c>
      <c r="BM103" s="27"/>
      <c r="BN103" s="27"/>
      <c r="BO103" s="27"/>
      <c r="BP103" s="26" t="str">
        <f t="shared" si="577"/>
        <v xml:space="preserve"> </v>
      </c>
      <c r="BQ103" s="26" t="str">
        <f t="shared" si="413"/>
        <v xml:space="preserve"> </v>
      </c>
      <c r="BR103" s="27"/>
      <c r="BS103" s="27"/>
      <c r="BT103" s="27"/>
      <c r="BU103" s="26" t="str">
        <f t="shared" si="626"/>
        <v xml:space="preserve"> </v>
      </c>
      <c r="BV103" s="26" t="str">
        <f t="shared" si="415"/>
        <v xml:space="preserve"> </v>
      </c>
      <c r="BW103" s="27"/>
      <c r="BX103" s="27"/>
      <c r="BY103" s="27"/>
      <c r="BZ103" s="26" t="str">
        <f t="shared" si="627"/>
        <v xml:space="preserve"> </v>
      </c>
      <c r="CA103" s="26" t="str">
        <f t="shared" si="417"/>
        <v xml:space="preserve"> </v>
      </c>
      <c r="CB103" s="136">
        <v>107500</v>
      </c>
      <c r="CC103" s="136">
        <v>107340</v>
      </c>
      <c r="CD103" s="8">
        <v>86330</v>
      </c>
      <c r="CE103" s="26">
        <f t="shared" si="600"/>
        <v>0.99851162790697678</v>
      </c>
      <c r="CF103" s="26">
        <f t="shared" si="419"/>
        <v>1.2433684698250898</v>
      </c>
      <c r="CG103" s="27"/>
      <c r="CH103" s="27"/>
      <c r="CI103" s="27"/>
      <c r="CJ103" s="26" t="str">
        <f t="shared" si="638"/>
        <v xml:space="preserve"> </v>
      </c>
      <c r="CK103" s="26" t="str">
        <f t="shared" si="421"/>
        <v xml:space="preserve"> </v>
      </c>
      <c r="CL103" s="27"/>
      <c r="CM103" s="27"/>
      <c r="CN103" s="27"/>
      <c r="CO103" s="26" t="str">
        <f t="shared" si="512"/>
        <v xml:space="preserve"> </v>
      </c>
      <c r="CP103" s="26" t="str">
        <f t="shared" si="422"/>
        <v xml:space="preserve"> </v>
      </c>
      <c r="CQ103" s="30"/>
      <c r="CR103" s="8"/>
      <c r="CS103" s="27"/>
      <c r="CT103" s="26" t="str">
        <f t="shared" si="424"/>
        <v xml:space="preserve"> </v>
      </c>
      <c r="CU103" s="26" t="str">
        <f t="shared" si="448"/>
        <v xml:space="preserve"> </v>
      </c>
      <c r="CV103" s="27"/>
      <c r="CW103" s="27"/>
      <c r="CX103" s="27"/>
      <c r="CY103" s="26" t="str">
        <f t="shared" si="425"/>
        <v xml:space="preserve"> </v>
      </c>
      <c r="CZ103" s="26" t="str">
        <f t="shared" si="449"/>
        <v xml:space="preserve"> </v>
      </c>
      <c r="DA103" s="27"/>
      <c r="DB103" s="27"/>
      <c r="DC103" s="27"/>
      <c r="DD103" s="26" t="str">
        <f t="shared" si="427"/>
        <v xml:space="preserve"> </v>
      </c>
      <c r="DE103" s="26" t="str">
        <f t="shared" si="428"/>
        <v xml:space="preserve"> </v>
      </c>
      <c r="DF103" s="27"/>
      <c r="DG103" s="27"/>
      <c r="DH103" s="27"/>
      <c r="DI103" s="26" t="str">
        <f t="shared" si="450"/>
        <v xml:space="preserve"> </v>
      </c>
      <c r="DJ103" s="26" t="str">
        <f t="shared" si="451"/>
        <v xml:space="preserve"> </v>
      </c>
      <c r="DK103" s="27"/>
      <c r="DL103" s="27"/>
      <c r="DM103" s="27"/>
      <c r="DN103" s="26" t="str">
        <f t="shared" si="628"/>
        <v xml:space="preserve"> </v>
      </c>
      <c r="DO103" s="26" t="str">
        <f t="shared" si="431"/>
        <v xml:space="preserve"> </v>
      </c>
      <c r="DP103" s="27"/>
      <c r="DQ103" s="33"/>
      <c r="DR103" s="27"/>
      <c r="DS103" s="26" t="str">
        <f t="shared" si="629"/>
        <v xml:space="preserve"> </v>
      </c>
      <c r="DT103" s="26" t="str">
        <f t="shared" si="433"/>
        <v xml:space="preserve"> </v>
      </c>
      <c r="DU103" s="42"/>
      <c r="DV103" s="27"/>
      <c r="DW103" s="26" t="str">
        <f t="shared" si="652"/>
        <v xml:space="preserve"> </v>
      </c>
      <c r="DX103" s="136">
        <v>163500</v>
      </c>
      <c r="DY103" s="136">
        <v>163229.4</v>
      </c>
      <c r="DZ103" s="8"/>
      <c r="EA103" s="26">
        <f t="shared" si="630"/>
        <v>0.99834495412844038</v>
      </c>
      <c r="EB103" s="26" t="e">
        <f t="shared" si="663"/>
        <v>#DIV/0!</v>
      </c>
    </row>
    <row r="104" spans="1:132" s="16" customFormat="1" ht="15.75" hidden="1" outlineLevel="1" x14ac:dyDescent="0.25">
      <c r="A104" s="15">
        <f t="shared" ref="A104:A107" si="673">A103+1</f>
        <v>83</v>
      </c>
      <c r="B104" s="7" t="s">
        <v>69</v>
      </c>
      <c r="C104" s="25">
        <f t="shared" si="664"/>
        <v>1944916.54</v>
      </c>
      <c r="D104" s="25">
        <f t="shared" si="664"/>
        <v>2006804.0499999998</v>
      </c>
      <c r="E104" s="25">
        <f t="shared" si="664"/>
        <v>1288512.75</v>
      </c>
      <c r="F104" s="26">
        <f t="shared" si="616"/>
        <v>1.0318201366111062</v>
      </c>
      <c r="G104" s="26">
        <f t="shared" si="384"/>
        <v>1.5574576580635309</v>
      </c>
      <c r="H104" s="14">
        <f t="shared" si="665"/>
        <v>1767257</v>
      </c>
      <c r="I104" s="21">
        <f t="shared" si="665"/>
        <v>1828684.3099999998</v>
      </c>
      <c r="J104" s="14">
        <f t="shared" si="665"/>
        <v>1230422.75</v>
      </c>
      <c r="K104" s="26">
        <f t="shared" si="617"/>
        <v>1.0347585608657937</v>
      </c>
      <c r="L104" s="26">
        <f t="shared" si="387"/>
        <v>1.4862243972650862</v>
      </c>
      <c r="M104" s="136">
        <v>190041</v>
      </c>
      <c r="N104" s="136">
        <v>201136.17</v>
      </c>
      <c r="O104" s="8">
        <v>190659.27</v>
      </c>
      <c r="P104" s="26">
        <f t="shared" si="618"/>
        <v>1.0583830331349551</v>
      </c>
      <c r="Q104" s="26">
        <f t="shared" si="389"/>
        <v>1.0549509079731609</v>
      </c>
      <c r="R104" s="27">
        <f t="shared" si="666"/>
        <v>201136.17</v>
      </c>
      <c r="S104" s="26">
        <f t="shared" si="443"/>
        <v>1.0549509079731609</v>
      </c>
      <c r="T104" s="27"/>
      <c r="U104" s="27"/>
      <c r="V104" s="27"/>
      <c r="W104" s="26" t="str">
        <f t="shared" si="619"/>
        <v xml:space="preserve"> </v>
      </c>
      <c r="X104" s="26" t="str">
        <f t="shared" si="669"/>
        <v xml:space="preserve"> </v>
      </c>
      <c r="Y104" s="136">
        <v>60000</v>
      </c>
      <c r="Z104" s="136">
        <v>47508.959999999999</v>
      </c>
      <c r="AA104" s="8">
        <v>56891.4</v>
      </c>
      <c r="AB104" s="26">
        <f t="shared" si="620"/>
        <v>0.79181599999999996</v>
      </c>
      <c r="AC104" s="26">
        <f t="shared" si="395"/>
        <v>0.83508157647728831</v>
      </c>
      <c r="AD104" s="136">
        <v>40000</v>
      </c>
      <c r="AE104" s="136">
        <v>96544.66</v>
      </c>
      <c r="AF104" s="8">
        <v>23105.11</v>
      </c>
      <c r="AG104" s="26" t="str">
        <f t="shared" si="621"/>
        <v>СВ.200</v>
      </c>
      <c r="AH104" s="26" t="str">
        <f t="shared" si="397"/>
        <v>св.200</v>
      </c>
      <c r="AI104" s="136">
        <v>1477216</v>
      </c>
      <c r="AJ104" s="136">
        <v>1483494.52</v>
      </c>
      <c r="AK104" s="49">
        <v>959766.97</v>
      </c>
      <c r="AL104" s="26">
        <f t="shared" si="622"/>
        <v>1.0042502382860732</v>
      </c>
      <c r="AM104" s="26">
        <f t="shared" si="399"/>
        <v>1.5456819898688534</v>
      </c>
      <c r="AN104" s="66"/>
      <c r="AO104" s="8"/>
      <c r="AP104" s="8"/>
      <c r="AQ104" s="26" t="str">
        <f t="shared" si="583"/>
        <v xml:space="preserve"> </v>
      </c>
      <c r="AR104" s="26" t="str">
        <f t="shared" si="400"/>
        <v xml:space="preserve"> </v>
      </c>
      <c r="AS104" s="8">
        <f t="shared" si="670"/>
        <v>177659.54</v>
      </c>
      <c r="AT104" s="14">
        <f t="shared" si="671"/>
        <v>178119.74000000002</v>
      </c>
      <c r="AU104" s="8">
        <f t="shared" si="672"/>
        <v>58090</v>
      </c>
      <c r="AV104" s="26">
        <f t="shared" si="623"/>
        <v>1.0025903478079479</v>
      </c>
      <c r="AW104" s="26" t="str">
        <f t="shared" si="403"/>
        <v>св.200</v>
      </c>
      <c r="AX104" s="8"/>
      <c r="AY104" s="8"/>
      <c r="AZ104" s="27"/>
      <c r="BA104" s="26" t="str">
        <f t="shared" si="624"/>
        <v xml:space="preserve"> </v>
      </c>
      <c r="BB104" s="26" t="str">
        <f t="shared" si="405"/>
        <v xml:space="preserve"> </v>
      </c>
      <c r="BC104" s="27"/>
      <c r="BD104" s="27"/>
      <c r="BE104" s="32"/>
      <c r="BF104" s="26" t="str">
        <f t="shared" si="407"/>
        <v xml:space="preserve"> </v>
      </c>
      <c r="BG104" s="26" t="str">
        <f t="shared" si="408"/>
        <v xml:space="preserve"> </v>
      </c>
      <c r="BH104" s="136">
        <v>650</v>
      </c>
      <c r="BI104" s="136">
        <v>650</v>
      </c>
      <c r="BJ104" s="27"/>
      <c r="BK104" s="26">
        <f t="shared" si="625"/>
        <v>1</v>
      </c>
      <c r="BL104" s="26" t="str">
        <f t="shared" si="411"/>
        <v xml:space="preserve"> </v>
      </c>
      <c r="BM104" s="27"/>
      <c r="BN104" s="27"/>
      <c r="BO104" s="27"/>
      <c r="BP104" s="26" t="str">
        <f t="shared" si="577"/>
        <v xml:space="preserve"> </v>
      </c>
      <c r="BQ104" s="26" t="str">
        <f t="shared" si="413"/>
        <v xml:space="preserve"> </v>
      </c>
      <c r="BR104" s="27"/>
      <c r="BS104" s="27"/>
      <c r="BT104" s="27"/>
      <c r="BU104" s="26" t="str">
        <f t="shared" si="626"/>
        <v xml:space="preserve"> </v>
      </c>
      <c r="BV104" s="26" t="str">
        <f t="shared" si="415"/>
        <v xml:space="preserve"> </v>
      </c>
      <c r="BW104" s="27"/>
      <c r="BX104" s="27"/>
      <c r="BY104" s="27"/>
      <c r="BZ104" s="26" t="str">
        <f t="shared" si="627"/>
        <v xml:space="preserve"> </v>
      </c>
      <c r="CA104" s="26" t="str">
        <f t="shared" si="417"/>
        <v xml:space="preserve"> </v>
      </c>
      <c r="CB104" s="136">
        <v>79000</v>
      </c>
      <c r="CC104" s="136">
        <v>79460</v>
      </c>
      <c r="CD104" s="8">
        <v>58090</v>
      </c>
      <c r="CE104" s="26">
        <f t="shared" si="600"/>
        <v>1.0058227848101267</v>
      </c>
      <c r="CF104" s="26">
        <f t="shared" si="419"/>
        <v>1.3678774315716991</v>
      </c>
      <c r="CG104" s="27"/>
      <c r="CH104" s="27"/>
      <c r="CI104" s="27"/>
      <c r="CJ104" s="26" t="str">
        <f t="shared" si="638"/>
        <v xml:space="preserve"> </v>
      </c>
      <c r="CK104" s="26" t="str">
        <f t="shared" si="421"/>
        <v xml:space="preserve"> </v>
      </c>
      <c r="CL104" s="27"/>
      <c r="CM104" s="27"/>
      <c r="CN104" s="27"/>
      <c r="CO104" s="26" t="str">
        <f t="shared" si="512"/>
        <v xml:space="preserve"> </v>
      </c>
      <c r="CP104" s="26" t="str">
        <f t="shared" si="422"/>
        <v xml:space="preserve"> </v>
      </c>
      <c r="CQ104" s="136">
        <v>86173</v>
      </c>
      <c r="CR104" s="136">
        <v>86173.2</v>
      </c>
      <c r="CS104" s="27"/>
      <c r="CT104" s="26">
        <f t="shared" si="424"/>
        <v>1.0000023209125828</v>
      </c>
      <c r="CU104" s="26" t="str">
        <f t="shared" si="448"/>
        <v xml:space="preserve"> </v>
      </c>
      <c r="CV104" s="27"/>
      <c r="CW104" s="27"/>
      <c r="CX104" s="27"/>
      <c r="CY104" s="26" t="str">
        <f t="shared" si="425"/>
        <v xml:space="preserve"> </v>
      </c>
      <c r="CZ104" s="26" t="str">
        <f t="shared" si="449"/>
        <v xml:space="preserve"> </v>
      </c>
      <c r="DA104" s="136">
        <v>86173</v>
      </c>
      <c r="DB104" s="136">
        <v>86173.2</v>
      </c>
      <c r="DC104" s="27"/>
      <c r="DD104" s="26">
        <f t="shared" si="427"/>
        <v>1.0000023209125828</v>
      </c>
      <c r="DE104" s="26" t="str">
        <f t="shared" si="428"/>
        <v xml:space="preserve"> </v>
      </c>
      <c r="DF104" s="27"/>
      <c r="DG104" s="27"/>
      <c r="DH104" s="27"/>
      <c r="DI104" s="26" t="str">
        <f t="shared" si="450"/>
        <v xml:space="preserve"> </v>
      </c>
      <c r="DJ104" s="26" t="str">
        <f t="shared" si="451"/>
        <v xml:space="preserve"> </v>
      </c>
      <c r="DK104" s="27"/>
      <c r="DL104" s="27"/>
      <c r="DM104" s="27"/>
      <c r="DN104" s="26" t="str">
        <f t="shared" si="628"/>
        <v xml:space="preserve"> </v>
      </c>
      <c r="DO104" s="26" t="str">
        <f t="shared" si="431"/>
        <v xml:space="preserve"> </v>
      </c>
      <c r="DP104" s="27"/>
      <c r="DQ104" s="33"/>
      <c r="DR104" s="27"/>
      <c r="DS104" s="26" t="str">
        <f t="shared" si="629"/>
        <v xml:space="preserve"> </v>
      </c>
      <c r="DT104" s="26" t="str">
        <f t="shared" si="433"/>
        <v xml:space="preserve"> </v>
      </c>
      <c r="DU104" s="27"/>
      <c r="DV104" s="27"/>
      <c r="DW104" s="26" t="str">
        <f t="shared" si="434"/>
        <v xml:space="preserve"> </v>
      </c>
      <c r="DX104" s="136">
        <v>11836.54</v>
      </c>
      <c r="DY104" s="136">
        <v>11836.54</v>
      </c>
      <c r="DZ104" s="27"/>
      <c r="EA104" s="26">
        <f t="shared" si="630"/>
        <v>1</v>
      </c>
      <c r="EB104" s="26" t="str">
        <f t="shared" si="436"/>
        <v xml:space="preserve"> </v>
      </c>
    </row>
    <row r="105" spans="1:132" s="16" customFormat="1" ht="15" hidden="1" customHeight="1" outlineLevel="1" x14ac:dyDescent="0.25">
      <c r="A105" s="15">
        <f t="shared" si="673"/>
        <v>84</v>
      </c>
      <c r="B105" s="7" t="s">
        <v>31</v>
      </c>
      <c r="C105" s="25">
        <f t="shared" si="664"/>
        <v>1107450</v>
      </c>
      <c r="D105" s="25">
        <f t="shared" si="664"/>
        <v>1135129.1200000001</v>
      </c>
      <c r="E105" s="25">
        <f t="shared" si="664"/>
        <v>1506146.4299999997</v>
      </c>
      <c r="F105" s="26">
        <f t="shared" si="616"/>
        <v>1.0249935617860852</v>
      </c>
      <c r="G105" s="26">
        <f t="shared" si="384"/>
        <v>0.75366451587313477</v>
      </c>
      <c r="H105" s="14">
        <f t="shared" si="665"/>
        <v>1043950</v>
      </c>
      <c r="I105" s="21">
        <f t="shared" si="665"/>
        <v>1070609.1200000001</v>
      </c>
      <c r="J105" s="14">
        <f t="shared" si="665"/>
        <v>1419625.7999999998</v>
      </c>
      <c r="K105" s="26">
        <f t="shared" si="617"/>
        <v>1.0255367785813498</v>
      </c>
      <c r="L105" s="26">
        <f t="shared" si="387"/>
        <v>0.75414881865347916</v>
      </c>
      <c r="M105" s="136">
        <v>89050</v>
      </c>
      <c r="N105" s="136">
        <v>98700.42</v>
      </c>
      <c r="O105" s="8">
        <v>74070.990000000005</v>
      </c>
      <c r="P105" s="26">
        <f t="shared" si="618"/>
        <v>1.1083708029197079</v>
      </c>
      <c r="Q105" s="26">
        <f t="shared" si="389"/>
        <v>1.3325111491016928</v>
      </c>
      <c r="R105" s="27">
        <f t="shared" si="666"/>
        <v>98700.42</v>
      </c>
      <c r="S105" s="26">
        <f t="shared" si="443"/>
        <v>1.3325111491016928</v>
      </c>
      <c r="T105" s="27"/>
      <c r="U105" s="27"/>
      <c r="V105" s="27"/>
      <c r="W105" s="26" t="str">
        <f t="shared" si="619"/>
        <v xml:space="preserve"> </v>
      </c>
      <c r="X105" s="26" t="str">
        <f t="shared" si="669"/>
        <v xml:space="preserve"> </v>
      </c>
      <c r="Y105" s="136">
        <v>300</v>
      </c>
      <c r="Z105" s="136">
        <v>43.8</v>
      </c>
      <c r="AA105" s="8">
        <v>321.3</v>
      </c>
      <c r="AB105" s="26">
        <f t="shared" si="620"/>
        <v>0.14599999999999999</v>
      </c>
      <c r="AC105" s="26">
        <f t="shared" si="395"/>
        <v>0.13632119514472454</v>
      </c>
      <c r="AD105" s="136">
        <v>45000</v>
      </c>
      <c r="AE105" s="136">
        <v>49751.41</v>
      </c>
      <c r="AF105" s="8">
        <v>43565.88</v>
      </c>
      <c r="AG105" s="26">
        <f t="shared" si="621"/>
        <v>1.1055868888888889</v>
      </c>
      <c r="AH105" s="26">
        <f>IF(AE105&lt;=0," ",IF(AE105/AF105*100&gt;200,"св.200",AE105/AF105))</f>
        <v>1.1419810640804227</v>
      </c>
      <c r="AI105" s="136">
        <v>909600</v>
      </c>
      <c r="AJ105" s="136">
        <v>922113.49</v>
      </c>
      <c r="AK105" s="49">
        <v>1301667.6299999999</v>
      </c>
      <c r="AL105" s="26">
        <f t="shared" si="622"/>
        <v>1.0137571350043975</v>
      </c>
      <c r="AM105" s="26">
        <f t="shared" si="399"/>
        <v>0.70840932719514582</v>
      </c>
      <c r="AN105" s="66"/>
      <c r="AO105" s="8"/>
      <c r="AP105" s="8"/>
      <c r="AQ105" s="26" t="str">
        <f t="shared" si="583"/>
        <v xml:space="preserve"> </v>
      </c>
      <c r="AR105" s="26" t="str">
        <f t="shared" si="400"/>
        <v xml:space="preserve"> </v>
      </c>
      <c r="AS105" s="8">
        <f t="shared" si="670"/>
        <v>63500</v>
      </c>
      <c r="AT105" s="14">
        <f t="shared" si="671"/>
        <v>64520</v>
      </c>
      <c r="AU105" s="8">
        <f t="shared" si="672"/>
        <v>86520.63</v>
      </c>
      <c r="AV105" s="26">
        <f t="shared" si="623"/>
        <v>1.0160629921259843</v>
      </c>
      <c r="AW105" s="26">
        <f t="shared" si="403"/>
        <v>0.74571810214511847</v>
      </c>
      <c r="AX105" s="8"/>
      <c r="AY105" s="8"/>
      <c r="AZ105" s="27"/>
      <c r="BA105" s="26" t="str">
        <f t="shared" si="624"/>
        <v xml:space="preserve"> </v>
      </c>
      <c r="BB105" s="26" t="str">
        <f t="shared" si="405"/>
        <v xml:space="preserve"> </v>
      </c>
      <c r="BC105" s="27"/>
      <c r="BD105" s="27"/>
      <c r="BE105" s="32"/>
      <c r="BF105" s="26" t="str">
        <f t="shared" si="407"/>
        <v xml:space="preserve"> </v>
      </c>
      <c r="BG105" s="26" t="str">
        <f t="shared" si="408"/>
        <v xml:space="preserve"> </v>
      </c>
      <c r="BH105" s="8"/>
      <c r="BI105" s="27"/>
      <c r="BJ105" s="27"/>
      <c r="BK105" s="26" t="str">
        <f t="shared" si="625"/>
        <v xml:space="preserve"> </v>
      </c>
      <c r="BL105" s="26" t="str">
        <f t="shared" si="411"/>
        <v xml:space="preserve"> </v>
      </c>
      <c r="BM105" s="27"/>
      <c r="BN105" s="27"/>
      <c r="BO105" s="27"/>
      <c r="BP105" s="26" t="str">
        <f t="shared" si="577"/>
        <v xml:space="preserve"> </v>
      </c>
      <c r="BQ105" s="26" t="str">
        <f t="shared" si="413"/>
        <v xml:space="preserve"> </v>
      </c>
      <c r="BR105" s="27"/>
      <c r="BS105" s="27"/>
      <c r="BT105" s="27"/>
      <c r="BU105" s="26" t="str">
        <f t="shared" si="626"/>
        <v xml:space="preserve"> </v>
      </c>
      <c r="BV105" s="26" t="str">
        <f t="shared" si="415"/>
        <v xml:space="preserve"> </v>
      </c>
      <c r="BW105" s="27"/>
      <c r="BX105" s="27"/>
      <c r="BY105" s="27"/>
      <c r="BZ105" s="26" t="str">
        <f t="shared" si="627"/>
        <v xml:space="preserve"> </v>
      </c>
      <c r="CA105" s="26" t="str">
        <f t="shared" si="417"/>
        <v xml:space="preserve"> </v>
      </c>
      <c r="CB105" s="136">
        <v>50000</v>
      </c>
      <c r="CC105" s="136">
        <v>51020</v>
      </c>
      <c r="CD105" s="8">
        <v>63380</v>
      </c>
      <c r="CE105" s="26">
        <f t="shared" si="600"/>
        <v>1.0204</v>
      </c>
      <c r="CF105" s="26">
        <f t="shared" si="419"/>
        <v>0.80498579993688857</v>
      </c>
      <c r="CG105" s="27"/>
      <c r="CH105" s="27"/>
      <c r="CI105" s="27"/>
      <c r="CJ105" s="26" t="str">
        <f t="shared" si="638"/>
        <v xml:space="preserve"> </v>
      </c>
      <c r="CK105" s="26" t="str">
        <f t="shared" si="421"/>
        <v xml:space="preserve"> </v>
      </c>
      <c r="CL105" s="136">
        <v>13500</v>
      </c>
      <c r="CM105" s="136">
        <v>13500</v>
      </c>
      <c r="CN105" s="27"/>
      <c r="CO105" s="26">
        <f t="shared" si="512"/>
        <v>1</v>
      </c>
      <c r="CP105" s="26" t="str">
        <f t="shared" si="422"/>
        <v xml:space="preserve"> </v>
      </c>
      <c r="CQ105" s="30"/>
      <c r="CR105" s="8"/>
      <c r="CS105" s="27"/>
      <c r="CT105" s="26" t="str">
        <f t="shared" si="424"/>
        <v xml:space="preserve"> </v>
      </c>
      <c r="CU105" s="26" t="str">
        <f t="shared" si="448"/>
        <v xml:space="preserve"> </v>
      </c>
      <c r="CV105" s="27"/>
      <c r="CW105" s="27"/>
      <c r="CX105" s="27"/>
      <c r="CY105" s="26" t="str">
        <f t="shared" si="425"/>
        <v xml:space="preserve"> </v>
      </c>
      <c r="CZ105" s="26" t="str">
        <f t="shared" si="449"/>
        <v xml:space="preserve"> </v>
      </c>
      <c r="DA105" s="27"/>
      <c r="DB105" s="27"/>
      <c r="DC105" s="27"/>
      <c r="DD105" s="26" t="str">
        <f t="shared" si="427"/>
        <v xml:space="preserve"> </v>
      </c>
      <c r="DE105" s="26" t="str">
        <f t="shared" si="428"/>
        <v xml:space="preserve"> </v>
      </c>
      <c r="DF105" s="27"/>
      <c r="DG105" s="27"/>
      <c r="DH105" s="27"/>
      <c r="DI105" s="26" t="str">
        <f t="shared" si="450"/>
        <v xml:space="preserve"> </v>
      </c>
      <c r="DJ105" s="26" t="str">
        <f t="shared" si="451"/>
        <v xml:space="preserve"> </v>
      </c>
      <c r="DK105" s="27"/>
      <c r="DL105" s="27"/>
      <c r="DM105" s="27"/>
      <c r="DN105" s="26" t="str">
        <f t="shared" si="628"/>
        <v xml:space="preserve"> </v>
      </c>
      <c r="DO105" s="26" t="str">
        <f t="shared" si="431"/>
        <v xml:space="preserve"> </v>
      </c>
      <c r="DP105" s="27"/>
      <c r="DQ105" s="33"/>
      <c r="DR105" s="27"/>
      <c r="DS105" s="26" t="str">
        <f t="shared" si="629"/>
        <v xml:space="preserve"> </v>
      </c>
      <c r="DT105" s="26" t="str">
        <f t="shared" si="433"/>
        <v xml:space="preserve"> </v>
      </c>
      <c r="DU105" s="27"/>
      <c r="DV105" s="27"/>
      <c r="DW105" s="26" t="str">
        <f t="shared" si="434"/>
        <v xml:space="preserve"> </v>
      </c>
      <c r="DX105" s="27"/>
      <c r="DY105" s="136"/>
      <c r="DZ105" s="27">
        <v>23140.63</v>
      </c>
      <c r="EA105" s="26" t="str">
        <f t="shared" si="630"/>
        <v xml:space="preserve"> </v>
      </c>
      <c r="EB105" s="26">
        <f t="shared" si="436"/>
        <v>0</v>
      </c>
    </row>
    <row r="106" spans="1:132" s="16" customFormat="1" ht="15.75" hidden="1" outlineLevel="1" x14ac:dyDescent="0.25">
      <c r="A106" s="15">
        <f t="shared" si="673"/>
        <v>85</v>
      </c>
      <c r="B106" s="7" t="s">
        <v>102</v>
      </c>
      <c r="C106" s="25">
        <f t="shared" si="664"/>
        <v>875350</v>
      </c>
      <c r="D106" s="25">
        <f t="shared" si="664"/>
        <v>1130347.08</v>
      </c>
      <c r="E106" s="25">
        <f t="shared" si="664"/>
        <v>853080.23999999987</v>
      </c>
      <c r="F106" s="26">
        <f t="shared" si="616"/>
        <v>1.2913087108013939</v>
      </c>
      <c r="G106" s="26">
        <f t="shared" si="384"/>
        <v>1.3250184765737867</v>
      </c>
      <c r="H106" s="14">
        <f t="shared" si="665"/>
        <v>845350</v>
      </c>
      <c r="I106" s="21">
        <f t="shared" si="665"/>
        <v>1114347.08</v>
      </c>
      <c r="J106" s="14">
        <f t="shared" si="665"/>
        <v>818280.23999999987</v>
      </c>
      <c r="K106" s="26">
        <f t="shared" si="617"/>
        <v>1.3182079375406637</v>
      </c>
      <c r="L106" s="26">
        <f t="shared" si="387"/>
        <v>1.3618159470647859</v>
      </c>
      <c r="M106" s="136">
        <v>305050</v>
      </c>
      <c r="N106" s="136">
        <v>282508.75</v>
      </c>
      <c r="O106" s="8">
        <v>211599.57</v>
      </c>
      <c r="P106" s="26">
        <f t="shared" si="618"/>
        <v>0.92610637600393375</v>
      </c>
      <c r="Q106" s="26">
        <f t="shared" si="389"/>
        <v>1.3351102273033919</v>
      </c>
      <c r="R106" s="27">
        <f t="shared" si="666"/>
        <v>282508.75</v>
      </c>
      <c r="S106" s="26">
        <f t="shared" si="443"/>
        <v>1.3351102273033919</v>
      </c>
      <c r="T106" s="27"/>
      <c r="U106" s="27"/>
      <c r="V106" s="27"/>
      <c r="W106" s="26" t="str">
        <f t="shared" si="619"/>
        <v xml:space="preserve"> </v>
      </c>
      <c r="X106" s="26" t="str">
        <f t="shared" si="669"/>
        <v xml:space="preserve"> </v>
      </c>
      <c r="Y106" s="136">
        <v>33300</v>
      </c>
      <c r="Z106" s="136">
        <v>33575.54</v>
      </c>
      <c r="AA106" s="8">
        <v>29143.439999999999</v>
      </c>
      <c r="AB106" s="26">
        <f t="shared" si="620"/>
        <v>1.0082744744744745</v>
      </c>
      <c r="AC106" s="26">
        <f t="shared" si="395"/>
        <v>1.1520788211686748</v>
      </c>
      <c r="AD106" s="136">
        <v>17000</v>
      </c>
      <c r="AE106" s="136">
        <v>18025.63</v>
      </c>
      <c r="AF106" s="8">
        <v>9236.36</v>
      </c>
      <c r="AG106" s="26">
        <f t="shared" si="621"/>
        <v>1.0603311764705883</v>
      </c>
      <c r="AH106" s="26">
        <f t="shared" si="397"/>
        <v>1.9515945675569164</v>
      </c>
      <c r="AI106" s="136">
        <v>490000</v>
      </c>
      <c r="AJ106" s="136">
        <v>780237.16</v>
      </c>
      <c r="AK106" s="49">
        <v>568300.87</v>
      </c>
      <c r="AL106" s="26">
        <f t="shared" si="622"/>
        <v>1.5923207346938777</v>
      </c>
      <c r="AM106" s="26">
        <f t="shared" si="399"/>
        <v>1.3729297299861605</v>
      </c>
      <c r="AN106" s="66"/>
      <c r="AO106" s="8"/>
      <c r="AP106" s="8"/>
      <c r="AQ106" s="26" t="str">
        <f t="shared" si="583"/>
        <v xml:space="preserve"> </v>
      </c>
      <c r="AR106" s="26" t="str">
        <f t="shared" si="400"/>
        <v xml:space="preserve"> </v>
      </c>
      <c r="AS106" s="8">
        <f t="shared" si="670"/>
        <v>30000</v>
      </c>
      <c r="AT106" s="14">
        <f t="shared" si="671"/>
        <v>16000</v>
      </c>
      <c r="AU106" s="8">
        <f t="shared" si="672"/>
        <v>34800</v>
      </c>
      <c r="AV106" s="26">
        <f t="shared" si="623"/>
        <v>0.53333333333333333</v>
      </c>
      <c r="AW106" s="26">
        <f t="shared" si="403"/>
        <v>0.45977011494252873</v>
      </c>
      <c r="AX106" s="8"/>
      <c r="AY106" s="8"/>
      <c r="AZ106" s="27"/>
      <c r="BA106" s="26" t="str">
        <f t="shared" si="624"/>
        <v xml:space="preserve"> </v>
      </c>
      <c r="BB106" s="26" t="str">
        <f t="shared" si="405"/>
        <v xml:space="preserve"> </v>
      </c>
      <c r="BC106" s="27"/>
      <c r="BD106" s="27"/>
      <c r="BE106" s="32"/>
      <c r="BF106" s="26" t="str">
        <f t="shared" si="407"/>
        <v xml:space="preserve"> </v>
      </c>
      <c r="BG106" s="26" t="str">
        <f t="shared" si="408"/>
        <v xml:space="preserve"> </v>
      </c>
      <c r="BH106" s="8"/>
      <c r="BI106" s="27"/>
      <c r="BJ106" s="27"/>
      <c r="BK106" s="26" t="str">
        <f t="shared" si="625"/>
        <v xml:space="preserve"> </v>
      </c>
      <c r="BL106" s="26" t="str">
        <f t="shared" si="411"/>
        <v xml:space="preserve"> </v>
      </c>
      <c r="BM106" s="27"/>
      <c r="BN106" s="27"/>
      <c r="BO106" s="27"/>
      <c r="BP106" s="26" t="str">
        <f t="shared" si="577"/>
        <v xml:space="preserve"> </v>
      </c>
      <c r="BQ106" s="26" t="str">
        <f t="shared" si="413"/>
        <v xml:space="preserve"> </v>
      </c>
      <c r="BR106" s="27"/>
      <c r="BS106" s="27"/>
      <c r="BT106" s="27"/>
      <c r="BU106" s="26" t="str">
        <f t="shared" si="626"/>
        <v xml:space="preserve"> </v>
      </c>
      <c r="BV106" s="26" t="str">
        <f t="shared" si="415"/>
        <v xml:space="preserve"> </v>
      </c>
      <c r="BW106" s="27"/>
      <c r="BX106" s="27"/>
      <c r="BY106" s="27"/>
      <c r="BZ106" s="26" t="str">
        <f t="shared" si="627"/>
        <v xml:space="preserve"> </v>
      </c>
      <c r="CA106" s="26" t="str">
        <f t="shared" si="417"/>
        <v xml:space="preserve"> </v>
      </c>
      <c r="CB106" s="136">
        <v>30000</v>
      </c>
      <c r="CC106" s="136">
        <v>16000</v>
      </c>
      <c r="CD106" s="8">
        <v>10500</v>
      </c>
      <c r="CE106" s="26">
        <f t="shared" si="600"/>
        <v>0.53333333333333333</v>
      </c>
      <c r="CF106" s="26">
        <f t="shared" si="419"/>
        <v>1.5238095238095237</v>
      </c>
      <c r="CG106" s="27"/>
      <c r="CH106" s="27"/>
      <c r="CI106" s="27"/>
      <c r="CJ106" s="26" t="str">
        <f t="shared" si="638"/>
        <v xml:space="preserve"> </v>
      </c>
      <c r="CK106" s="26" t="str">
        <f t="shared" si="421"/>
        <v xml:space="preserve"> </v>
      </c>
      <c r="CL106" s="27"/>
      <c r="CM106" s="27"/>
      <c r="CN106" s="27">
        <v>24300</v>
      </c>
      <c r="CO106" s="26" t="str">
        <f t="shared" si="512"/>
        <v xml:space="preserve"> </v>
      </c>
      <c r="CP106" s="26">
        <f t="shared" si="422"/>
        <v>0</v>
      </c>
      <c r="CQ106" s="30"/>
      <c r="CR106" s="8"/>
      <c r="CS106" s="27"/>
      <c r="CT106" s="26" t="str">
        <f t="shared" si="424"/>
        <v xml:space="preserve"> </v>
      </c>
      <c r="CU106" s="26" t="str">
        <f t="shared" si="448"/>
        <v xml:space="preserve"> </v>
      </c>
      <c r="CV106" s="27"/>
      <c r="CW106" s="27"/>
      <c r="CX106" s="27"/>
      <c r="CY106" s="26" t="str">
        <f t="shared" si="425"/>
        <v xml:space="preserve"> </v>
      </c>
      <c r="CZ106" s="26" t="str">
        <f t="shared" si="449"/>
        <v xml:space="preserve"> </v>
      </c>
      <c r="DA106" s="27"/>
      <c r="DB106" s="27"/>
      <c r="DC106" s="27"/>
      <c r="DD106" s="26" t="str">
        <f t="shared" si="427"/>
        <v xml:space="preserve"> </v>
      </c>
      <c r="DE106" s="26" t="str">
        <f t="shared" si="428"/>
        <v xml:space="preserve"> </v>
      </c>
      <c r="DF106" s="27"/>
      <c r="DG106" s="27"/>
      <c r="DH106" s="27"/>
      <c r="DI106" s="26" t="str">
        <f t="shared" si="450"/>
        <v xml:space="preserve"> </v>
      </c>
      <c r="DJ106" s="26" t="str">
        <f t="shared" si="451"/>
        <v xml:space="preserve"> </v>
      </c>
      <c r="DK106" s="27"/>
      <c r="DL106" s="27"/>
      <c r="DM106" s="27"/>
      <c r="DN106" s="26" t="str">
        <f t="shared" si="628"/>
        <v xml:space="preserve"> </v>
      </c>
      <c r="DO106" s="26" t="str">
        <f t="shared" si="431"/>
        <v xml:space="preserve"> </v>
      </c>
      <c r="DP106" s="27"/>
      <c r="DQ106" s="33"/>
      <c r="DR106" s="27"/>
      <c r="DS106" s="26" t="str">
        <f t="shared" si="629"/>
        <v xml:space="preserve"> </v>
      </c>
      <c r="DT106" s="26" t="str">
        <f t="shared" si="433"/>
        <v xml:space="preserve"> </v>
      </c>
      <c r="DU106" s="27"/>
      <c r="DV106" s="27"/>
      <c r="DW106" s="26" t="str">
        <f t="shared" si="434"/>
        <v xml:space="preserve"> </v>
      </c>
      <c r="DX106" s="8"/>
      <c r="DY106" s="136"/>
      <c r="DZ106" s="27"/>
      <c r="EA106" s="26" t="str">
        <f t="shared" si="630"/>
        <v xml:space="preserve"> </v>
      </c>
      <c r="EB106" s="26" t="str">
        <f t="shared" si="436"/>
        <v xml:space="preserve"> </v>
      </c>
    </row>
    <row r="107" spans="1:132" s="16" customFormat="1" ht="15.75" hidden="1" outlineLevel="1" x14ac:dyDescent="0.25">
      <c r="A107" s="15">
        <f t="shared" si="673"/>
        <v>86</v>
      </c>
      <c r="B107" s="7" t="s">
        <v>26</v>
      </c>
      <c r="C107" s="25">
        <f t="shared" si="664"/>
        <v>974030.65</v>
      </c>
      <c r="D107" s="25">
        <f t="shared" si="664"/>
        <v>982994.89</v>
      </c>
      <c r="E107" s="25">
        <f t="shared" si="664"/>
        <v>814379.78</v>
      </c>
      <c r="F107" s="26">
        <f t="shared" si="616"/>
        <v>1.0092032422183019</v>
      </c>
      <c r="G107" s="26">
        <f t="shared" si="384"/>
        <v>1.2070472697639913</v>
      </c>
      <c r="H107" s="14">
        <f t="shared" si="665"/>
        <v>911238.67</v>
      </c>
      <c r="I107" s="21">
        <f t="shared" si="665"/>
        <v>920202.91</v>
      </c>
      <c r="J107" s="14">
        <f t="shared" si="665"/>
        <v>720669.78</v>
      </c>
      <c r="K107" s="26">
        <f t="shared" si="617"/>
        <v>1.0098374227248279</v>
      </c>
      <c r="L107" s="26">
        <f t="shared" si="387"/>
        <v>1.2768717872421402</v>
      </c>
      <c r="M107" s="136">
        <v>138050</v>
      </c>
      <c r="N107" s="136">
        <v>138282.03</v>
      </c>
      <c r="O107" s="8">
        <v>118082.3</v>
      </c>
      <c r="P107" s="26">
        <f t="shared" si="618"/>
        <v>1.00168076783774</v>
      </c>
      <c r="Q107" s="26">
        <f t="shared" si="389"/>
        <v>1.1710648420635439</v>
      </c>
      <c r="R107" s="27">
        <f t="shared" si="666"/>
        <v>138282.03</v>
      </c>
      <c r="S107" s="26">
        <f t="shared" si="443"/>
        <v>1.1710648420635439</v>
      </c>
      <c r="T107" s="27"/>
      <c r="U107" s="27"/>
      <c r="V107" s="27"/>
      <c r="W107" s="26" t="str">
        <f t="shared" si="619"/>
        <v xml:space="preserve"> </v>
      </c>
      <c r="X107" s="26" t="str">
        <f t="shared" si="669"/>
        <v xml:space="preserve"> </v>
      </c>
      <c r="Y107" s="136">
        <v>28801.8</v>
      </c>
      <c r="Z107" s="136">
        <v>28801.8</v>
      </c>
      <c r="AA107" s="8">
        <v>57083.21</v>
      </c>
      <c r="AB107" s="26">
        <f t="shared" si="620"/>
        <v>1</v>
      </c>
      <c r="AC107" s="26">
        <f t="shared" si="395"/>
        <v>0.50455817043225148</v>
      </c>
      <c r="AD107" s="136">
        <v>45000</v>
      </c>
      <c r="AE107" s="136">
        <v>45034.46</v>
      </c>
      <c r="AF107" s="8">
        <v>30839.24</v>
      </c>
      <c r="AG107" s="26">
        <f t="shared" si="621"/>
        <v>1.0007657777777779</v>
      </c>
      <c r="AH107" s="26">
        <f t="shared" si="397"/>
        <v>1.460297335472599</v>
      </c>
      <c r="AI107" s="136">
        <v>699386.87</v>
      </c>
      <c r="AJ107" s="136">
        <v>708084.62</v>
      </c>
      <c r="AK107" s="49">
        <v>514665.03</v>
      </c>
      <c r="AL107" s="26">
        <f t="shared" si="622"/>
        <v>1.0124362500542796</v>
      </c>
      <c r="AM107" s="26">
        <f t="shared" si="399"/>
        <v>1.3758164606598586</v>
      </c>
      <c r="AN107" s="66"/>
      <c r="AO107" s="8"/>
      <c r="AP107" s="8"/>
      <c r="AQ107" s="26" t="str">
        <f t="shared" si="583"/>
        <v xml:space="preserve"> </v>
      </c>
      <c r="AR107" s="26" t="str">
        <f>IF(AO107=0," ",IF(AO107/AP107*100&gt;200,"св.200",AO107/AP107))</f>
        <v xml:space="preserve"> </v>
      </c>
      <c r="AS107" s="8">
        <f t="shared" si="670"/>
        <v>62791.979999999996</v>
      </c>
      <c r="AT107" s="14">
        <f t="shared" si="671"/>
        <v>62791.979999999996</v>
      </c>
      <c r="AU107" s="8">
        <f t="shared" si="672"/>
        <v>93710</v>
      </c>
      <c r="AV107" s="26">
        <f t="shared" si="623"/>
        <v>1</v>
      </c>
      <c r="AW107" s="26">
        <f t="shared" si="403"/>
        <v>0.67006701525984413</v>
      </c>
      <c r="AX107" s="8"/>
      <c r="AY107" s="8"/>
      <c r="AZ107" s="27"/>
      <c r="BA107" s="26" t="str">
        <f t="shared" si="624"/>
        <v xml:space="preserve"> </v>
      </c>
      <c r="BB107" s="26" t="str">
        <f t="shared" si="405"/>
        <v xml:space="preserve"> </v>
      </c>
      <c r="BC107" s="27"/>
      <c r="BD107" s="27"/>
      <c r="BE107" s="32"/>
      <c r="BF107" s="26" t="str">
        <f t="shared" si="407"/>
        <v xml:space="preserve"> </v>
      </c>
      <c r="BG107" s="26" t="str">
        <f t="shared" si="408"/>
        <v xml:space="preserve"> </v>
      </c>
      <c r="BH107" s="8"/>
      <c r="BI107" s="27"/>
      <c r="BJ107" s="27"/>
      <c r="BK107" s="26" t="str">
        <f t="shared" si="625"/>
        <v xml:space="preserve"> </v>
      </c>
      <c r="BL107" s="26" t="str">
        <f t="shared" si="411"/>
        <v xml:space="preserve"> </v>
      </c>
      <c r="BM107" s="27"/>
      <c r="BN107" s="27"/>
      <c r="BO107" s="27"/>
      <c r="BP107" s="26" t="str">
        <f t="shared" si="577"/>
        <v xml:space="preserve"> </v>
      </c>
      <c r="BQ107" s="26" t="str">
        <f t="shared" si="413"/>
        <v xml:space="preserve"> </v>
      </c>
      <c r="BR107" s="27"/>
      <c r="BS107" s="27"/>
      <c r="BT107" s="27"/>
      <c r="BU107" s="26" t="str">
        <f t="shared" si="626"/>
        <v xml:space="preserve"> </v>
      </c>
      <c r="BV107" s="26" t="str">
        <f t="shared" si="415"/>
        <v xml:space="preserve"> </v>
      </c>
      <c r="BW107" s="27"/>
      <c r="BX107" s="27"/>
      <c r="BY107" s="27"/>
      <c r="BZ107" s="26" t="str">
        <f t="shared" si="627"/>
        <v xml:space="preserve"> </v>
      </c>
      <c r="CA107" s="26" t="str">
        <f t="shared" si="417"/>
        <v xml:space="preserve"> </v>
      </c>
      <c r="CB107" s="136">
        <v>46845</v>
      </c>
      <c r="CC107" s="136">
        <v>46845</v>
      </c>
      <c r="CD107" s="8">
        <v>23710</v>
      </c>
      <c r="CE107" s="26">
        <f t="shared" si="600"/>
        <v>1</v>
      </c>
      <c r="CF107" s="26">
        <f t="shared" si="419"/>
        <v>1.9757486292703501</v>
      </c>
      <c r="CG107" s="27"/>
      <c r="CH107" s="27"/>
      <c r="CI107" s="27"/>
      <c r="CJ107" s="26" t="str">
        <f t="shared" si="638"/>
        <v xml:space="preserve"> </v>
      </c>
      <c r="CK107" s="26" t="str">
        <f t="shared" si="421"/>
        <v xml:space="preserve"> </v>
      </c>
      <c r="CL107" s="27"/>
      <c r="CM107" s="27"/>
      <c r="CN107" s="27">
        <v>70000</v>
      </c>
      <c r="CO107" s="26" t="str">
        <f t="shared" ref="CO107:CO132" si="674">IF(CM107&lt;=0," ",IF(CL107&lt;=0," ",IF(CM107/CL107*100&gt;200,"СВ.200",CM107/CL107)))</f>
        <v xml:space="preserve"> </v>
      </c>
      <c r="CP107" s="26">
        <f t="shared" si="422"/>
        <v>0</v>
      </c>
      <c r="CQ107" s="30"/>
      <c r="CR107" s="8"/>
      <c r="CS107" s="27"/>
      <c r="CT107" s="26" t="str">
        <f t="shared" si="424"/>
        <v xml:space="preserve"> </v>
      </c>
      <c r="CU107" s="26" t="str">
        <f t="shared" si="448"/>
        <v xml:space="preserve"> </v>
      </c>
      <c r="CV107" s="27"/>
      <c r="CW107" s="27"/>
      <c r="CX107" s="27"/>
      <c r="CY107" s="26" t="str">
        <f t="shared" si="425"/>
        <v xml:space="preserve"> </v>
      </c>
      <c r="CZ107" s="26" t="str">
        <f t="shared" si="449"/>
        <v xml:space="preserve"> </v>
      </c>
      <c r="DA107" s="27"/>
      <c r="DB107" s="27"/>
      <c r="DC107" s="27"/>
      <c r="DD107" s="26" t="str">
        <f t="shared" si="427"/>
        <v xml:space="preserve"> </v>
      </c>
      <c r="DE107" s="26" t="str">
        <f t="shared" si="428"/>
        <v xml:space="preserve"> </v>
      </c>
      <c r="DF107" s="27"/>
      <c r="DG107" s="27"/>
      <c r="DH107" s="27"/>
      <c r="DI107" s="26" t="str">
        <f t="shared" si="450"/>
        <v xml:space="preserve"> </v>
      </c>
      <c r="DJ107" s="26" t="str">
        <f t="shared" si="451"/>
        <v xml:space="preserve"> </v>
      </c>
      <c r="DK107" s="27"/>
      <c r="DL107" s="27"/>
      <c r="DM107" s="27"/>
      <c r="DN107" s="26" t="str">
        <f t="shared" si="628"/>
        <v xml:space="preserve"> </v>
      </c>
      <c r="DO107" s="26" t="str">
        <f t="shared" si="431"/>
        <v xml:space="preserve"> </v>
      </c>
      <c r="DP107" s="27"/>
      <c r="DQ107" s="33"/>
      <c r="DR107" s="27"/>
      <c r="DS107" s="26" t="str">
        <f t="shared" si="629"/>
        <v xml:space="preserve"> </v>
      </c>
      <c r="DT107" s="26" t="str">
        <f t="shared" si="433"/>
        <v xml:space="preserve"> </v>
      </c>
      <c r="DU107" s="27"/>
      <c r="DV107" s="27"/>
      <c r="DW107" s="26" t="str">
        <f t="shared" si="434"/>
        <v xml:space="preserve"> </v>
      </c>
      <c r="DX107" s="8">
        <v>15946.98</v>
      </c>
      <c r="DY107" s="136">
        <v>15946.98</v>
      </c>
      <c r="DZ107" s="27"/>
      <c r="EA107" s="26">
        <f t="shared" si="630"/>
        <v>1</v>
      </c>
      <c r="EB107" s="26" t="str">
        <f t="shared" si="436"/>
        <v xml:space="preserve"> </v>
      </c>
    </row>
    <row r="108" spans="1:132" s="18" customFormat="1" ht="32.1" customHeight="1" collapsed="1" x14ac:dyDescent="0.25">
      <c r="A108" s="17"/>
      <c r="B108" s="6" t="s">
        <v>153</v>
      </c>
      <c r="C108" s="31">
        <f>SUM(C109:C114)</f>
        <v>18300692.469999999</v>
      </c>
      <c r="D108" s="31">
        <f t="shared" ref="D108:E108" si="675">SUM(D109:D114)</f>
        <v>17748433.919999998</v>
      </c>
      <c r="E108" s="31">
        <f t="shared" si="675"/>
        <v>16336282.530000001</v>
      </c>
      <c r="F108" s="23">
        <f t="shared" si="616"/>
        <v>0.96982307904986065</v>
      </c>
      <c r="G108" s="23">
        <f t="shared" si="384"/>
        <v>1.0864426400196445</v>
      </c>
      <c r="H108" s="22">
        <f t="shared" ref="H108:J108" si="676">SUM(H109:H114)</f>
        <v>15393039.879999999</v>
      </c>
      <c r="I108" s="56">
        <f t="shared" ref="I108:I114" si="677">Z108++AJ108+N108+AE108+AO108+U108</f>
        <v>15649994.330000002</v>
      </c>
      <c r="J108" s="22">
        <f t="shared" si="676"/>
        <v>14915319.82</v>
      </c>
      <c r="K108" s="23">
        <f t="shared" si="617"/>
        <v>1.0166928983490688</v>
      </c>
      <c r="L108" s="23">
        <f t="shared" si="387"/>
        <v>1.0492563698845314</v>
      </c>
      <c r="M108" s="22">
        <f>SUM(M109:M114)</f>
        <v>7956600</v>
      </c>
      <c r="N108" s="22">
        <f>SUM(N109:N114)</f>
        <v>8061501.0499999998</v>
      </c>
      <c r="O108" s="22">
        <f>SUM(O109:O114)</f>
        <v>7071605.1500000004</v>
      </c>
      <c r="P108" s="23">
        <f t="shared" si="618"/>
        <v>1.0131841552924616</v>
      </c>
      <c r="Q108" s="23">
        <f t="shared" si="389"/>
        <v>1.1399817833437715</v>
      </c>
      <c r="R108" s="24">
        <f>SUM(R109:R114)</f>
        <v>8061501.0499999998</v>
      </c>
      <c r="S108" s="23">
        <f t="shared" si="443"/>
        <v>1.1399817833437715</v>
      </c>
      <c r="T108" s="22">
        <f t="shared" ref="T108" si="678">SUM(T109:T114)</f>
        <v>1178310.8799999999</v>
      </c>
      <c r="U108" s="22">
        <f>SUM(U109:U114)</f>
        <v>1192955</v>
      </c>
      <c r="V108" s="22">
        <f>SUM(V109:V114)</f>
        <v>1091306.8500000001</v>
      </c>
      <c r="W108" s="23">
        <f t="shared" si="619"/>
        <v>1.0124280614297647</v>
      </c>
      <c r="X108" s="23">
        <f t="shared" si="392"/>
        <v>1.0931435095454591</v>
      </c>
      <c r="Y108" s="22">
        <f>SUM(Y109:Y114)</f>
        <v>131900</v>
      </c>
      <c r="Z108" s="22">
        <f>SUM(Z109:Z114)</f>
        <v>131686.15</v>
      </c>
      <c r="AA108" s="22">
        <f>SUM(AA109:AA114)</f>
        <v>142421.30000000002</v>
      </c>
      <c r="AB108" s="23">
        <f t="shared" si="620"/>
        <v>0.9983786959818044</v>
      </c>
      <c r="AC108" s="23">
        <f t="shared" si="395"/>
        <v>0.9246239853168029</v>
      </c>
      <c r="AD108" s="22">
        <f>SUM(AD109:AD114)</f>
        <v>834800</v>
      </c>
      <c r="AE108" s="22">
        <f>SUM(AE109:AE114)</f>
        <v>1019835.3200000001</v>
      </c>
      <c r="AF108" s="22">
        <f>SUM(AF109:AF114)</f>
        <v>857084.84000000008</v>
      </c>
      <c r="AG108" s="23">
        <f t="shared" si="621"/>
        <v>1.2216522759942503</v>
      </c>
      <c r="AH108" s="23">
        <f t="shared" si="397"/>
        <v>1.1898884129137086</v>
      </c>
      <c r="AI108" s="22">
        <f>SUM(AI109:AI114)</f>
        <v>5291429</v>
      </c>
      <c r="AJ108" s="22">
        <f>SUM(AJ109:AJ114)</f>
        <v>5244016.8100000005</v>
      </c>
      <c r="AK108" s="22">
        <f>SUM(AK109:AK114)</f>
        <v>5752901.6799999997</v>
      </c>
      <c r="AL108" s="23">
        <f t="shared" si="622"/>
        <v>0.99103981363068472</v>
      </c>
      <c r="AM108" s="23">
        <f t="shared" si="399"/>
        <v>0.91154292245787183</v>
      </c>
      <c r="AN108" s="65">
        <f>SUM(AN109:AN114)</f>
        <v>0</v>
      </c>
      <c r="AO108" s="22">
        <f>SUM(AO109:AO114)</f>
        <v>0</v>
      </c>
      <c r="AP108" s="22">
        <f>SUM(AP109:AP114)</f>
        <v>0</v>
      </c>
      <c r="AQ108" s="23" t="str">
        <f t="shared" si="583"/>
        <v xml:space="preserve"> </v>
      </c>
      <c r="AR108" s="23" t="str">
        <f t="shared" si="400"/>
        <v xml:space="preserve"> </v>
      </c>
      <c r="AS108" s="22">
        <f>SUM(AS109:AS114)</f>
        <v>2907652.59</v>
      </c>
      <c r="AT108" s="22">
        <f t="shared" ref="AT108:AU108" si="679">SUM(AT109:AT114)</f>
        <v>2098439.59</v>
      </c>
      <c r="AU108" s="22">
        <f t="shared" si="679"/>
        <v>1420962.7099999997</v>
      </c>
      <c r="AV108" s="23">
        <f t="shared" si="623"/>
        <v>0.72169543129635028</v>
      </c>
      <c r="AW108" s="23">
        <f t="shared" si="403"/>
        <v>1.4767731589522151</v>
      </c>
      <c r="AX108" s="22">
        <f>SUM(AX109:AX114)</f>
        <v>240700</v>
      </c>
      <c r="AY108" s="22">
        <f>SUM(AY109:AY114)</f>
        <v>244099.49</v>
      </c>
      <c r="AZ108" s="22">
        <f>SUM(AZ109:AZ114)</f>
        <v>329988.62</v>
      </c>
      <c r="BA108" s="23">
        <f t="shared" si="624"/>
        <v>1.0141233485666805</v>
      </c>
      <c r="BB108" s="23">
        <f t="shared" si="405"/>
        <v>0.73972093340673384</v>
      </c>
      <c r="BC108" s="24">
        <f>SUM(BC109:BC114)</f>
        <v>0</v>
      </c>
      <c r="BD108" s="24">
        <f t="shared" ref="BD108:BE108" si="680">SUM(BD109:BD114)</f>
        <v>0</v>
      </c>
      <c r="BE108" s="29">
        <f t="shared" si="680"/>
        <v>0</v>
      </c>
      <c r="BF108" s="23" t="str">
        <f t="shared" si="407"/>
        <v xml:space="preserve"> </v>
      </c>
      <c r="BG108" s="23" t="str">
        <f t="shared" si="408"/>
        <v xml:space="preserve"> </v>
      </c>
      <c r="BH108" s="24">
        <f t="shared" ref="BH108:BJ108" si="681">SUM(BH109:BH114)</f>
        <v>472800</v>
      </c>
      <c r="BI108" s="24">
        <f>SUM(BI109:BI114)</f>
        <v>240229.57</v>
      </c>
      <c r="BJ108" s="24">
        <f t="shared" si="681"/>
        <v>419086.35</v>
      </c>
      <c r="BK108" s="23">
        <f t="shared" si="625"/>
        <v>0.50809976734348561</v>
      </c>
      <c r="BL108" s="23">
        <f t="shared" si="411"/>
        <v>0.57322212952056306</v>
      </c>
      <c r="BM108" s="24">
        <f>SUM(BM109:BM114)</f>
        <v>0</v>
      </c>
      <c r="BN108" s="24">
        <f>SUM(BN109:BN114)</f>
        <v>0</v>
      </c>
      <c r="BO108" s="24">
        <f>SUM(BO109:BO114)</f>
        <v>0</v>
      </c>
      <c r="BP108" s="23" t="str">
        <f t="shared" si="577"/>
        <v xml:space="preserve"> </v>
      </c>
      <c r="BQ108" s="23" t="str">
        <f t="shared" si="413"/>
        <v xml:space="preserve"> </v>
      </c>
      <c r="BR108" s="24">
        <f>SUM(BR109:BR114)</f>
        <v>0</v>
      </c>
      <c r="BS108" s="24">
        <f>SUM(BS109:BS114)</f>
        <v>0</v>
      </c>
      <c r="BT108" s="24">
        <f>SUM(BT109:BT114)</f>
        <v>0</v>
      </c>
      <c r="BU108" s="23" t="str">
        <f t="shared" si="626"/>
        <v xml:space="preserve"> </v>
      </c>
      <c r="BV108" s="23" t="str">
        <f t="shared" si="415"/>
        <v xml:space="preserve"> </v>
      </c>
      <c r="BW108" s="22">
        <f>SUM(BW109:BW114)</f>
        <v>0</v>
      </c>
      <c r="BX108" s="22">
        <f>SUM(BX109:BX114)</f>
        <v>0</v>
      </c>
      <c r="BY108" s="22">
        <f>SUM(BY109:BY114)</f>
        <v>0</v>
      </c>
      <c r="BZ108" s="23" t="str">
        <f t="shared" si="627"/>
        <v xml:space="preserve"> </v>
      </c>
      <c r="CA108" s="23" t="str">
        <f t="shared" si="417"/>
        <v xml:space="preserve"> </v>
      </c>
      <c r="CB108" s="22">
        <f>SUM(CB109:CB114)</f>
        <v>165821.58000000002</v>
      </c>
      <c r="CC108" s="22">
        <f>SUM(CC109:CC114)</f>
        <v>166620</v>
      </c>
      <c r="CD108" s="22">
        <f>SUM(CD109:CD114)</f>
        <v>136980</v>
      </c>
      <c r="CE108" s="23">
        <f t="shared" si="600"/>
        <v>1.0048149342202624</v>
      </c>
      <c r="CF108" s="23">
        <f t="shared" si="419"/>
        <v>1.2163819535698641</v>
      </c>
      <c r="CG108" s="24">
        <f>SUM(CG109:CG114)</f>
        <v>360000</v>
      </c>
      <c r="CH108" s="24">
        <f>SUM(CH109:CH114)</f>
        <v>260400</v>
      </c>
      <c r="CI108" s="24">
        <f>SUM(CI109:CI114)</f>
        <v>68500</v>
      </c>
      <c r="CJ108" s="23">
        <f t="shared" si="638"/>
        <v>0.72333333333333338</v>
      </c>
      <c r="CK108" s="23" t="str">
        <f t="shared" si="421"/>
        <v>св.200</v>
      </c>
      <c r="CL108" s="22">
        <f>SUM(CL109:CL114)</f>
        <v>702431.01</v>
      </c>
      <c r="CM108" s="22">
        <f>SUM(CM109:CM114)</f>
        <v>13853.95</v>
      </c>
      <c r="CN108" s="22">
        <f>SUM(CN109:CN114)</f>
        <v>0</v>
      </c>
      <c r="CO108" s="23">
        <f t="shared" si="674"/>
        <v>1.9722862178308445E-2</v>
      </c>
      <c r="CP108" s="23" t="e">
        <f>IF(CM108=0," ",IF(CM108/CN108*100&gt;200,"св.200",CM108/CN108))</f>
        <v>#DIV/0!</v>
      </c>
      <c r="CQ108" s="45">
        <f>SUM(CQ109:CQ114)</f>
        <v>152900</v>
      </c>
      <c r="CR108" s="45">
        <f>SUM(CR109:CR114)</f>
        <v>123315.43</v>
      </c>
      <c r="CS108" s="22">
        <f>SUM(CS109:CS114)</f>
        <v>252446.63</v>
      </c>
      <c r="CT108" s="23">
        <f t="shared" si="424"/>
        <v>0.80651033355134072</v>
      </c>
      <c r="CU108" s="23">
        <f>IF(CS108=0," ",IF(CR108/CS108*100&gt;200,"св.200",CR108/CS108))</f>
        <v>0.48848118907350829</v>
      </c>
      <c r="CV108" s="24">
        <f>SUM(CV109:CV114)</f>
        <v>152900</v>
      </c>
      <c r="CW108" s="24">
        <f>SUM(CW109:CW114)</f>
        <v>123315.43</v>
      </c>
      <c r="CX108" s="24">
        <f>SUM(CX109:CX114)</f>
        <v>189483.08</v>
      </c>
      <c r="CY108" s="23">
        <f t="shared" si="425"/>
        <v>0.80651033355134072</v>
      </c>
      <c r="CZ108" s="23">
        <f t="shared" si="449"/>
        <v>0.65079916370369328</v>
      </c>
      <c r="DA108" s="24">
        <f>SUM(DA109:DA114)</f>
        <v>0</v>
      </c>
      <c r="DB108" s="24">
        <f t="shared" ref="DB108:DC108" si="682">SUM(DB109:DB114)</f>
        <v>0</v>
      </c>
      <c r="DC108" s="24">
        <f t="shared" si="682"/>
        <v>62963.55</v>
      </c>
      <c r="DD108" s="23" t="str">
        <f t="shared" si="427"/>
        <v xml:space="preserve"> </v>
      </c>
      <c r="DE108" s="23">
        <f t="shared" si="428"/>
        <v>0</v>
      </c>
      <c r="DF108" s="24">
        <f>SUM(DF109:DF114)</f>
        <v>0</v>
      </c>
      <c r="DG108" s="24">
        <f t="shared" ref="DG108:DH108" si="683">SUM(DG109:DG114)</f>
        <v>0</v>
      </c>
      <c r="DH108" s="24">
        <f t="shared" si="683"/>
        <v>0</v>
      </c>
      <c r="DI108" s="59" t="str">
        <f t="shared" si="450"/>
        <v xml:space="preserve"> </v>
      </c>
      <c r="DJ108" s="59" t="str">
        <f t="shared" si="451"/>
        <v xml:space="preserve"> </v>
      </c>
      <c r="DK108" s="22">
        <f>SUM(DK109:DK114)</f>
        <v>0</v>
      </c>
      <c r="DL108" s="22">
        <f>SUM(DL109:DL114)</f>
        <v>0</v>
      </c>
      <c r="DM108" s="22">
        <f>SUM(DM109:DM114)</f>
        <v>0</v>
      </c>
      <c r="DN108" s="23" t="str">
        <f t="shared" si="628"/>
        <v xml:space="preserve"> </v>
      </c>
      <c r="DO108" s="23" t="str">
        <f t="shared" si="431"/>
        <v xml:space="preserve"> </v>
      </c>
      <c r="DP108" s="22">
        <f>SUM(DP109:DP114)</f>
        <v>13000</v>
      </c>
      <c r="DQ108" s="34">
        <f>SUM(DQ109:DQ114)</f>
        <v>23000</v>
      </c>
      <c r="DR108" s="22">
        <f>SUM(DR109:DR114)</f>
        <v>181669.28</v>
      </c>
      <c r="DS108" s="23">
        <f t="shared" si="629"/>
        <v>1.7692307692307692</v>
      </c>
      <c r="DT108" s="23">
        <f t="shared" si="433"/>
        <v>0.12660368335251837</v>
      </c>
      <c r="DU108" s="22">
        <f>SUM(DU109:DU114)</f>
        <v>246903.83000000002</v>
      </c>
      <c r="DV108" s="22">
        <f>SUM(DV109:DV114)</f>
        <v>0</v>
      </c>
      <c r="DW108" s="23" t="str">
        <f t="shared" si="434"/>
        <v xml:space="preserve"> </v>
      </c>
      <c r="DX108" s="22">
        <f>SUM(DX109:DX114)</f>
        <v>800000</v>
      </c>
      <c r="DY108" s="22">
        <f>SUM(DY109:DY114)</f>
        <v>780017.32</v>
      </c>
      <c r="DZ108" s="22">
        <f>SUM(DZ109:DZ114)</f>
        <v>32000</v>
      </c>
      <c r="EA108" s="23">
        <f t="shared" si="630"/>
        <v>0.97502164999999996</v>
      </c>
      <c r="EB108" s="23" t="str">
        <f t="shared" ref="EB108:EB113" si="684">IF(DY108=0," ",IF(DY108/DZ108*100&gt;200,"св.200",DY108/DZ108))</f>
        <v>св.200</v>
      </c>
    </row>
    <row r="109" spans="1:132" s="16" customFormat="1" ht="15.75" hidden="1" outlineLevel="1" x14ac:dyDescent="0.25">
      <c r="A109" s="15">
        <v>87</v>
      </c>
      <c r="B109" s="7" t="s">
        <v>13</v>
      </c>
      <c r="C109" s="25">
        <f t="shared" ref="C109:E114" si="685">H109+AS109</f>
        <v>9714560.879999999</v>
      </c>
      <c r="D109" s="25">
        <f t="shared" si="685"/>
        <v>9239257.8699999992</v>
      </c>
      <c r="E109" s="25">
        <f t="shared" si="685"/>
        <v>7747592.4900000012</v>
      </c>
      <c r="F109" s="26">
        <f t="shared" si="616"/>
        <v>0.9510731348672139</v>
      </c>
      <c r="G109" s="26">
        <f t="shared" si="384"/>
        <v>1.1925327618773607</v>
      </c>
      <c r="H109" s="14">
        <f t="shared" ref="H109:H114" si="686">Y109++AI109+M109+AD109+AN109+T109</f>
        <v>7902260.8799999999</v>
      </c>
      <c r="I109" s="21">
        <f t="shared" si="677"/>
        <v>7736042.9699999997</v>
      </c>
      <c r="J109" s="14">
        <f t="shared" ref="J109:J114" si="687">AA109++AK109+O109+AF109+AP109+V109</f>
        <v>6819050.9600000009</v>
      </c>
      <c r="K109" s="26">
        <f t="shared" si="617"/>
        <v>0.97896577795594109</v>
      </c>
      <c r="L109" s="26">
        <f t="shared" si="387"/>
        <v>1.1344750193801161</v>
      </c>
      <c r="M109" s="136">
        <v>5340150</v>
      </c>
      <c r="N109" s="136">
        <v>5398309.6299999999</v>
      </c>
      <c r="O109" s="8">
        <v>4688326.25</v>
      </c>
      <c r="P109" s="26">
        <f t="shared" si="618"/>
        <v>1.010891010552138</v>
      </c>
      <c r="Q109" s="26">
        <f t="shared" si="389"/>
        <v>1.1514364278723137</v>
      </c>
      <c r="R109" s="27">
        <f t="shared" ref="R109:R114" si="688">N109</f>
        <v>5398309.6299999999</v>
      </c>
      <c r="S109" s="26">
        <f t="shared" si="443"/>
        <v>1.1514364278723137</v>
      </c>
      <c r="T109" s="136">
        <v>1178310.8799999999</v>
      </c>
      <c r="U109" s="136">
        <v>1192955</v>
      </c>
      <c r="V109" s="27">
        <v>1091306.8500000001</v>
      </c>
      <c r="W109" s="26">
        <f t="shared" si="619"/>
        <v>1.0124280614297647</v>
      </c>
      <c r="X109" s="26">
        <f t="shared" si="392"/>
        <v>1.0931435095454591</v>
      </c>
      <c r="Y109" s="136">
        <v>18500</v>
      </c>
      <c r="Z109" s="136">
        <v>18642.060000000001</v>
      </c>
      <c r="AA109" s="8">
        <v>9484.09</v>
      </c>
      <c r="AB109" s="26">
        <f t="shared" si="620"/>
        <v>1.007678918918919</v>
      </c>
      <c r="AC109" s="26">
        <f t="shared" si="395"/>
        <v>1.9656139914319668</v>
      </c>
      <c r="AD109" s="136">
        <v>505300</v>
      </c>
      <c r="AE109" s="136">
        <v>309358.25</v>
      </c>
      <c r="AF109" s="8">
        <v>357854.82</v>
      </c>
      <c r="AG109" s="26">
        <f t="shared" si="621"/>
        <v>0.61222689491391258</v>
      </c>
      <c r="AH109" s="26">
        <f t="shared" si="397"/>
        <v>0.86447976305027829</v>
      </c>
      <c r="AI109" s="136">
        <v>860000</v>
      </c>
      <c r="AJ109" s="136">
        <v>816778.03</v>
      </c>
      <c r="AK109" s="8">
        <v>672078.95</v>
      </c>
      <c r="AL109" s="26">
        <f t="shared" si="622"/>
        <v>0.94974189534883724</v>
      </c>
      <c r="AM109" s="26">
        <f>IF(AJ109&lt;=0," ",IF(AJ109/AK109*100&gt;200,"св.200",AJ109/AK109))</f>
        <v>1.215300717274362</v>
      </c>
      <c r="AN109" s="68"/>
      <c r="AO109" s="27"/>
      <c r="AP109" s="27"/>
      <c r="AQ109" s="26" t="str">
        <f t="shared" si="583"/>
        <v xml:space="preserve"> </v>
      </c>
      <c r="AR109" s="26" t="str">
        <f t="shared" si="400"/>
        <v xml:space="preserve"> </v>
      </c>
      <c r="AS109" s="8">
        <f t="shared" ref="AS109" si="689">AX109+BC109+BH109+BM109+BR109+BW109+CB109+CG109+CL109+CQ109+DK109+DP109+DX109+DF109</f>
        <v>1812300</v>
      </c>
      <c r="AT109" s="14">
        <f t="shared" ref="AT109" si="690">AY109+BD109+BI109+BN109+BS109+BX109+CC109+CH109+CM109+CR109+DL109+DQ109+DU109+DY109+DG109</f>
        <v>1503214.9</v>
      </c>
      <c r="AU109" s="8">
        <f>AZ109+BE109+BJ109+BO109+BT109+BY109+CD109+CI109+CN109+CS109+DM109+DR109+DV109+DZ109+DH109+291.83</f>
        <v>928541.52999999991</v>
      </c>
      <c r="AV109" s="26">
        <f t="shared" si="623"/>
        <v>0.82945147050709034</v>
      </c>
      <c r="AW109" s="26">
        <f t="shared" si="403"/>
        <v>1.618898941439916</v>
      </c>
      <c r="AX109" s="136">
        <v>240700</v>
      </c>
      <c r="AY109" s="136">
        <v>244099.49</v>
      </c>
      <c r="AZ109" s="8">
        <v>329988.62</v>
      </c>
      <c r="BA109" s="26">
        <f t="shared" si="624"/>
        <v>1.0141233485666805</v>
      </c>
      <c r="BB109" s="26">
        <f t="shared" si="405"/>
        <v>0.73972093340673384</v>
      </c>
      <c r="BC109" s="27"/>
      <c r="BD109" s="27"/>
      <c r="BE109" s="32"/>
      <c r="BF109" s="26" t="str">
        <f t="shared" si="407"/>
        <v xml:space="preserve"> </v>
      </c>
      <c r="BG109" s="26" t="str">
        <f t="shared" si="408"/>
        <v xml:space="preserve"> </v>
      </c>
      <c r="BH109" s="136">
        <v>268700</v>
      </c>
      <c r="BI109" s="136">
        <v>103799.98</v>
      </c>
      <c r="BJ109" s="8">
        <v>288318</v>
      </c>
      <c r="BK109" s="26">
        <f t="shared" si="625"/>
        <v>0.3863043542984741</v>
      </c>
      <c r="BL109" s="26">
        <f t="shared" si="411"/>
        <v>0.36001907615896334</v>
      </c>
      <c r="BM109" s="27"/>
      <c r="BN109" s="27"/>
      <c r="BO109" s="27"/>
      <c r="BP109" s="26"/>
      <c r="BQ109" s="26" t="str">
        <f t="shared" si="413"/>
        <v xml:space="preserve"> </v>
      </c>
      <c r="BR109" s="27"/>
      <c r="BS109" s="27"/>
      <c r="BT109" s="27"/>
      <c r="BU109" s="26" t="str">
        <f t="shared" si="626"/>
        <v xml:space="preserve"> </v>
      </c>
      <c r="BV109" s="26" t="str">
        <f t="shared" si="415"/>
        <v xml:space="preserve"> </v>
      </c>
      <c r="BW109" s="27"/>
      <c r="BX109" s="27"/>
      <c r="BY109" s="27"/>
      <c r="BZ109" s="26" t="str">
        <f t="shared" si="627"/>
        <v xml:space="preserve"> </v>
      </c>
      <c r="CA109" s="26" t="str">
        <f t="shared" si="417"/>
        <v xml:space="preserve"> </v>
      </c>
      <c r="CB109" s="136">
        <v>101171.58</v>
      </c>
      <c r="CC109" s="136">
        <v>102000</v>
      </c>
      <c r="CD109" s="8">
        <v>88460</v>
      </c>
      <c r="CE109" s="26">
        <f t="shared" si="600"/>
        <v>1.0081882678910421</v>
      </c>
      <c r="CF109" s="26">
        <f t="shared" si="419"/>
        <v>1.1530635315396789</v>
      </c>
      <c r="CG109" s="27"/>
      <c r="CH109" s="27"/>
      <c r="CI109" s="27"/>
      <c r="CJ109" s="26" t="str">
        <f t="shared" si="638"/>
        <v xml:space="preserve"> </v>
      </c>
      <c r="CK109" s="26" t="str">
        <f t="shared" si="421"/>
        <v xml:space="preserve"> </v>
      </c>
      <c r="CL109" s="136">
        <v>248828.42</v>
      </c>
      <c r="CM109" s="27"/>
      <c r="CN109" s="27"/>
      <c r="CO109" s="26" t="str">
        <f t="shared" si="674"/>
        <v xml:space="preserve"> </v>
      </c>
      <c r="CP109" s="26" t="str">
        <f t="shared" si="422"/>
        <v xml:space="preserve"> </v>
      </c>
      <c r="CQ109" s="136">
        <v>152900</v>
      </c>
      <c r="CR109" s="136">
        <v>123315.43</v>
      </c>
      <c r="CS109" s="8">
        <v>189483.08</v>
      </c>
      <c r="CT109" s="26">
        <f t="shared" ref="CT109:CT117" si="691">IF(CR109&lt;=0," ",IF(CQ109&lt;=0," ",IF(CR109/CQ109*100&gt;200,"СВ.200",CR109/CQ109)))</f>
        <v>0.80651033355134072</v>
      </c>
      <c r="CU109" s="26">
        <f t="shared" si="448"/>
        <v>0.65079916370369328</v>
      </c>
      <c r="CV109" s="136">
        <v>152900</v>
      </c>
      <c r="CW109" s="136">
        <v>123315.43</v>
      </c>
      <c r="CX109" s="27">
        <v>189483.08</v>
      </c>
      <c r="CY109" s="26">
        <f t="shared" si="425"/>
        <v>0.80651033355134072</v>
      </c>
      <c r="CZ109" s="26">
        <f t="shared" si="449"/>
        <v>0.65079916370369328</v>
      </c>
      <c r="DA109" s="27"/>
      <c r="DB109" s="27"/>
      <c r="DC109" s="27"/>
      <c r="DD109" s="26" t="str">
        <f t="shared" si="427"/>
        <v xml:space="preserve"> </v>
      </c>
      <c r="DE109" s="26" t="str">
        <f t="shared" si="428"/>
        <v xml:space="preserve"> </v>
      </c>
      <c r="DF109" s="27"/>
      <c r="DG109" s="27"/>
      <c r="DH109" s="27"/>
      <c r="DI109" s="26" t="str">
        <f t="shared" si="450"/>
        <v xml:space="preserve"> </v>
      </c>
      <c r="DJ109" s="26" t="str">
        <f t="shared" si="451"/>
        <v xml:space="preserve"> </v>
      </c>
      <c r="DK109" s="27"/>
      <c r="DL109" s="27"/>
      <c r="DM109" s="27"/>
      <c r="DN109" s="26" t="str">
        <f t="shared" si="628"/>
        <v xml:space="preserve"> </v>
      </c>
      <c r="DO109" s="26" t="str">
        <f t="shared" si="431"/>
        <v xml:space="preserve"> </v>
      </c>
      <c r="DP109" s="27"/>
      <c r="DQ109" s="136">
        <v>10000</v>
      </c>
      <c r="DR109" s="27"/>
      <c r="DS109" s="26" t="str">
        <f t="shared" si="629"/>
        <v xml:space="preserve"> </v>
      </c>
      <c r="DT109" s="26" t="str">
        <f t="shared" si="433"/>
        <v xml:space="preserve"> </v>
      </c>
      <c r="DU109" s="136">
        <v>140000</v>
      </c>
      <c r="DV109" s="27"/>
      <c r="DW109" s="26" t="str">
        <f>IF(DV109=0," ",IF(DU109/DV109*100&gt;200,"св.200",DU109/DV109))</f>
        <v xml:space="preserve"> </v>
      </c>
      <c r="DX109" s="136">
        <v>800000</v>
      </c>
      <c r="DY109" s="136">
        <v>780000</v>
      </c>
      <c r="DZ109" s="8">
        <v>32000</v>
      </c>
      <c r="EA109" s="26">
        <f t="shared" si="630"/>
        <v>0.97499999999999998</v>
      </c>
      <c r="EB109" s="26" t="str">
        <f t="shared" si="684"/>
        <v>св.200</v>
      </c>
    </row>
    <row r="110" spans="1:132" s="16" customFormat="1" ht="16.5" hidden="1" customHeight="1" outlineLevel="1" x14ac:dyDescent="0.25">
      <c r="A110" s="15">
        <f>A109+1</f>
        <v>88</v>
      </c>
      <c r="B110" s="7" t="s">
        <v>20</v>
      </c>
      <c r="C110" s="25">
        <f t="shared" si="685"/>
        <v>2501000</v>
      </c>
      <c r="D110" s="25">
        <f t="shared" si="685"/>
        <v>2869038.93</v>
      </c>
      <c r="E110" s="25">
        <f t="shared" si="685"/>
        <v>2981977.1799999997</v>
      </c>
      <c r="F110" s="26">
        <f t="shared" si="616"/>
        <v>1.1471567093162736</v>
      </c>
      <c r="G110" s="26">
        <f t="shared" si="384"/>
        <v>0.96212638689609298</v>
      </c>
      <c r="H110" s="14">
        <f t="shared" si="686"/>
        <v>2501000</v>
      </c>
      <c r="I110" s="21">
        <f t="shared" si="677"/>
        <v>2869038.93</v>
      </c>
      <c r="J110" s="14">
        <f t="shared" si="687"/>
        <v>2951728.9899999998</v>
      </c>
      <c r="K110" s="26">
        <f t="shared" si="617"/>
        <v>1.1471567093162736</v>
      </c>
      <c r="L110" s="26">
        <f t="shared" si="387"/>
        <v>0.97198589020870796</v>
      </c>
      <c r="M110" s="136">
        <v>1136500</v>
      </c>
      <c r="N110" s="136">
        <v>1104531.05</v>
      </c>
      <c r="O110" s="8">
        <v>1041349.3</v>
      </c>
      <c r="P110" s="26">
        <f t="shared" si="618"/>
        <v>0.97187069951605809</v>
      </c>
      <c r="Q110" s="26">
        <f t="shared" si="389"/>
        <v>1.0606729653537001</v>
      </c>
      <c r="R110" s="27">
        <f t="shared" si="688"/>
        <v>1104531.05</v>
      </c>
      <c r="S110" s="26">
        <f t="shared" si="443"/>
        <v>1.0606729653537001</v>
      </c>
      <c r="T110" s="27"/>
      <c r="U110" s="27"/>
      <c r="V110" s="27"/>
      <c r="W110" s="26" t="str">
        <f t="shared" si="619"/>
        <v xml:space="preserve"> </v>
      </c>
      <c r="X110" s="26" t="str">
        <f t="shared" ref="X110:X114" si="692">IF(U110=0," ",IF(U110/V110*100&gt;200,"св.200",U110/V110))</f>
        <v xml:space="preserve"> </v>
      </c>
      <c r="Y110" s="136">
        <v>14500</v>
      </c>
      <c r="Z110" s="136">
        <v>14547.3</v>
      </c>
      <c r="AA110" s="8">
        <v>8180.5</v>
      </c>
      <c r="AB110" s="26">
        <f t="shared" si="620"/>
        <v>1.0032620689655172</v>
      </c>
      <c r="AC110" s="26">
        <f t="shared" si="395"/>
        <v>1.7782898355846219</v>
      </c>
      <c r="AD110" s="136">
        <v>50000</v>
      </c>
      <c r="AE110" s="136">
        <v>251875.78</v>
      </c>
      <c r="AF110" s="8">
        <v>203251.52</v>
      </c>
      <c r="AG110" s="26" t="str">
        <f t="shared" si="621"/>
        <v>СВ.200</v>
      </c>
      <c r="AH110" s="26">
        <f t="shared" si="397"/>
        <v>1.2392319624473165</v>
      </c>
      <c r="AI110" s="136">
        <v>1300000</v>
      </c>
      <c r="AJ110" s="136">
        <v>1498084.8</v>
      </c>
      <c r="AK110" s="8">
        <v>1698947.67</v>
      </c>
      <c r="AL110" s="26">
        <f>IF(AJ110&lt;=0," ",IF(AI110&lt;=0," ",IF(AJ110/AI110*100&gt;200,"СВ.200",AJ110/AI110)))</f>
        <v>1.1523729230769231</v>
      </c>
      <c r="AM110" s="26">
        <f t="shared" si="399"/>
        <v>0.88177218548467717</v>
      </c>
      <c r="AN110" s="68"/>
      <c r="AO110" s="27"/>
      <c r="AP110" s="27"/>
      <c r="AQ110" s="26" t="str">
        <f t="shared" si="583"/>
        <v xml:space="preserve"> </v>
      </c>
      <c r="AR110" s="26" t="str">
        <f t="shared" si="400"/>
        <v xml:space="preserve"> </v>
      </c>
      <c r="AS110" s="8">
        <f t="shared" ref="AS110:AS114" si="693">AX110+BC110+BH110+BM110+BR110+BW110+CB110+CG110+CL110+CQ110+DK110+DP110+DX110+DF110</f>
        <v>0</v>
      </c>
      <c r="AT110" s="14">
        <f t="shared" ref="AT110:AT114" si="694">AY110+BD110+BI110+BN110+BS110+BX110+CC110+CH110+CM110+CR110+DL110+DQ110+DU110+DY110+DG110</f>
        <v>0</v>
      </c>
      <c r="AU110" s="8">
        <f t="shared" ref="AU110:AU114" si="695">AZ110+BE110+BJ110+BO110+BT110+BY110+CD110+CI110+CN110+CS110+DM110+DR110+DV110+DZ110+DH110</f>
        <v>30248.19</v>
      </c>
      <c r="AV110" s="26" t="str">
        <f t="shared" si="623"/>
        <v xml:space="preserve"> </v>
      </c>
      <c r="AW110" s="26" t="str">
        <f>IF(AT110=0," ",IF(AT110/AU110*100&gt;200,"св.200",AT110/AU110))</f>
        <v xml:space="preserve"> </v>
      </c>
      <c r="AX110" s="8"/>
      <c r="AY110" s="8"/>
      <c r="AZ110" s="27"/>
      <c r="BA110" s="26" t="str">
        <f t="shared" si="624"/>
        <v xml:space="preserve"> </v>
      </c>
      <c r="BB110" s="26" t="str">
        <f t="shared" si="405"/>
        <v xml:space="preserve"> </v>
      </c>
      <c r="BC110" s="27"/>
      <c r="BD110" s="27"/>
      <c r="BE110" s="32"/>
      <c r="BF110" s="26" t="str">
        <f t="shared" si="407"/>
        <v xml:space="preserve"> </v>
      </c>
      <c r="BG110" s="26" t="str">
        <f t="shared" si="408"/>
        <v xml:space="preserve"> </v>
      </c>
      <c r="BH110" s="136"/>
      <c r="BI110" s="136"/>
      <c r="BJ110" s="8"/>
      <c r="BK110" s="26" t="str">
        <f t="shared" si="625"/>
        <v xml:space="preserve"> </v>
      </c>
      <c r="BL110" s="26" t="str">
        <f>IF(BI110=0," ",IF(BI110/BJ110*100&gt;200,"св.200",BI110/BJ110))</f>
        <v xml:space="preserve"> </v>
      </c>
      <c r="BM110" s="27"/>
      <c r="BN110" s="27"/>
      <c r="BO110" s="27"/>
      <c r="BP110" s="26"/>
      <c r="BQ110" s="26" t="str">
        <f t="shared" si="413"/>
        <v xml:space="preserve"> </v>
      </c>
      <c r="BR110" s="27"/>
      <c r="BS110" s="27"/>
      <c r="BT110" s="27"/>
      <c r="BU110" s="26" t="str">
        <f t="shared" si="626"/>
        <v xml:space="preserve"> </v>
      </c>
      <c r="BV110" s="26" t="str">
        <f t="shared" si="415"/>
        <v xml:space="preserve"> </v>
      </c>
      <c r="BW110" s="27"/>
      <c r="BX110" s="27"/>
      <c r="BY110" s="27"/>
      <c r="BZ110" s="26" t="str">
        <f t="shared" si="627"/>
        <v xml:space="preserve"> </v>
      </c>
      <c r="CA110" s="26" t="str">
        <f t="shared" si="417"/>
        <v xml:space="preserve"> </v>
      </c>
      <c r="CB110" s="136"/>
      <c r="CC110" s="136"/>
      <c r="CD110" s="8"/>
      <c r="CE110" s="26" t="str">
        <f t="shared" si="600"/>
        <v xml:space="preserve"> </v>
      </c>
      <c r="CF110" s="26" t="str">
        <f t="shared" si="419"/>
        <v xml:space="preserve"> </v>
      </c>
      <c r="CG110" s="27"/>
      <c r="CH110" s="27"/>
      <c r="CI110" s="27"/>
      <c r="CJ110" s="26" t="str">
        <f t="shared" si="638"/>
        <v xml:space="preserve"> </v>
      </c>
      <c r="CK110" s="26" t="str">
        <f t="shared" si="421"/>
        <v xml:space="preserve"> </v>
      </c>
      <c r="CL110" s="8"/>
      <c r="CM110" s="27"/>
      <c r="CN110" s="27"/>
      <c r="CO110" s="26" t="str">
        <f t="shared" si="674"/>
        <v xml:space="preserve"> </v>
      </c>
      <c r="CP110" s="26" t="str">
        <f t="shared" si="422"/>
        <v xml:space="preserve"> </v>
      </c>
      <c r="CQ110" s="30"/>
      <c r="CR110" s="8"/>
      <c r="CS110" s="8"/>
      <c r="CT110" s="26" t="str">
        <f t="shared" si="691"/>
        <v xml:space="preserve"> </v>
      </c>
      <c r="CU110" s="26" t="str">
        <f t="shared" si="448"/>
        <v xml:space="preserve"> </v>
      </c>
      <c r="CV110" s="27"/>
      <c r="CW110" s="27"/>
      <c r="CX110" s="27"/>
      <c r="CY110" s="26" t="str">
        <f t="shared" si="425"/>
        <v xml:space="preserve"> </v>
      </c>
      <c r="CZ110" s="26" t="str">
        <f t="shared" si="449"/>
        <v xml:space="preserve"> </v>
      </c>
      <c r="DA110" s="27"/>
      <c r="DB110" s="27"/>
      <c r="DC110" s="27"/>
      <c r="DD110" s="26" t="str">
        <f t="shared" si="427"/>
        <v xml:space="preserve"> </v>
      </c>
      <c r="DE110" s="26" t="str">
        <f t="shared" si="428"/>
        <v xml:space="preserve"> </v>
      </c>
      <c r="DF110" s="27"/>
      <c r="DG110" s="27"/>
      <c r="DH110" s="27"/>
      <c r="DI110" s="26" t="str">
        <f t="shared" si="450"/>
        <v xml:space="preserve"> </v>
      </c>
      <c r="DJ110" s="26" t="str">
        <f t="shared" si="451"/>
        <v xml:space="preserve"> </v>
      </c>
      <c r="DK110" s="27"/>
      <c r="DL110" s="27"/>
      <c r="DM110" s="27"/>
      <c r="DN110" s="26" t="str">
        <f t="shared" si="628"/>
        <v xml:space="preserve"> </v>
      </c>
      <c r="DO110" s="26" t="str">
        <f t="shared" si="431"/>
        <v xml:space="preserve"> </v>
      </c>
      <c r="DP110" s="27"/>
      <c r="DQ110" s="33"/>
      <c r="DR110" s="27">
        <v>30248.19</v>
      </c>
      <c r="DS110" s="26" t="str">
        <f t="shared" si="629"/>
        <v xml:space="preserve"> </v>
      </c>
      <c r="DT110" s="26">
        <f t="shared" si="433"/>
        <v>0</v>
      </c>
      <c r="DU110" s="8"/>
      <c r="DV110" s="27"/>
      <c r="DW110" s="26" t="str">
        <f>IF(DV110=0," ",IF(DU110/DV110*100&gt;200,"св.200",DU110/DV110))</f>
        <v xml:space="preserve"> </v>
      </c>
      <c r="DX110" s="8"/>
      <c r="DY110" s="8"/>
      <c r="DZ110" s="27"/>
      <c r="EA110" s="26" t="str">
        <f t="shared" si="630"/>
        <v xml:space="preserve"> </v>
      </c>
      <c r="EB110" s="26" t="str">
        <f t="shared" si="684"/>
        <v xml:space="preserve"> </v>
      </c>
    </row>
    <row r="111" spans="1:132" s="16" customFormat="1" ht="15.75" hidden="1" outlineLevel="1" x14ac:dyDescent="0.25">
      <c r="A111" s="15">
        <f t="shared" ref="A111:A114" si="696">A110+1</f>
        <v>89</v>
      </c>
      <c r="B111" s="7" t="s">
        <v>28</v>
      </c>
      <c r="C111" s="25">
        <f t="shared" si="685"/>
        <v>1288850</v>
      </c>
      <c r="D111" s="25">
        <f t="shared" si="685"/>
        <v>1030341.3300000001</v>
      </c>
      <c r="E111" s="25">
        <f t="shared" si="685"/>
        <v>668215.58000000007</v>
      </c>
      <c r="F111" s="26">
        <f t="shared" si="616"/>
        <v>0.79942687667300316</v>
      </c>
      <c r="G111" s="26">
        <f t="shared" si="384"/>
        <v>1.5419295222059921</v>
      </c>
      <c r="H111" s="14">
        <f t="shared" si="686"/>
        <v>889900</v>
      </c>
      <c r="I111" s="21">
        <f t="shared" si="677"/>
        <v>731037.33000000007</v>
      </c>
      <c r="J111" s="14">
        <f t="shared" si="687"/>
        <v>629191.58000000007</v>
      </c>
      <c r="K111" s="26">
        <f t="shared" si="617"/>
        <v>0.82148255983818419</v>
      </c>
      <c r="L111" s="26">
        <f t="shared" si="387"/>
        <v>1.1618676302057316</v>
      </c>
      <c r="M111" s="136">
        <v>353400</v>
      </c>
      <c r="N111" s="136">
        <v>333026.15000000002</v>
      </c>
      <c r="O111" s="8">
        <v>297163.03000000003</v>
      </c>
      <c r="P111" s="26">
        <f t="shared" si="618"/>
        <v>0.94234903791737412</v>
      </c>
      <c r="Q111" s="26">
        <f t="shared" si="389"/>
        <v>1.1206849990727312</v>
      </c>
      <c r="R111" s="27">
        <f t="shared" si="688"/>
        <v>333026.15000000002</v>
      </c>
      <c r="S111" s="26">
        <f t="shared" si="443"/>
        <v>1.1206849990727312</v>
      </c>
      <c r="T111" s="27"/>
      <c r="U111" s="27"/>
      <c r="V111" s="27"/>
      <c r="W111" s="26" t="str">
        <f t="shared" si="619"/>
        <v xml:space="preserve"> </v>
      </c>
      <c r="X111" s="26" t="str">
        <f t="shared" si="692"/>
        <v xml:space="preserve"> </v>
      </c>
      <c r="Y111" s="136">
        <v>3000</v>
      </c>
      <c r="Z111" s="136">
        <v>3166.2</v>
      </c>
      <c r="AA111" s="8">
        <v>0</v>
      </c>
      <c r="AB111" s="26">
        <f t="shared" si="620"/>
        <v>1.0553999999999999</v>
      </c>
      <c r="AC111" s="26" t="str">
        <f t="shared" si="395"/>
        <v xml:space="preserve"> </v>
      </c>
      <c r="AD111" s="136">
        <v>66500</v>
      </c>
      <c r="AE111" s="136">
        <v>66311.14</v>
      </c>
      <c r="AF111" s="8">
        <v>20386.669999999998</v>
      </c>
      <c r="AG111" s="26">
        <f t="shared" si="621"/>
        <v>0.99716000000000005</v>
      </c>
      <c r="AH111" s="26" t="str">
        <f t="shared" si="397"/>
        <v>св.200</v>
      </c>
      <c r="AI111" s="136">
        <v>467000</v>
      </c>
      <c r="AJ111" s="136">
        <v>328533.84000000003</v>
      </c>
      <c r="AK111" s="8">
        <v>311641.88</v>
      </c>
      <c r="AL111" s="26">
        <f>IF(AJ111&lt;=0," ",IF(AI111&lt;=0," ",IF(AJ111/AI111*100&gt;200,"СВ.200",AJ111/AI111)))</f>
        <v>0.70349858672376875</v>
      </c>
      <c r="AM111" s="26">
        <f t="shared" si="399"/>
        <v>1.0542031128807208</v>
      </c>
      <c r="AN111" s="68"/>
      <c r="AO111" s="27"/>
      <c r="AP111" s="27"/>
      <c r="AQ111" s="26" t="str">
        <f t="shared" si="583"/>
        <v xml:space="preserve"> </v>
      </c>
      <c r="AR111" s="26" t="str">
        <f t="shared" si="400"/>
        <v xml:space="preserve"> </v>
      </c>
      <c r="AS111" s="8">
        <f t="shared" si="693"/>
        <v>398950</v>
      </c>
      <c r="AT111" s="14">
        <f t="shared" si="694"/>
        <v>299304</v>
      </c>
      <c r="AU111" s="8">
        <f t="shared" si="695"/>
        <v>39024</v>
      </c>
      <c r="AV111" s="26">
        <f t="shared" si="623"/>
        <v>0.75022935204912899</v>
      </c>
      <c r="AW111" s="26" t="str">
        <f t="shared" si="403"/>
        <v>св.200</v>
      </c>
      <c r="AX111" s="8"/>
      <c r="AY111" s="8"/>
      <c r="AZ111" s="27"/>
      <c r="BA111" s="26" t="str">
        <f t="shared" si="624"/>
        <v xml:space="preserve"> </v>
      </c>
      <c r="BB111" s="26" t="str">
        <f t="shared" si="405"/>
        <v xml:space="preserve"> </v>
      </c>
      <c r="BC111" s="27"/>
      <c r="BD111" s="27"/>
      <c r="BE111" s="32"/>
      <c r="BF111" s="26" t="str">
        <f t="shared" si="407"/>
        <v xml:space="preserve"> </v>
      </c>
      <c r="BG111" s="26" t="str">
        <f t="shared" si="408"/>
        <v xml:space="preserve"> </v>
      </c>
      <c r="BH111" s="136">
        <v>25300</v>
      </c>
      <c r="BI111" s="136">
        <v>25284</v>
      </c>
      <c r="BJ111" s="8">
        <v>25284</v>
      </c>
      <c r="BK111" s="26">
        <f t="shared" si="625"/>
        <v>0.99936758893280631</v>
      </c>
      <c r="BL111" s="26">
        <f t="shared" si="411"/>
        <v>1</v>
      </c>
      <c r="BM111" s="27"/>
      <c r="BN111" s="27"/>
      <c r="BO111" s="27"/>
      <c r="BP111" s="26"/>
      <c r="BQ111" s="26" t="str">
        <f t="shared" si="413"/>
        <v xml:space="preserve"> </v>
      </c>
      <c r="BR111" s="27"/>
      <c r="BS111" s="27"/>
      <c r="BT111" s="27"/>
      <c r="BU111" s="26" t="str">
        <f t="shared" si="626"/>
        <v xml:space="preserve"> </v>
      </c>
      <c r="BV111" s="26" t="str">
        <f t="shared" si="415"/>
        <v xml:space="preserve"> </v>
      </c>
      <c r="BW111" s="27"/>
      <c r="BX111" s="27"/>
      <c r="BY111" s="27"/>
      <c r="BZ111" s="26" t="str">
        <f t="shared" si="627"/>
        <v xml:space="preserve"> </v>
      </c>
      <c r="CA111" s="26" t="str">
        <f t="shared" si="417"/>
        <v xml:space="preserve"> </v>
      </c>
      <c r="CB111" s="136">
        <v>13650</v>
      </c>
      <c r="CC111" s="136">
        <v>13620</v>
      </c>
      <c r="CD111" s="8">
        <v>13740</v>
      </c>
      <c r="CE111" s="26">
        <f t="shared" si="600"/>
        <v>0.99780219780219781</v>
      </c>
      <c r="CF111" s="26">
        <f t="shared" si="419"/>
        <v>0.99126637554585151</v>
      </c>
      <c r="CG111" s="136">
        <v>360000</v>
      </c>
      <c r="CH111" s="136">
        <v>260400</v>
      </c>
      <c r="CI111" s="27"/>
      <c r="CJ111" s="26">
        <f t="shared" si="638"/>
        <v>0.72333333333333338</v>
      </c>
      <c r="CK111" s="26" t="str">
        <f t="shared" si="421"/>
        <v xml:space="preserve"> </v>
      </c>
      <c r="CL111" s="8"/>
      <c r="CM111" s="27"/>
      <c r="CN111" s="27"/>
      <c r="CO111" s="26" t="str">
        <f t="shared" si="674"/>
        <v xml:space="preserve"> </v>
      </c>
      <c r="CP111" s="26" t="str">
        <f t="shared" si="422"/>
        <v xml:space="preserve"> </v>
      </c>
      <c r="CQ111" s="30"/>
      <c r="CR111" s="8"/>
      <c r="CS111" s="8"/>
      <c r="CT111" s="26" t="str">
        <f t="shared" si="691"/>
        <v xml:space="preserve"> </v>
      </c>
      <c r="CU111" s="26" t="str">
        <f t="shared" si="448"/>
        <v xml:space="preserve"> </v>
      </c>
      <c r="CV111" s="27"/>
      <c r="CW111" s="27"/>
      <c r="CX111" s="27"/>
      <c r="CY111" s="26" t="str">
        <f t="shared" si="425"/>
        <v xml:space="preserve"> </v>
      </c>
      <c r="CZ111" s="26" t="str">
        <f t="shared" si="449"/>
        <v xml:space="preserve"> </v>
      </c>
      <c r="DA111" s="27"/>
      <c r="DB111" s="27"/>
      <c r="DC111" s="27"/>
      <c r="DD111" s="26" t="str">
        <f t="shared" si="427"/>
        <v xml:space="preserve"> </v>
      </c>
      <c r="DE111" s="26" t="str">
        <f t="shared" si="428"/>
        <v xml:space="preserve"> </v>
      </c>
      <c r="DF111" s="27"/>
      <c r="DG111" s="27"/>
      <c r="DH111" s="27"/>
      <c r="DI111" s="26" t="str">
        <f t="shared" si="450"/>
        <v xml:space="preserve"> </v>
      </c>
      <c r="DJ111" s="26" t="str">
        <f t="shared" si="451"/>
        <v xml:space="preserve"> </v>
      </c>
      <c r="DK111" s="27"/>
      <c r="DL111" s="27"/>
      <c r="DM111" s="27"/>
      <c r="DN111" s="26" t="str">
        <f t="shared" si="628"/>
        <v xml:space="preserve"> </v>
      </c>
      <c r="DO111" s="26" t="str">
        <f t="shared" si="431"/>
        <v xml:space="preserve"> </v>
      </c>
      <c r="DP111" s="27"/>
      <c r="DQ111" s="33"/>
      <c r="DR111" s="27">
        <v>0</v>
      </c>
      <c r="DS111" s="26" t="str">
        <f t="shared" si="629"/>
        <v xml:space="preserve"> </v>
      </c>
      <c r="DT111" s="26" t="str">
        <f t="shared" si="433"/>
        <v xml:space="preserve"> </v>
      </c>
      <c r="DU111" s="8"/>
      <c r="DV111" s="27"/>
      <c r="DW111" s="26" t="str">
        <f t="shared" si="434"/>
        <v xml:space="preserve"> </v>
      </c>
      <c r="DX111" s="8"/>
      <c r="DY111" s="8"/>
      <c r="DZ111" s="27"/>
      <c r="EA111" s="26" t="str">
        <f t="shared" si="630"/>
        <v xml:space="preserve"> </v>
      </c>
      <c r="EB111" s="26" t="str">
        <f t="shared" si="684"/>
        <v xml:space="preserve"> </v>
      </c>
    </row>
    <row r="112" spans="1:132" s="16" customFormat="1" ht="15.75" hidden="1" outlineLevel="1" x14ac:dyDescent="0.25">
      <c r="A112" s="15">
        <f t="shared" si="696"/>
        <v>90</v>
      </c>
      <c r="B112" s="7" t="s">
        <v>50</v>
      </c>
      <c r="C112" s="25">
        <f t="shared" si="685"/>
        <v>1455329</v>
      </c>
      <c r="D112" s="25">
        <f t="shared" si="685"/>
        <v>1461518.0999999999</v>
      </c>
      <c r="E112" s="25">
        <f t="shared" si="685"/>
        <v>1441452.5499999998</v>
      </c>
      <c r="F112" s="26">
        <f t="shared" si="616"/>
        <v>1.0042527153653915</v>
      </c>
      <c r="G112" s="26">
        <f t="shared" si="384"/>
        <v>1.0139203680343138</v>
      </c>
      <c r="H112" s="14">
        <f t="shared" si="686"/>
        <v>1390129</v>
      </c>
      <c r="I112" s="21">
        <f t="shared" si="677"/>
        <v>1395757.5699999998</v>
      </c>
      <c r="J112" s="14">
        <f t="shared" si="687"/>
        <v>1347876.9999999998</v>
      </c>
      <c r="K112" s="26">
        <f t="shared" si="617"/>
        <v>1.0040489551689087</v>
      </c>
      <c r="L112" s="26">
        <f t="shared" si="387"/>
        <v>1.0355229520201028</v>
      </c>
      <c r="M112" s="136">
        <v>305100</v>
      </c>
      <c r="N112" s="136">
        <v>291129.8</v>
      </c>
      <c r="O112" s="8">
        <v>315095.40999999997</v>
      </c>
      <c r="P112" s="26">
        <f t="shared" si="618"/>
        <v>0.9542110783349721</v>
      </c>
      <c r="Q112" s="26">
        <f t="shared" si="389"/>
        <v>0.92394173561588855</v>
      </c>
      <c r="R112" s="27">
        <f t="shared" si="688"/>
        <v>291129.8</v>
      </c>
      <c r="S112" s="26">
        <f t="shared" si="443"/>
        <v>0.92394173561588855</v>
      </c>
      <c r="T112" s="27"/>
      <c r="U112" s="27"/>
      <c r="V112" s="27"/>
      <c r="W112" s="26" t="str">
        <f t="shared" si="619"/>
        <v xml:space="preserve"> </v>
      </c>
      <c r="X112" s="26" t="str">
        <f t="shared" si="692"/>
        <v xml:space="preserve"> </v>
      </c>
      <c r="Y112" s="136">
        <v>94600</v>
      </c>
      <c r="Z112" s="136">
        <v>93296.51</v>
      </c>
      <c r="AA112" s="8">
        <v>122802.07</v>
      </c>
      <c r="AB112" s="26">
        <f t="shared" si="620"/>
        <v>0.98622103594080335</v>
      </c>
      <c r="AC112" s="26">
        <f t="shared" si="395"/>
        <v>0.75973076023881347</v>
      </c>
      <c r="AD112" s="136">
        <v>105000</v>
      </c>
      <c r="AE112" s="136">
        <v>115891.89</v>
      </c>
      <c r="AF112" s="8">
        <v>83365.14</v>
      </c>
      <c r="AG112" s="26">
        <f t="shared" si="621"/>
        <v>1.1037322857142857</v>
      </c>
      <c r="AH112" s="26">
        <f t="shared" si="397"/>
        <v>1.3901720791208412</v>
      </c>
      <c r="AI112" s="136">
        <v>885429</v>
      </c>
      <c r="AJ112" s="136">
        <v>895439.37</v>
      </c>
      <c r="AK112" s="8">
        <v>826614.38</v>
      </c>
      <c r="AL112" s="26">
        <f>IF(AJ112&lt;=0," ",IF(AI112&lt;=0," ",IF(AJ112/AI112*100&gt;200,"СВ.200",AJ112/AI112)))</f>
        <v>1.0113056721656959</v>
      </c>
      <c r="AM112" s="26">
        <f t="shared" si="399"/>
        <v>1.08326130256771</v>
      </c>
      <c r="AN112" s="68"/>
      <c r="AO112" s="27"/>
      <c r="AP112" s="27"/>
      <c r="AQ112" s="26" t="str">
        <f t="shared" si="583"/>
        <v xml:space="preserve"> </v>
      </c>
      <c r="AR112" s="26" t="str">
        <f t="shared" si="400"/>
        <v xml:space="preserve"> </v>
      </c>
      <c r="AS112" s="8">
        <f t="shared" si="693"/>
        <v>65200</v>
      </c>
      <c r="AT112" s="14">
        <f t="shared" si="694"/>
        <v>65760.53</v>
      </c>
      <c r="AU112" s="8">
        <f t="shared" si="695"/>
        <v>93575.55</v>
      </c>
      <c r="AV112" s="26">
        <f t="shared" si="623"/>
        <v>1.0085970858895705</v>
      </c>
      <c r="AW112" s="26">
        <f t="shared" si="403"/>
        <v>0.70275333674234342</v>
      </c>
      <c r="AX112" s="8"/>
      <c r="AY112" s="8"/>
      <c r="AZ112" s="27"/>
      <c r="BA112" s="26" t="str">
        <f t="shared" si="624"/>
        <v xml:space="preserve"> </v>
      </c>
      <c r="BB112" s="26" t="str">
        <f t="shared" si="405"/>
        <v xml:space="preserve"> </v>
      </c>
      <c r="BC112" s="27"/>
      <c r="BD112" s="27"/>
      <c r="BE112" s="32"/>
      <c r="BF112" s="26" t="str">
        <f t="shared" si="407"/>
        <v xml:space="preserve"> </v>
      </c>
      <c r="BG112" s="26" t="str">
        <f t="shared" si="408"/>
        <v xml:space="preserve"> </v>
      </c>
      <c r="BH112" s="136">
        <v>13800</v>
      </c>
      <c r="BI112" s="136">
        <v>14306.58</v>
      </c>
      <c r="BJ112" s="8">
        <v>5832</v>
      </c>
      <c r="BK112" s="26">
        <f t="shared" si="625"/>
        <v>1.0367086956521738</v>
      </c>
      <c r="BL112" s="26" t="str">
        <f t="shared" si="411"/>
        <v>св.200</v>
      </c>
      <c r="BM112" s="27"/>
      <c r="BN112" s="27"/>
      <c r="BO112" s="27"/>
      <c r="BP112" s="26"/>
      <c r="BQ112" s="26" t="str">
        <f t="shared" si="413"/>
        <v xml:space="preserve"> </v>
      </c>
      <c r="BR112" s="27"/>
      <c r="BS112" s="27"/>
      <c r="BT112" s="27"/>
      <c r="BU112" s="26" t="str">
        <f t="shared" si="626"/>
        <v xml:space="preserve"> </v>
      </c>
      <c r="BV112" s="26" t="str">
        <f t="shared" si="415"/>
        <v xml:space="preserve"> </v>
      </c>
      <c r="BW112" s="27"/>
      <c r="BX112" s="27"/>
      <c r="BY112" s="27"/>
      <c r="BZ112" s="26" t="str">
        <f t="shared" si="627"/>
        <v xml:space="preserve"> </v>
      </c>
      <c r="CA112" s="26" t="str">
        <f t="shared" si="417"/>
        <v xml:space="preserve"> </v>
      </c>
      <c r="CB112" s="136">
        <v>37600</v>
      </c>
      <c r="CC112" s="136">
        <v>37600</v>
      </c>
      <c r="CD112" s="8">
        <v>24780</v>
      </c>
      <c r="CE112" s="26">
        <f t="shared" si="600"/>
        <v>1</v>
      </c>
      <c r="CF112" s="26">
        <f t="shared" si="419"/>
        <v>1.5173527037933818</v>
      </c>
      <c r="CG112" s="42"/>
      <c r="CH112" s="27"/>
      <c r="CI112" s="27"/>
      <c r="CJ112" s="26" t="str">
        <f t="shared" si="638"/>
        <v xml:space="preserve"> </v>
      </c>
      <c r="CK112" s="26" t="str">
        <f t="shared" si="421"/>
        <v xml:space="preserve"> </v>
      </c>
      <c r="CL112" s="136">
        <v>13800</v>
      </c>
      <c r="CM112" s="136">
        <v>13853.95</v>
      </c>
      <c r="CN112" s="27"/>
      <c r="CO112" s="26">
        <f t="shared" si="674"/>
        <v>1.0039094202898551</v>
      </c>
      <c r="CP112" s="26" t="e">
        <f>IF(CM112=0," ",IF(CM112/CN112*100&gt;200,"св.200",CM112/CN112))</f>
        <v>#DIV/0!</v>
      </c>
      <c r="CQ112" s="30"/>
      <c r="CR112" s="8"/>
      <c r="CS112" s="8">
        <v>62963.55</v>
      </c>
      <c r="CT112" s="26" t="str">
        <f t="shared" si="691"/>
        <v xml:space="preserve"> </v>
      </c>
      <c r="CU112" s="26">
        <f t="shared" si="448"/>
        <v>0</v>
      </c>
      <c r="CV112" s="27"/>
      <c r="CW112" s="27"/>
      <c r="CX112" s="27"/>
      <c r="CY112" s="26" t="str">
        <f t="shared" si="425"/>
        <v xml:space="preserve"> </v>
      </c>
      <c r="CZ112" s="26" t="str">
        <f t="shared" si="449"/>
        <v xml:space="preserve"> </v>
      </c>
      <c r="DA112" s="27"/>
      <c r="DB112" s="27"/>
      <c r="DC112" s="27">
        <v>62963.55</v>
      </c>
      <c r="DD112" s="26" t="str">
        <f t="shared" si="427"/>
        <v xml:space="preserve"> </v>
      </c>
      <c r="DE112" s="26">
        <f t="shared" si="428"/>
        <v>0</v>
      </c>
      <c r="DF112" s="27"/>
      <c r="DG112" s="27"/>
      <c r="DH112" s="27"/>
      <c r="DI112" s="26" t="str">
        <f t="shared" si="450"/>
        <v xml:space="preserve"> </v>
      </c>
      <c r="DJ112" s="26" t="str">
        <f t="shared" si="451"/>
        <v xml:space="preserve"> </v>
      </c>
      <c r="DK112" s="27"/>
      <c r="DL112" s="27"/>
      <c r="DM112" s="27"/>
      <c r="DN112" s="26" t="str">
        <f t="shared" si="628"/>
        <v xml:space="preserve"> </v>
      </c>
      <c r="DO112" s="26" t="str">
        <f t="shared" si="431"/>
        <v xml:space="preserve"> </v>
      </c>
      <c r="DP112" s="27"/>
      <c r="DQ112" s="33"/>
      <c r="DR112" s="27">
        <v>0</v>
      </c>
      <c r="DS112" s="26" t="str">
        <f t="shared" si="629"/>
        <v xml:space="preserve"> </v>
      </c>
      <c r="DT112" s="26" t="str">
        <f t="shared" si="433"/>
        <v xml:space="preserve"> </v>
      </c>
      <c r="DU112" s="8"/>
      <c r="DV112" s="27"/>
      <c r="DW112" s="26" t="str">
        <f t="shared" si="434"/>
        <v xml:space="preserve"> </v>
      </c>
      <c r="DX112" s="8"/>
      <c r="DY112" s="8"/>
      <c r="DZ112" s="27"/>
      <c r="EA112" s="26" t="str">
        <f t="shared" si="630"/>
        <v xml:space="preserve"> </v>
      </c>
      <c r="EB112" s="26" t="str">
        <f t="shared" si="684"/>
        <v xml:space="preserve"> </v>
      </c>
    </row>
    <row r="113" spans="1:132" s="16" customFormat="1" ht="15.75" hidden="1" customHeight="1" outlineLevel="1" x14ac:dyDescent="0.25">
      <c r="A113" s="15">
        <f t="shared" si="696"/>
        <v>91</v>
      </c>
      <c r="B113" s="7" t="s">
        <v>12</v>
      </c>
      <c r="C113" s="25">
        <f t="shared" si="685"/>
        <v>720925.54</v>
      </c>
      <c r="D113" s="25">
        <f t="shared" si="685"/>
        <v>410632.87000000005</v>
      </c>
      <c r="E113" s="25">
        <f t="shared" si="685"/>
        <v>307618.68</v>
      </c>
      <c r="F113" s="26">
        <f t="shared" si="616"/>
        <v>0.56959123684257329</v>
      </c>
      <c r="G113" s="26">
        <f t="shared" si="384"/>
        <v>1.3348762500378717</v>
      </c>
      <c r="H113" s="14">
        <f t="shared" si="686"/>
        <v>342400</v>
      </c>
      <c r="I113" s="21">
        <f t="shared" si="677"/>
        <v>346151.55000000005</v>
      </c>
      <c r="J113" s="14">
        <f t="shared" si="687"/>
        <v>259554.68</v>
      </c>
      <c r="K113" s="26">
        <f t="shared" si="617"/>
        <v>1.0109566296728973</v>
      </c>
      <c r="L113" s="26">
        <f t="shared" si="387"/>
        <v>1.3336363266499378</v>
      </c>
      <c r="M113" s="136">
        <v>185400</v>
      </c>
      <c r="N113" s="136">
        <v>184858.03</v>
      </c>
      <c r="O113" s="8">
        <v>170885.39</v>
      </c>
      <c r="P113" s="26">
        <f t="shared" si="618"/>
        <v>0.99707675296655873</v>
      </c>
      <c r="Q113" s="26">
        <f t="shared" si="389"/>
        <v>1.0817661474746318</v>
      </c>
      <c r="R113" s="27">
        <f t="shared" si="688"/>
        <v>184858.03</v>
      </c>
      <c r="S113" s="26">
        <f t="shared" si="443"/>
        <v>1.0817661474746318</v>
      </c>
      <c r="T113" s="27"/>
      <c r="U113" s="27"/>
      <c r="V113" s="27"/>
      <c r="W113" s="26" t="str">
        <f t="shared" si="619"/>
        <v xml:space="preserve"> </v>
      </c>
      <c r="X113" s="26" t="str">
        <f t="shared" si="692"/>
        <v xml:space="preserve"> </v>
      </c>
      <c r="Y113" s="136">
        <v>0</v>
      </c>
      <c r="Z113" s="136">
        <v>443.93</v>
      </c>
      <c r="AA113" s="8">
        <v>0</v>
      </c>
      <c r="AB113" s="26" t="str">
        <f t="shared" si="620"/>
        <v xml:space="preserve"> </v>
      </c>
      <c r="AC113" s="26" t="e">
        <f>IF(Z113=0," ",IF(Z113/AA113*100&gt;200,"св.200",Z113/AA113))</f>
        <v>#DIV/0!</v>
      </c>
      <c r="AD113" s="136">
        <v>78000</v>
      </c>
      <c r="AE113" s="136">
        <v>78512.100000000006</v>
      </c>
      <c r="AF113" s="8">
        <v>64617.89</v>
      </c>
      <c r="AG113" s="26">
        <f t="shared" si="621"/>
        <v>1.0065653846153846</v>
      </c>
      <c r="AH113" s="26">
        <f t="shared" si="397"/>
        <v>1.215021103288888</v>
      </c>
      <c r="AI113" s="136">
        <v>79000</v>
      </c>
      <c r="AJ113" s="136">
        <v>82337.490000000005</v>
      </c>
      <c r="AK113" s="8">
        <v>24051.4</v>
      </c>
      <c r="AL113" s="26">
        <f>IF(AJ113&lt;=0," ",IF(AI113&lt;=0," ",IF(AJ113/AI113*100&gt;200,"СВ.200",AJ113/AI113)))</f>
        <v>1.0422467088607597</v>
      </c>
      <c r="AM113" s="26" t="str">
        <f t="shared" si="399"/>
        <v>св.200</v>
      </c>
      <c r="AN113" s="68"/>
      <c r="AO113" s="27"/>
      <c r="AP113" s="27"/>
      <c r="AQ113" s="26" t="str">
        <f t="shared" si="583"/>
        <v xml:space="preserve"> </v>
      </c>
      <c r="AR113" s="26" t="str">
        <f t="shared" si="400"/>
        <v xml:space="preserve"> </v>
      </c>
      <c r="AS113" s="8">
        <f t="shared" si="693"/>
        <v>378525.54</v>
      </c>
      <c r="AT113" s="14">
        <f t="shared" si="694"/>
        <v>64481.32</v>
      </c>
      <c r="AU113" s="8">
        <f t="shared" si="695"/>
        <v>48064</v>
      </c>
      <c r="AV113" s="26">
        <f t="shared" si="623"/>
        <v>0.17034866392370776</v>
      </c>
      <c r="AW113" s="26">
        <f t="shared" si="403"/>
        <v>1.34157207057257</v>
      </c>
      <c r="AX113" s="8"/>
      <c r="AY113" s="8"/>
      <c r="AZ113" s="27"/>
      <c r="BA113" s="26" t="str">
        <f t="shared" si="624"/>
        <v xml:space="preserve"> </v>
      </c>
      <c r="BB113" s="26" t="str">
        <f t="shared" si="405"/>
        <v xml:space="preserve"> </v>
      </c>
      <c r="BC113" s="27"/>
      <c r="BD113" s="27"/>
      <c r="BE113" s="32"/>
      <c r="BF113" s="26" t="str">
        <f t="shared" si="407"/>
        <v xml:space="preserve"> </v>
      </c>
      <c r="BG113" s="26" t="str">
        <f t="shared" si="408"/>
        <v xml:space="preserve"> </v>
      </c>
      <c r="BH113" s="136">
        <v>37000</v>
      </c>
      <c r="BI113" s="136">
        <v>38064</v>
      </c>
      <c r="BJ113" s="8">
        <v>38064</v>
      </c>
      <c r="BK113" s="26">
        <f t="shared" si="625"/>
        <v>1.0287567567567568</v>
      </c>
      <c r="BL113" s="26">
        <f t="shared" si="411"/>
        <v>1</v>
      </c>
      <c r="BM113" s="27"/>
      <c r="BN113" s="27"/>
      <c r="BO113" s="27"/>
      <c r="BP113" s="26"/>
      <c r="BQ113" s="26" t="str">
        <f t="shared" si="413"/>
        <v xml:space="preserve"> </v>
      </c>
      <c r="BR113" s="27"/>
      <c r="BS113" s="27"/>
      <c r="BT113" s="27"/>
      <c r="BU113" s="26" t="str">
        <f t="shared" si="626"/>
        <v xml:space="preserve"> </v>
      </c>
      <c r="BV113" s="26" t="str">
        <f t="shared" si="415"/>
        <v xml:space="preserve"> </v>
      </c>
      <c r="BW113" s="27"/>
      <c r="BX113" s="27"/>
      <c r="BY113" s="27"/>
      <c r="BZ113" s="26" t="str">
        <f t="shared" si="627"/>
        <v xml:space="preserve"> </v>
      </c>
      <c r="CA113" s="26" t="str">
        <f t="shared" si="417"/>
        <v xml:space="preserve"> </v>
      </c>
      <c r="CB113" s="136">
        <v>13400</v>
      </c>
      <c r="CC113" s="136">
        <v>13400</v>
      </c>
      <c r="CD113" s="8">
        <v>10000</v>
      </c>
      <c r="CE113" s="26">
        <f t="shared" si="600"/>
        <v>1</v>
      </c>
      <c r="CF113" s="26">
        <f t="shared" si="419"/>
        <v>1.34</v>
      </c>
      <c r="CG113" s="27"/>
      <c r="CH113" s="27"/>
      <c r="CI113" s="27"/>
      <c r="CJ113" s="26" t="str">
        <f t="shared" si="638"/>
        <v xml:space="preserve"> </v>
      </c>
      <c r="CK113" s="26" t="str">
        <f t="shared" si="421"/>
        <v xml:space="preserve"> </v>
      </c>
      <c r="CL113" s="136">
        <v>315125.53999999998</v>
      </c>
      <c r="CM113" s="8"/>
      <c r="CN113" s="27"/>
      <c r="CO113" s="26" t="str">
        <f t="shared" si="674"/>
        <v xml:space="preserve"> </v>
      </c>
      <c r="CP113" s="26" t="str">
        <f t="shared" si="422"/>
        <v xml:space="preserve"> </v>
      </c>
      <c r="CQ113" s="30"/>
      <c r="CR113" s="8"/>
      <c r="CS113" s="27"/>
      <c r="CT113" s="26" t="str">
        <f t="shared" si="691"/>
        <v xml:space="preserve"> </v>
      </c>
      <c r="CU113" s="26" t="str">
        <f t="shared" si="448"/>
        <v xml:space="preserve"> </v>
      </c>
      <c r="CV113" s="27"/>
      <c r="CW113" s="27"/>
      <c r="CX113" s="27"/>
      <c r="CY113" s="26" t="str">
        <f t="shared" si="425"/>
        <v xml:space="preserve"> </v>
      </c>
      <c r="CZ113" s="26" t="str">
        <f t="shared" si="449"/>
        <v xml:space="preserve"> </v>
      </c>
      <c r="DA113" s="27"/>
      <c r="DB113" s="27"/>
      <c r="DC113" s="27"/>
      <c r="DD113" s="26" t="str">
        <f t="shared" si="427"/>
        <v xml:space="preserve"> </v>
      </c>
      <c r="DE113" s="26" t="str">
        <f t="shared" si="428"/>
        <v xml:space="preserve"> </v>
      </c>
      <c r="DF113" s="27"/>
      <c r="DG113" s="27"/>
      <c r="DH113" s="27"/>
      <c r="DI113" s="26" t="str">
        <f t="shared" si="450"/>
        <v xml:space="preserve"> </v>
      </c>
      <c r="DJ113" s="26" t="str">
        <f t="shared" si="451"/>
        <v xml:space="preserve"> </v>
      </c>
      <c r="DK113" s="27"/>
      <c r="DL113" s="27"/>
      <c r="DM113" s="27"/>
      <c r="DN113" s="26" t="str">
        <f t="shared" si="628"/>
        <v xml:space="preserve"> </v>
      </c>
      <c r="DO113" s="26" t="str">
        <f t="shared" si="431"/>
        <v xml:space="preserve"> </v>
      </c>
      <c r="DP113" s="136">
        <v>13000</v>
      </c>
      <c r="DQ113" s="136">
        <v>13000</v>
      </c>
      <c r="DR113" s="27">
        <v>0</v>
      </c>
      <c r="DS113" s="26" t="str">
        <f>IF(DQ113&lt;=0," ",IF(DR113&lt;=0," ",IF(DQ113/DR113*100&gt;200,"СВ.200",DQ113/DR113)))</f>
        <v xml:space="preserve"> </v>
      </c>
      <c r="DT113" s="26" t="str">
        <f t="shared" si="433"/>
        <v xml:space="preserve"> </v>
      </c>
      <c r="DU113" s="8"/>
      <c r="DV113" s="27"/>
      <c r="DW113" s="26" t="str">
        <f t="shared" si="434"/>
        <v xml:space="preserve"> </v>
      </c>
      <c r="DX113" s="8"/>
      <c r="DY113" s="136">
        <v>17.32</v>
      </c>
      <c r="DZ113" s="8"/>
      <c r="EA113" s="26" t="str">
        <f t="shared" si="630"/>
        <v xml:space="preserve"> </v>
      </c>
      <c r="EB113" s="26" t="e">
        <f t="shared" si="684"/>
        <v>#DIV/0!</v>
      </c>
    </row>
    <row r="114" spans="1:132" s="16" customFormat="1" ht="16.5" hidden="1" customHeight="1" outlineLevel="1" x14ac:dyDescent="0.25">
      <c r="A114" s="15">
        <f t="shared" si="696"/>
        <v>92</v>
      </c>
      <c r="B114" s="7" t="s">
        <v>96</v>
      </c>
      <c r="C114" s="25">
        <f t="shared" si="685"/>
        <v>2620027.0499999998</v>
      </c>
      <c r="D114" s="25">
        <f t="shared" si="685"/>
        <v>2737644.82</v>
      </c>
      <c r="E114" s="25">
        <f t="shared" si="685"/>
        <v>3189426.05</v>
      </c>
      <c r="F114" s="26">
        <f t="shared" si="616"/>
        <v>1.0448918151436644</v>
      </c>
      <c r="G114" s="26">
        <f t="shared" si="384"/>
        <v>0.85835030412446778</v>
      </c>
      <c r="H114" s="14">
        <f t="shared" si="686"/>
        <v>2367350</v>
      </c>
      <c r="I114" s="21">
        <f t="shared" si="677"/>
        <v>2571965.98</v>
      </c>
      <c r="J114" s="14">
        <f t="shared" si="687"/>
        <v>2907916.61</v>
      </c>
      <c r="K114" s="26">
        <f t="shared" si="617"/>
        <v>1.0864325004752149</v>
      </c>
      <c r="L114" s="26">
        <f t="shared" si="387"/>
        <v>0.88447033561942479</v>
      </c>
      <c r="M114" s="136">
        <v>636050</v>
      </c>
      <c r="N114" s="136">
        <v>749646.39</v>
      </c>
      <c r="O114" s="8">
        <v>558785.77</v>
      </c>
      <c r="P114" s="26">
        <f t="shared" si="618"/>
        <v>1.1785966354846318</v>
      </c>
      <c r="Q114" s="26">
        <f t="shared" si="389"/>
        <v>1.3415631360834404</v>
      </c>
      <c r="R114" s="27">
        <f t="shared" si="688"/>
        <v>749646.39</v>
      </c>
      <c r="S114" s="26">
        <f t="shared" si="443"/>
        <v>1.3415631360834404</v>
      </c>
      <c r="T114" s="27"/>
      <c r="U114" s="27"/>
      <c r="V114" s="27"/>
      <c r="W114" s="26" t="str">
        <f t="shared" si="619"/>
        <v xml:space="preserve"> </v>
      </c>
      <c r="X114" s="26" t="str">
        <f t="shared" si="692"/>
        <v xml:space="preserve"> </v>
      </c>
      <c r="Y114" s="136">
        <v>1300</v>
      </c>
      <c r="Z114" s="136">
        <v>1590.15</v>
      </c>
      <c r="AA114" s="8">
        <v>1954.64</v>
      </c>
      <c r="AB114" s="26">
        <f t="shared" si="620"/>
        <v>1.2231923076923077</v>
      </c>
      <c r="AC114" s="26">
        <f t="shared" si="395"/>
        <v>0.81352576433512058</v>
      </c>
      <c r="AD114" s="136">
        <v>30000</v>
      </c>
      <c r="AE114" s="136">
        <v>197886.16</v>
      </c>
      <c r="AF114" s="8">
        <v>127608.8</v>
      </c>
      <c r="AG114" s="26" t="str">
        <f t="shared" si="621"/>
        <v>СВ.200</v>
      </c>
      <c r="AH114" s="26">
        <f t="shared" si="397"/>
        <v>1.5507250283679495</v>
      </c>
      <c r="AI114" s="136">
        <v>1700000</v>
      </c>
      <c r="AJ114" s="136">
        <v>1622843.28</v>
      </c>
      <c r="AK114" s="8">
        <v>2219567.4</v>
      </c>
      <c r="AL114" s="26">
        <f t="shared" si="622"/>
        <v>0.95461369411764707</v>
      </c>
      <c r="AM114" s="26">
        <f t="shared" si="399"/>
        <v>0.7311529625097215</v>
      </c>
      <c r="AN114" s="68"/>
      <c r="AO114" s="27"/>
      <c r="AP114" s="27"/>
      <c r="AQ114" s="26" t="str">
        <f t="shared" si="583"/>
        <v xml:space="preserve"> </v>
      </c>
      <c r="AR114" s="26" t="str">
        <f t="shared" si="400"/>
        <v xml:space="preserve"> </v>
      </c>
      <c r="AS114" s="8">
        <f t="shared" si="693"/>
        <v>252677.05</v>
      </c>
      <c r="AT114" s="14">
        <f t="shared" si="694"/>
        <v>165678.84</v>
      </c>
      <c r="AU114" s="8">
        <f t="shared" si="695"/>
        <v>281509.44</v>
      </c>
      <c r="AV114" s="26">
        <f t="shared" si="623"/>
        <v>0.65569405689990445</v>
      </c>
      <c r="AW114" s="26">
        <f t="shared" si="403"/>
        <v>0.58853742169356738</v>
      </c>
      <c r="AX114" s="8"/>
      <c r="AY114" s="8"/>
      <c r="AZ114" s="27"/>
      <c r="BA114" s="26" t="str">
        <f t="shared" si="624"/>
        <v xml:space="preserve"> </v>
      </c>
      <c r="BB114" s="26" t="str">
        <f t="shared" si="405"/>
        <v xml:space="preserve"> </v>
      </c>
      <c r="BC114" s="27"/>
      <c r="BD114" s="27"/>
      <c r="BE114" s="32"/>
      <c r="BF114" s="26" t="str">
        <f t="shared" si="407"/>
        <v xml:space="preserve"> </v>
      </c>
      <c r="BG114" s="26" t="str">
        <f t="shared" si="408"/>
        <v xml:space="preserve"> </v>
      </c>
      <c r="BH114" s="136">
        <v>128000</v>
      </c>
      <c r="BI114" s="136">
        <v>58775.01</v>
      </c>
      <c r="BJ114" s="8">
        <v>61588.35</v>
      </c>
      <c r="BK114" s="26">
        <f t="shared" si="625"/>
        <v>0.45917976562500001</v>
      </c>
      <c r="BL114" s="26">
        <f t="shared" si="411"/>
        <v>0.95432025699665612</v>
      </c>
      <c r="BM114" s="27"/>
      <c r="BN114" s="27"/>
      <c r="BO114" s="27"/>
      <c r="BP114" s="26"/>
      <c r="BQ114" s="26" t="str">
        <f t="shared" si="413"/>
        <v xml:space="preserve"> </v>
      </c>
      <c r="BR114" s="27"/>
      <c r="BS114" s="27"/>
      <c r="BT114" s="27"/>
      <c r="BU114" s="26" t="str">
        <f t="shared" si="626"/>
        <v xml:space="preserve"> </v>
      </c>
      <c r="BV114" s="26" t="str">
        <f t="shared" si="415"/>
        <v xml:space="preserve"> </v>
      </c>
      <c r="BW114" s="27"/>
      <c r="BX114" s="27"/>
      <c r="BY114" s="27"/>
      <c r="BZ114" s="26" t="str">
        <f t="shared" si="627"/>
        <v xml:space="preserve"> </v>
      </c>
      <c r="CA114" s="26" t="str">
        <f t="shared" si="417"/>
        <v xml:space="preserve"> </v>
      </c>
      <c r="CB114" s="136"/>
      <c r="CC114" s="136"/>
      <c r="CD114" s="27"/>
      <c r="CE114" s="26" t="str">
        <f t="shared" si="600"/>
        <v xml:space="preserve"> </v>
      </c>
      <c r="CF114" s="26" t="str">
        <f t="shared" si="419"/>
        <v xml:space="preserve"> </v>
      </c>
      <c r="CG114" s="27"/>
      <c r="CH114" s="27"/>
      <c r="CI114" s="27">
        <v>68500</v>
      </c>
      <c r="CJ114" s="26" t="str">
        <f t="shared" si="638"/>
        <v xml:space="preserve"> </v>
      </c>
      <c r="CK114" s="26">
        <f t="shared" si="421"/>
        <v>0</v>
      </c>
      <c r="CL114" s="136">
        <v>124677.05</v>
      </c>
      <c r="CM114" s="27"/>
      <c r="CN114" s="27"/>
      <c r="CO114" s="26" t="str">
        <f t="shared" si="674"/>
        <v xml:space="preserve"> </v>
      </c>
      <c r="CP114" s="26" t="str">
        <f t="shared" si="422"/>
        <v xml:space="preserve"> </v>
      </c>
      <c r="CQ114" s="30"/>
      <c r="CR114" s="8"/>
      <c r="CS114" s="27"/>
      <c r="CT114" s="26" t="str">
        <f t="shared" si="691"/>
        <v xml:space="preserve"> </v>
      </c>
      <c r="CU114" s="26" t="str">
        <f t="shared" si="448"/>
        <v xml:space="preserve"> </v>
      </c>
      <c r="CV114" s="27"/>
      <c r="CW114" s="27"/>
      <c r="CX114" s="27"/>
      <c r="CY114" s="26" t="str">
        <f t="shared" si="425"/>
        <v xml:space="preserve"> </v>
      </c>
      <c r="CZ114" s="26" t="str">
        <f t="shared" si="449"/>
        <v xml:space="preserve"> </v>
      </c>
      <c r="DA114" s="27"/>
      <c r="DB114" s="27"/>
      <c r="DC114" s="27"/>
      <c r="DD114" s="26" t="str">
        <f t="shared" si="427"/>
        <v xml:space="preserve"> </v>
      </c>
      <c r="DE114" s="26" t="str">
        <f t="shared" si="428"/>
        <v xml:space="preserve"> </v>
      </c>
      <c r="DF114" s="27"/>
      <c r="DG114" s="27"/>
      <c r="DH114" s="27"/>
      <c r="DI114" s="26" t="str">
        <f t="shared" si="450"/>
        <v xml:space="preserve"> </v>
      </c>
      <c r="DJ114" s="26" t="str">
        <f t="shared" si="451"/>
        <v xml:space="preserve"> </v>
      </c>
      <c r="DK114" s="27"/>
      <c r="DL114" s="27"/>
      <c r="DM114" s="27"/>
      <c r="DN114" s="26" t="str">
        <f t="shared" si="628"/>
        <v xml:space="preserve"> </v>
      </c>
      <c r="DO114" s="26" t="str">
        <f t="shared" si="431"/>
        <v xml:space="preserve"> </v>
      </c>
      <c r="DP114" s="27"/>
      <c r="DQ114" s="33"/>
      <c r="DR114" s="27">
        <v>151421.09</v>
      </c>
      <c r="DS114" s="26" t="str">
        <f>IF(DQ114&lt;=0," ",IF(DR114&lt;=0," ",IF(DQ114/DR114*100&gt;200,"СВ.200",DQ114/DR114)))</f>
        <v xml:space="preserve"> </v>
      </c>
      <c r="DT114" s="26">
        <f t="shared" si="433"/>
        <v>0</v>
      </c>
      <c r="DU114" s="136">
        <v>106903.83</v>
      </c>
      <c r="DV114" s="27"/>
      <c r="DW114" s="26" t="str">
        <f t="shared" si="434"/>
        <v xml:space="preserve"> </v>
      </c>
      <c r="DX114" s="8"/>
      <c r="DY114" s="8"/>
      <c r="DZ114" s="27"/>
      <c r="EA114" s="26" t="str">
        <f t="shared" si="630"/>
        <v xml:space="preserve"> </v>
      </c>
      <c r="EB114" s="26" t="str">
        <f t="shared" si="436"/>
        <v xml:space="preserve"> </v>
      </c>
    </row>
    <row r="115" spans="1:132" s="18" customFormat="1" ht="32.1" customHeight="1" collapsed="1" x14ac:dyDescent="0.25">
      <c r="A115" s="17"/>
      <c r="B115" s="6" t="s">
        <v>154</v>
      </c>
      <c r="C115" s="31">
        <f>SUM(C116:C121)</f>
        <v>141567224.67000002</v>
      </c>
      <c r="D115" s="31">
        <f t="shared" ref="D115:E115" si="697">SUM(D116:D121)</f>
        <v>167859455.49999997</v>
      </c>
      <c r="E115" s="31">
        <f t="shared" si="697"/>
        <v>153079717.28999999</v>
      </c>
      <c r="F115" s="23">
        <f t="shared" si="616"/>
        <v>1.1857225843855341</v>
      </c>
      <c r="G115" s="23">
        <f t="shared" si="384"/>
        <v>1.0965492912558801</v>
      </c>
      <c r="H115" s="22">
        <f t="shared" ref="H115:J115" si="698">SUM(H116:H121)</f>
        <v>127112622.19</v>
      </c>
      <c r="I115" s="56">
        <f>SUM(I116:I121)</f>
        <v>152551002.74000001</v>
      </c>
      <c r="J115" s="22">
        <f t="shared" si="698"/>
        <v>137422423.73000002</v>
      </c>
      <c r="K115" s="23">
        <f t="shared" si="617"/>
        <v>1.2001247406569611</v>
      </c>
      <c r="L115" s="23">
        <f t="shared" si="387"/>
        <v>1.1100881399073836</v>
      </c>
      <c r="M115" s="22">
        <f>SUM(M116:M121)</f>
        <v>96305036.799999997</v>
      </c>
      <c r="N115" s="22">
        <f>SUM(N116:N121)</f>
        <v>115219997.45</v>
      </c>
      <c r="O115" s="22">
        <f>SUM(O116:O121)</f>
        <v>99388417.809999987</v>
      </c>
      <c r="P115" s="23">
        <f t="shared" si="618"/>
        <v>1.196406764157947</v>
      </c>
      <c r="Q115" s="23">
        <f t="shared" si="389"/>
        <v>1.1592899855822749</v>
      </c>
      <c r="R115" s="24">
        <f>SUM(R116:R121)</f>
        <v>115219997.45</v>
      </c>
      <c r="S115" s="23">
        <f t="shared" si="443"/>
        <v>1.1592899855822749</v>
      </c>
      <c r="T115" s="22">
        <f t="shared" ref="T115" si="699">SUM(T116:T121)</f>
        <v>2498006.64</v>
      </c>
      <c r="U115" s="22">
        <f>SUM(U116:U121)</f>
        <v>2699011.18</v>
      </c>
      <c r="V115" s="22">
        <f>SUM(V116:V121)</f>
        <v>2469513.1</v>
      </c>
      <c r="W115" s="23">
        <f t="shared" si="619"/>
        <v>1.0804659750624201</v>
      </c>
      <c r="X115" s="23">
        <f t="shared" si="392"/>
        <v>1.0929325217995403</v>
      </c>
      <c r="Y115" s="22">
        <f>SUM(Y116:Y121)</f>
        <v>15309.75</v>
      </c>
      <c r="Z115" s="22">
        <f>SUM(Z116:Z121)</f>
        <v>15321.65</v>
      </c>
      <c r="AA115" s="22">
        <f t="shared" ref="AA115" si="700">SUM(AA116:AA121)</f>
        <v>24367.38</v>
      </c>
      <c r="AB115" s="23">
        <f t="shared" si="620"/>
        <v>1.0007772824507257</v>
      </c>
      <c r="AC115" s="23">
        <f t="shared" si="395"/>
        <v>0.62877707820865436</v>
      </c>
      <c r="AD115" s="22">
        <f>SUM(AD116:AD121)</f>
        <v>4727810</v>
      </c>
      <c r="AE115" s="22">
        <f>SUM(AE116:AE121)</f>
        <v>7303551.4100000001</v>
      </c>
      <c r="AF115" s="22">
        <f>SUM(AF116:AF121)</f>
        <v>7016800.6699999999</v>
      </c>
      <c r="AG115" s="23">
        <f t="shared" si="621"/>
        <v>1.5448064558431918</v>
      </c>
      <c r="AH115" s="23">
        <f t="shared" si="397"/>
        <v>1.0408663083769771</v>
      </c>
      <c r="AI115" s="22">
        <f>SUM(AI116:AI121)</f>
        <v>23560759</v>
      </c>
      <c r="AJ115" s="22">
        <f>SUM(AJ116:AJ121)</f>
        <v>27306761.050000001</v>
      </c>
      <c r="AK115" s="22">
        <f>SUM(AK116:AK121)</f>
        <v>28503794.770000003</v>
      </c>
      <c r="AL115" s="23">
        <f t="shared" si="622"/>
        <v>1.1589932671523868</v>
      </c>
      <c r="AM115" s="23">
        <f t="shared" si="399"/>
        <v>0.95800440854773938</v>
      </c>
      <c r="AN115" s="65">
        <f>SUM(AN116:AN121)</f>
        <v>5700</v>
      </c>
      <c r="AO115" s="22">
        <f>SUM(AO116:AO121)</f>
        <v>6360</v>
      </c>
      <c r="AP115" s="22">
        <f>SUM(AP116:AP121)</f>
        <v>19530</v>
      </c>
      <c r="AQ115" s="23">
        <f t="shared" si="583"/>
        <v>1.1157894736842104</v>
      </c>
      <c r="AR115" s="23">
        <f t="shared" si="400"/>
        <v>0.32565284178187404</v>
      </c>
      <c r="AS115" s="22">
        <f>SUM(AS116:AS121)</f>
        <v>14454602.479999999</v>
      </c>
      <c r="AT115" s="22">
        <f t="shared" ref="AT115:AU115" si="701">SUM(AT116:AT121)</f>
        <v>15308452.760000002</v>
      </c>
      <c r="AU115" s="22">
        <f t="shared" si="701"/>
        <v>15657293.560000002</v>
      </c>
      <c r="AV115" s="23">
        <f t="shared" si="623"/>
        <v>1.0590711699738147</v>
      </c>
      <c r="AW115" s="23">
        <f t="shared" si="403"/>
        <v>0.97772023634460103</v>
      </c>
      <c r="AX115" s="22">
        <f>SUM(AX116:AX121)</f>
        <v>1224000</v>
      </c>
      <c r="AY115" s="22">
        <f>SUM(AY116:AY121)</f>
        <v>1500961.36</v>
      </c>
      <c r="AZ115" s="22">
        <f>SUM(AZ116:AZ121)</f>
        <v>1234965.04</v>
      </c>
      <c r="BA115" s="23">
        <f t="shared" si="624"/>
        <v>1.2262756209150327</v>
      </c>
      <c r="BB115" s="23">
        <f t="shared" si="405"/>
        <v>1.2153877327571962</v>
      </c>
      <c r="BC115" s="24">
        <f>SUM(BC116:BC121)</f>
        <v>0</v>
      </c>
      <c r="BD115" s="24">
        <f t="shared" ref="BD115:BE115" si="702">SUM(BD116:BD121)</f>
        <v>0</v>
      </c>
      <c r="BE115" s="29">
        <f t="shared" si="702"/>
        <v>0</v>
      </c>
      <c r="BF115" s="23" t="str">
        <f t="shared" si="407"/>
        <v xml:space="preserve"> </v>
      </c>
      <c r="BG115" s="23" t="str">
        <f t="shared" si="408"/>
        <v xml:space="preserve"> </v>
      </c>
      <c r="BH115" s="24">
        <f t="shared" ref="BH115:BJ115" si="703">SUM(BH116:BH121)</f>
        <v>580000</v>
      </c>
      <c r="BI115" s="24">
        <f>SUM(BI116:BI121)</f>
        <v>651694.94999999995</v>
      </c>
      <c r="BJ115" s="24">
        <f t="shared" si="703"/>
        <v>605173.25</v>
      </c>
      <c r="BK115" s="23">
        <f t="shared" si="625"/>
        <v>1.1236119827586206</v>
      </c>
      <c r="BL115" s="23">
        <f t="shared" si="411"/>
        <v>1.0768733581664423</v>
      </c>
      <c r="BM115" s="24">
        <f t="shared" ref="BM115:BO115" si="704">SUM(BM116:BM121)</f>
        <v>0</v>
      </c>
      <c r="BN115" s="24">
        <f>SUM(BN116:BN121)</f>
        <v>0</v>
      </c>
      <c r="BO115" s="24">
        <f t="shared" si="704"/>
        <v>0</v>
      </c>
      <c r="BP115" s="23" t="str">
        <f t="shared" ref="BP115:BP143" si="705">IF(BN115&lt;=0," ",IF(BM115&lt;=0," ",IF(BN115/BM115*100&gt;200,"СВ.200",BN115/BM115)))</f>
        <v xml:space="preserve"> </v>
      </c>
      <c r="BQ115" s="23" t="str">
        <f t="shared" si="413"/>
        <v xml:space="preserve"> </v>
      </c>
      <c r="BR115" s="24">
        <f>SUM(BR116:BR121)</f>
        <v>0</v>
      </c>
      <c r="BS115" s="24">
        <f>SUM(BS116:BS121)</f>
        <v>0</v>
      </c>
      <c r="BT115" s="24">
        <f>SUM(BT116:BT121)</f>
        <v>0</v>
      </c>
      <c r="BU115" s="23" t="str">
        <f t="shared" si="626"/>
        <v xml:space="preserve"> </v>
      </c>
      <c r="BV115" s="23" t="str">
        <f t="shared" si="415"/>
        <v xml:space="preserve"> </v>
      </c>
      <c r="BW115" s="22">
        <f>SUM(BW116:BW121)</f>
        <v>2248215</v>
      </c>
      <c r="BX115" s="22">
        <f>SUM(BX116:BX121)</f>
        <v>2316450.2800000003</v>
      </c>
      <c r="BY115" s="22">
        <f>SUM(BY116:BY121)</f>
        <v>2791623.83</v>
      </c>
      <c r="BZ115" s="23">
        <f t="shared" si="627"/>
        <v>1.0303508694675554</v>
      </c>
      <c r="CA115" s="23">
        <f t="shared" si="417"/>
        <v>0.82978596725906306</v>
      </c>
      <c r="CB115" s="22">
        <f>SUM(CB116:CB121)</f>
        <v>8933393.6999999993</v>
      </c>
      <c r="CC115" s="22">
        <f>SUM(CC116:CC121)</f>
        <v>9148637.7700000014</v>
      </c>
      <c r="CD115" s="22">
        <f>SUM(CD116:CD121)</f>
        <v>9698381.1099999994</v>
      </c>
      <c r="CE115" s="23">
        <f t="shared" si="600"/>
        <v>1.0240943226312753</v>
      </c>
      <c r="CF115" s="23">
        <f t="shared" si="419"/>
        <v>0.94331596853487665</v>
      </c>
      <c r="CG115" s="24">
        <f>SUM(CG116:CG121)</f>
        <v>0</v>
      </c>
      <c r="CH115" s="24">
        <f>SUM(CH116:CH121)</f>
        <v>0</v>
      </c>
      <c r="CI115" s="24">
        <f>SUM(CI116:CI121)</f>
        <v>0</v>
      </c>
      <c r="CJ115" s="23" t="str">
        <f t="shared" si="638"/>
        <v xml:space="preserve"> </v>
      </c>
      <c r="CK115" s="23" t="str">
        <f t="shared" si="421"/>
        <v xml:space="preserve"> </v>
      </c>
      <c r="CL115" s="22">
        <f>SUM(CL116:CL121)</f>
        <v>2754</v>
      </c>
      <c r="CM115" s="22">
        <f>SUM(CM116:CM121)</f>
        <v>2754</v>
      </c>
      <c r="CN115" s="22">
        <f>SUM(CN116:CN121)</f>
        <v>185934.9</v>
      </c>
      <c r="CO115" s="23">
        <f t="shared" si="674"/>
        <v>1</v>
      </c>
      <c r="CP115" s="23">
        <f t="shared" si="422"/>
        <v>1.4811635685393114E-2</v>
      </c>
      <c r="CQ115" s="45">
        <f>SUM(CQ116:CQ121)</f>
        <v>1150000</v>
      </c>
      <c r="CR115" s="45">
        <f>SUM(CR116:CR121)</f>
        <v>1256879.3500000001</v>
      </c>
      <c r="CS115" s="22">
        <f>SUM(CS116:CS121)</f>
        <v>1061436</v>
      </c>
      <c r="CT115" s="23">
        <f t="shared" si="691"/>
        <v>1.0929385652173913</v>
      </c>
      <c r="CU115" s="23">
        <f t="shared" si="448"/>
        <v>1.1841310733760679</v>
      </c>
      <c r="CV115" s="24">
        <f>SUM(CV116:CV121)</f>
        <v>1150000</v>
      </c>
      <c r="CW115" s="24">
        <f>SUM(CW116:CW121)</f>
        <v>1256879.3500000001</v>
      </c>
      <c r="CX115" s="24">
        <f>SUM(CX116:CX121)</f>
        <v>1061436</v>
      </c>
      <c r="CY115" s="23">
        <f t="shared" si="425"/>
        <v>1.0929385652173913</v>
      </c>
      <c r="CZ115" s="23">
        <f t="shared" si="449"/>
        <v>1.1841310733760679</v>
      </c>
      <c r="DA115" s="24">
        <f>SUM(DA116:DA121)</f>
        <v>0</v>
      </c>
      <c r="DB115" s="24">
        <f t="shared" ref="DB115:DC115" si="706">SUM(DB116:DB121)</f>
        <v>0</v>
      </c>
      <c r="DC115" s="24">
        <f t="shared" si="706"/>
        <v>0</v>
      </c>
      <c r="DD115" s="23" t="str">
        <f t="shared" si="427"/>
        <v xml:space="preserve"> </v>
      </c>
      <c r="DE115" s="23" t="str">
        <f>IF(DB115=0," ",IF(DB115/DC115*100&gt;200,"св.200",DB115/DC115))</f>
        <v xml:space="preserve"> </v>
      </c>
      <c r="DF115" s="24">
        <f>SUM(DF116:DF121)</f>
        <v>110000</v>
      </c>
      <c r="DG115" s="24">
        <f t="shared" ref="DG115:DH115" si="707">SUM(DG116:DG121)</f>
        <v>208961.49</v>
      </c>
      <c r="DH115" s="24">
        <f t="shared" si="707"/>
        <v>186440.83</v>
      </c>
      <c r="DI115" s="59">
        <f t="shared" si="450"/>
        <v>1.8996499090909089</v>
      </c>
      <c r="DJ115" s="59">
        <f t="shared" si="451"/>
        <v>1.1207925324082713</v>
      </c>
      <c r="DK115" s="22">
        <f>SUM(DK116:DK121)</f>
        <v>0</v>
      </c>
      <c r="DL115" s="22">
        <f>SUM(DL116:DL121)</f>
        <v>0</v>
      </c>
      <c r="DM115" s="22">
        <f>SUM(DM116:DM121)</f>
        <v>0</v>
      </c>
      <c r="DN115" s="23" t="str">
        <f t="shared" si="628"/>
        <v xml:space="preserve"> </v>
      </c>
      <c r="DO115" s="23" t="str">
        <f t="shared" si="431"/>
        <v xml:space="preserve"> </v>
      </c>
      <c r="DP115" s="22">
        <f>SUM(DP116:DP121)</f>
        <v>206239.78</v>
      </c>
      <c r="DQ115" s="34">
        <f>SUM(DQ116:DQ121)</f>
        <v>222113.56</v>
      </c>
      <c r="DR115" s="22">
        <f>SUM(DR116:DR121)</f>
        <v>-108931.78</v>
      </c>
      <c r="DS115" s="23">
        <f t="shared" si="629"/>
        <v>1.0769675956791653</v>
      </c>
      <c r="DT115" s="23">
        <f>IF(DQ115&lt;=0," ",IF(DQ115/DR115*100&gt;200,"св.200",DQ115/DR115))</f>
        <v>-2.0390152442198226</v>
      </c>
      <c r="DU115" s="22">
        <f>SUM(DU116:DU121)</f>
        <v>0</v>
      </c>
      <c r="DV115" s="22">
        <f>SUM(DV116:DV121)</f>
        <v>0</v>
      </c>
      <c r="DW115" s="23" t="str">
        <f t="shared" si="434"/>
        <v xml:space="preserve"> </v>
      </c>
      <c r="DX115" s="22">
        <f>SUM(DX116:DX121)</f>
        <v>0</v>
      </c>
      <c r="DY115" s="22">
        <f>SUM(DY116:DY121)</f>
        <v>0</v>
      </c>
      <c r="DZ115" s="22">
        <f>SUM(DZ116:DZ121)</f>
        <v>2270.38</v>
      </c>
      <c r="EA115" s="23" t="str">
        <f t="shared" si="630"/>
        <v xml:space="preserve"> </v>
      </c>
      <c r="EB115" s="23">
        <f t="shared" si="436"/>
        <v>0</v>
      </c>
    </row>
    <row r="116" spans="1:132" s="16" customFormat="1" ht="16.5" hidden="1" customHeight="1" outlineLevel="1" x14ac:dyDescent="0.25">
      <c r="A116" s="15">
        <v>93</v>
      </c>
      <c r="B116" s="7" t="s">
        <v>14</v>
      </c>
      <c r="C116" s="25">
        <f t="shared" ref="C116:E121" si="708">H116+AS116</f>
        <v>133345732.67</v>
      </c>
      <c r="D116" s="25">
        <f t="shared" si="708"/>
        <v>158201646.34999999</v>
      </c>
      <c r="E116" s="25">
        <f t="shared" si="708"/>
        <v>143773286.36000001</v>
      </c>
      <c r="F116" s="26">
        <f t="shared" si="616"/>
        <v>1.1864020181396631</v>
      </c>
      <c r="G116" s="26">
        <f t="shared" si="384"/>
        <v>1.1003549432254904</v>
      </c>
      <c r="H116" s="14">
        <f t="shared" ref="H116:J121" si="709">Y116++AI116+M116+AD116+AN116+T116</f>
        <v>120572847.89</v>
      </c>
      <c r="I116" s="21">
        <f t="shared" si="709"/>
        <v>144903652.78</v>
      </c>
      <c r="J116" s="14">
        <f t="shared" si="709"/>
        <v>129795648.36</v>
      </c>
      <c r="K116" s="26">
        <f t="shared" si="617"/>
        <v>1.20179339972294</v>
      </c>
      <c r="L116" s="26">
        <f t="shared" si="387"/>
        <v>1.1163983893982068</v>
      </c>
      <c r="M116" s="136">
        <v>94333386.25</v>
      </c>
      <c r="N116" s="136">
        <v>113191155.31</v>
      </c>
      <c r="O116" s="8">
        <v>97330333.859999999</v>
      </c>
      <c r="P116" s="26">
        <f t="shared" si="618"/>
        <v>1.199905566943432</v>
      </c>
      <c r="Q116" s="26">
        <f t="shared" si="389"/>
        <v>1.1629586668511198</v>
      </c>
      <c r="R116" s="27">
        <f t="shared" ref="R116:R121" si="710">N116</f>
        <v>113191155.31</v>
      </c>
      <c r="S116" s="26">
        <f t="shared" si="443"/>
        <v>1.1629586668511198</v>
      </c>
      <c r="T116" s="136">
        <v>2498006.64</v>
      </c>
      <c r="U116" s="136">
        <v>2699011.18</v>
      </c>
      <c r="V116" s="27">
        <v>2469513.1</v>
      </c>
      <c r="W116" s="26">
        <f t="shared" si="619"/>
        <v>1.0804659750624201</v>
      </c>
      <c r="X116" s="26">
        <f t="shared" si="392"/>
        <v>1.0929325217995403</v>
      </c>
      <c r="Y116" s="8"/>
      <c r="Z116" s="8"/>
      <c r="AA116" s="8"/>
      <c r="AB116" s="26" t="str">
        <f t="shared" si="620"/>
        <v xml:space="preserve"> </v>
      </c>
      <c r="AC116" s="26" t="str">
        <f t="shared" si="395"/>
        <v xml:space="preserve"> </v>
      </c>
      <c r="AD116" s="136">
        <v>4141455</v>
      </c>
      <c r="AE116" s="136">
        <v>6259491.6600000001</v>
      </c>
      <c r="AF116" s="8">
        <v>6280928.5800000001</v>
      </c>
      <c r="AG116" s="26">
        <f t="shared" si="621"/>
        <v>1.5114233186162835</v>
      </c>
      <c r="AH116" s="26">
        <f t="shared" si="397"/>
        <v>0.99658698236622845</v>
      </c>
      <c r="AI116" s="136">
        <v>19600000</v>
      </c>
      <c r="AJ116" s="136">
        <v>22753994.629999999</v>
      </c>
      <c r="AK116" s="8">
        <v>23714872.82</v>
      </c>
      <c r="AL116" s="26">
        <f t="shared" si="622"/>
        <v>1.1609180933673469</v>
      </c>
      <c r="AM116" s="26">
        <f t="shared" si="399"/>
        <v>0.95948204330281539</v>
      </c>
      <c r="AN116" s="66"/>
      <c r="AO116" s="8"/>
      <c r="AP116" s="8"/>
      <c r="AQ116" s="26" t="str">
        <f t="shared" si="583"/>
        <v xml:space="preserve"> </v>
      </c>
      <c r="AR116" s="26" t="str">
        <f t="shared" si="400"/>
        <v xml:space="preserve"> </v>
      </c>
      <c r="AS116" s="8">
        <f t="shared" ref="AS116" si="711">AX116+BC116+BH116+BM116+BR116+BW116+CB116+CG116+CL116+CQ116+DK116+DP116+DX116+DF116</f>
        <v>12772884.779999999</v>
      </c>
      <c r="AT116" s="14">
        <f t="shared" ref="AT116" si="712">AY116+BD116+BI116+BN116+BS116+BX116+CC116+CH116+CM116+CR116+DL116+DQ116+DU116+DY116+DG116</f>
        <v>13297993.57</v>
      </c>
      <c r="AU116" s="8">
        <f t="shared" ref="AU116" si="713">AZ116+BE116+BJ116+BO116+BT116+BY116+CD116+CI116+CN116+CS116+DM116+DR116+DV116+DZ116+DH116</f>
        <v>13977638.000000002</v>
      </c>
      <c r="AV116" s="26">
        <f t="shared" si="623"/>
        <v>1.0411112132493534</v>
      </c>
      <c r="AW116" s="26">
        <f t="shared" si="403"/>
        <v>0.95137630334967882</v>
      </c>
      <c r="AX116" s="136">
        <v>1224000</v>
      </c>
      <c r="AY116" s="136">
        <v>1500961.36</v>
      </c>
      <c r="AZ116" s="8">
        <v>1234965.04</v>
      </c>
      <c r="BA116" s="26">
        <f t="shared" si="624"/>
        <v>1.2262756209150327</v>
      </c>
      <c r="BB116" s="26">
        <f t="shared" si="405"/>
        <v>1.2153877327571962</v>
      </c>
      <c r="BC116" s="27"/>
      <c r="BD116" s="27"/>
      <c r="BE116" s="32"/>
      <c r="BF116" s="26" t="str">
        <f t="shared" si="407"/>
        <v xml:space="preserve"> </v>
      </c>
      <c r="BG116" s="26" t="str">
        <f t="shared" si="408"/>
        <v xml:space="preserve"> </v>
      </c>
      <c r="BH116" s="27"/>
      <c r="BI116" s="27"/>
      <c r="BJ116" s="27"/>
      <c r="BK116" s="26" t="str">
        <f t="shared" si="625"/>
        <v xml:space="preserve"> </v>
      </c>
      <c r="BL116" s="26" t="str">
        <f t="shared" si="411"/>
        <v xml:space="preserve"> </v>
      </c>
      <c r="BM116" s="27"/>
      <c r="BN116" s="27"/>
      <c r="BO116" s="27"/>
      <c r="BP116" s="26" t="str">
        <f t="shared" si="705"/>
        <v xml:space="preserve"> </v>
      </c>
      <c r="BQ116" s="26" t="str">
        <f t="shared" si="413"/>
        <v xml:space="preserve"> </v>
      </c>
      <c r="BR116" s="27"/>
      <c r="BS116" s="27"/>
      <c r="BT116" s="27"/>
      <c r="BU116" s="26" t="str">
        <f t="shared" si="626"/>
        <v xml:space="preserve"> </v>
      </c>
      <c r="BV116" s="26" t="str">
        <f t="shared" si="415"/>
        <v xml:space="preserve"> </v>
      </c>
      <c r="BW116" s="136">
        <v>2100000</v>
      </c>
      <c r="BX116" s="136">
        <v>2054876.36</v>
      </c>
      <c r="BY116" s="27">
        <v>2591173.0099999998</v>
      </c>
      <c r="BZ116" s="26">
        <f t="shared" si="627"/>
        <v>0.97851255238095247</v>
      </c>
      <c r="CA116" s="26">
        <f t="shared" si="417"/>
        <v>0.79302939327852917</v>
      </c>
      <c r="CB116" s="136">
        <v>7982645</v>
      </c>
      <c r="CC116" s="136">
        <v>8054201.4500000002</v>
      </c>
      <c r="CD116" s="8">
        <v>9010284.5199999996</v>
      </c>
      <c r="CE116" s="26">
        <f t="shared" si="600"/>
        <v>1.0089640025329951</v>
      </c>
      <c r="CF116" s="26">
        <f t="shared" si="419"/>
        <v>0.89388980249427241</v>
      </c>
      <c r="CG116" s="27"/>
      <c r="CH116" s="27"/>
      <c r="CI116" s="27"/>
      <c r="CJ116" s="26" t="str">
        <f t="shared" si="638"/>
        <v xml:space="preserve"> </v>
      </c>
      <c r="CK116" s="26" t="str">
        <f t="shared" si="421"/>
        <v xml:space="preserve"> </v>
      </c>
      <c r="CL116" s="27"/>
      <c r="CM116" s="27"/>
      <c r="CN116" s="27"/>
      <c r="CO116" s="26" t="str">
        <f t="shared" si="674"/>
        <v xml:space="preserve"> </v>
      </c>
      <c r="CP116" s="26" t="str">
        <f t="shared" si="422"/>
        <v xml:space="preserve"> </v>
      </c>
      <c r="CQ116" s="136">
        <v>1150000</v>
      </c>
      <c r="CR116" s="136">
        <v>1256879.3500000001</v>
      </c>
      <c r="CS116" s="8">
        <v>1061436</v>
      </c>
      <c r="CT116" s="26">
        <f t="shared" si="691"/>
        <v>1.0929385652173913</v>
      </c>
      <c r="CU116" s="26">
        <f t="shared" si="448"/>
        <v>1.1841310733760679</v>
      </c>
      <c r="CV116" s="136">
        <v>1150000</v>
      </c>
      <c r="CW116" s="136">
        <v>1256879.3500000001</v>
      </c>
      <c r="CX116" s="27">
        <v>1061436</v>
      </c>
      <c r="CY116" s="26">
        <f t="shared" si="425"/>
        <v>1.0929385652173913</v>
      </c>
      <c r="CZ116" s="26">
        <f t="shared" si="449"/>
        <v>1.1841310733760679</v>
      </c>
      <c r="DA116" s="27"/>
      <c r="DB116" s="27"/>
      <c r="DC116" s="27"/>
      <c r="DD116" s="26" t="str">
        <f t="shared" si="427"/>
        <v xml:space="preserve"> </v>
      </c>
      <c r="DE116" s="26" t="str">
        <f t="shared" si="428"/>
        <v xml:space="preserve"> </v>
      </c>
      <c r="DF116" s="136">
        <v>110000</v>
      </c>
      <c r="DG116" s="136">
        <v>208961.49</v>
      </c>
      <c r="DH116" s="72">
        <v>186440.83</v>
      </c>
      <c r="DI116" s="26">
        <f t="shared" si="450"/>
        <v>1.8996499090909089</v>
      </c>
      <c r="DJ116" s="26">
        <f t="shared" si="451"/>
        <v>1.1207925324082713</v>
      </c>
      <c r="DK116" s="27"/>
      <c r="DL116" s="27"/>
      <c r="DM116" s="27"/>
      <c r="DN116" s="26" t="str">
        <f t="shared" si="628"/>
        <v xml:space="preserve"> </v>
      </c>
      <c r="DO116" s="26" t="str">
        <f t="shared" si="431"/>
        <v xml:space="preserve"> </v>
      </c>
      <c r="DP116" s="136">
        <v>206239.78</v>
      </c>
      <c r="DQ116" s="136">
        <v>222113.56</v>
      </c>
      <c r="DR116" s="35">
        <v>-108931.78</v>
      </c>
      <c r="DS116" s="26" t="str">
        <f>IF(DQ116&lt;=0," ",IF(DR116&lt;=0," ",IF(DQ116/DR116*100&gt;200,"СВ.200",DQ116/DR116)))</f>
        <v xml:space="preserve"> </v>
      </c>
      <c r="DT116" s="26">
        <f>IF(DQ116&lt;=0," ",IF(DQ116/DR116*100&gt;200,"св.200",DQ116/DR116))</f>
        <v>-2.0390152442198226</v>
      </c>
      <c r="DU116" s="27"/>
      <c r="DV116" s="27"/>
      <c r="DW116" s="26" t="str">
        <f t="shared" si="434"/>
        <v xml:space="preserve"> </v>
      </c>
      <c r="DX116" s="8"/>
      <c r="DY116" s="8"/>
      <c r="DZ116" s="8">
        <v>2270.38</v>
      </c>
      <c r="EA116" s="26" t="str">
        <f t="shared" si="630"/>
        <v xml:space="preserve"> </v>
      </c>
      <c r="EB116" s="26">
        <f t="shared" si="436"/>
        <v>0</v>
      </c>
    </row>
    <row r="117" spans="1:132" s="16" customFormat="1" ht="16.5" hidden="1" customHeight="1" outlineLevel="1" x14ac:dyDescent="0.25">
      <c r="A117" s="15">
        <f>A116+1</f>
        <v>94</v>
      </c>
      <c r="B117" s="7" t="s">
        <v>55</v>
      </c>
      <c r="C117" s="25">
        <f t="shared" si="708"/>
        <v>1726010</v>
      </c>
      <c r="D117" s="25">
        <f t="shared" si="708"/>
        <v>1790255.98</v>
      </c>
      <c r="E117" s="25">
        <f t="shared" si="708"/>
        <v>1939844.91</v>
      </c>
      <c r="F117" s="26">
        <f t="shared" si="616"/>
        <v>1.0372222524782591</v>
      </c>
      <c r="G117" s="26">
        <f t="shared" si="384"/>
        <v>0.9228861393872978</v>
      </c>
      <c r="H117" s="14">
        <f t="shared" si="709"/>
        <v>983161</v>
      </c>
      <c r="I117" s="21">
        <f t="shared" si="709"/>
        <v>1016308.65</v>
      </c>
      <c r="J117" s="14">
        <f t="shared" si="709"/>
        <v>1029543.83</v>
      </c>
      <c r="K117" s="26">
        <f t="shared" si="617"/>
        <v>1.0337153833400634</v>
      </c>
      <c r="L117" s="26">
        <f t="shared" si="387"/>
        <v>0.9871446172427647</v>
      </c>
      <c r="M117" s="136">
        <v>400660</v>
      </c>
      <c r="N117" s="136">
        <v>412309.27</v>
      </c>
      <c r="O117" s="8">
        <v>326226.32</v>
      </c>
      <c r="P117" s="26">
        <f t="shared" si="618"/>
        <v>1.0290752009184845</v>
      </c>
      <c r="Q117" s="26">
        <f t="shared" si="389"/>
        <v>1.2638749381104504</v>
      </c>
      <c r="R117" s="27">
        <f t="shared" si="710"/>
        <v>412309.27</v>
      </c>
      <c r="S117" s="26">
        <f t="shared" si="443"/>
        <v>1.2638749381104504</v>
      </c>
      <c r="T117" s="27"/>
      <c r="U117" s="27"/>
      <c r="V117" s="27"/>
      <c r="W117" s="26" t="str">
        <f t="shared" si="619"/>
        <v xml:space="preserve"> </v>
      </c>
      <c r="X117" s="26" t="str">
        <f t="shared" ref="X117:X121" si="714">IF(U117=0," ",IF(U117/V117*100&gt;200,"св.200",U117/V117))</f>
        <v xml:space="preserve"> </v>
      </c>
      <c r="Y117" s="8"/>
      <c r="Z117" s="8"/>
      <c r="AA117" s="8"/>
      <c r="AB117" s="26" t="str">
        <f t="shared" si="620"/>
        <v xml:space="preserve"> </v>
      </c>
      <c r="AC117" s="26" t="str">
        <f t="shared" si="395"/>
        <v xml:space="preserve"> </v>
      </c>
      <c r="AD117" s="136">
        <v>33000</v>
      </c>
      <c r="AE117" s="136">
        <v>46019.33</v>
      </c>
      <c r="AF117" s="8">
        <v>46091.85</v>
      </c>
      <c r="AG117" s="26">
        <f t="shared" si="621"/>
        <v>1.3945251515151516</v>
      </c>
      <c r="AH117" s="26">
        <f t="shared" si="397"/>
        <v>0.9984266198905013</v>
      </c>
      <c r="AI117" s="136">
        <v>545801</v>
      </c>
      <c r="AJ117" s="136">
        <v>554270.05000000005</v>
      </c>
      <c r="AK117" s="8">
        <v>645165.66</v>
      </c>
      <c r="AL117" s="26">
        <f t="shared" si="622"/>
        <v>1.0155167359532138</v>
      </c>
      <c r="AM117" s="26">
        <f t="shared" si="399"/>
        <v>0.85911275872928516</v>
      </c>
      <c r="AN117" s="136">
        <v>3700</v>
      </c>
      <c r="AO117" s="136">
        <v>3710</v>
      </c>
      <c r="AP117" s="8">
        <v>12060</v>
      </c>
      <c r="AQ117" s="26">
        <f t="shared" si="583"/>
        <v>1.0027027027027027</v>
      </c>
      <c r="AR117" s="26">
        <f t="shared" si="400"/>
        <v>0.30762852404643448</v>
      </c>
      <c r="AS117" s="8">
        <f t="shared" ref="AS117:AS121" si="715">AX117+BC117+BH117+BM117+BR117+BW117+CB117+CG117+CL117+CQ117+DK117+DP117+DX117+DF117</f>
        <v>742849</v>
      </c>
      <c r="AT117" s="14">
        <f t="shared" ref="AT117:AT121" si="716">AY117+BD117+BI117+BN117+BS117+BX117+CC117+CH117+CM117+CR117+DL117+DQ117+DU117+DY117+DG117</f>
        <v>773947.33000000007</v>
      </c>
      <c r="AU117" s="8">
        <f t="shared" ref="AU117:AU121" si="717">AZ117+BE117+BJ117+BO117+BT117+BY117+CD117+CI117+CN117+CS117+DM117+DR117+DV117+DZ117+DH117</f>
        <v>910301.08</v>
      </c>
      <c r="AV117" s="26">
        <f t="shared" si="623"/>
        <v>1.041863595427873</v>
      </c>
      <c r="AW117" s="26">
        <f t="shared" si="403"/>
        <v>0.85021027328672416</v>
      </c>
      <c r="AX117" s="42"/>
      <c r="AY117" s="8"/>
      <c r="AZ117" s="27"/>
      <c r="BA117" s="26" t="str">
        <f t="shared" si="624"/>
        <v xml:space="preserve"> </v>
      </c>
      <c r="BB117" s="26" t="str">
        <f t="shared" si="405"/>
        <v xml:space="preserve"> </v>
      </c>
      <c r="BC117" s="27"/>
      <c r="BD117" s="27"/>
      <c r="BE117" s="32"/>
      <c r="BF117" s="26" t="str">
        <f t="shared" si="407"/>
        <v xml:space="preserve"> </v>
      </c>
      <c r="BG117" s="26" t="str">
        <f t="shared" si="408"/>
        <v xml:space="preserve"> </v>
      </c>
      <c r="BH117" s="136">
        <v>370000</v>
      </c>
      <c r="BI117" s="136">
        <v>376226.64</v>
      </c>
      <c r="BJ117" s="8">
        <v>321747.96999999997</v>
      </c>
      <c r="BK117" s="26">
        <f t="shared" si="625"/>
        <v>1.0168287567567569</v>
      </c>
      <c r="BL117" s="26">
        <f t="shared" si="411"/>
        <v>1.1693209439674166</v>
      </c>
      <c r="BM117" s="27"/>
      <c r="BN117" s="27"/>
      <c r="BO117" s="27"/>
      <c r="BP117" s="26" t="str">
        <f t="shared" si="705"/>
        <v xml:space="preserve"> </v>
      </c>
      <c r="BQ117" s="26" t="str">
        <f t="shared" si="413"/>
        <v xml:space="preserve"> </v>
      </c>
      <c r="BR117" s="27"/>
      <c r="BS117" s="27"/>
      <c r="BT117" s="27"/>
      <c r="BU117" s="26" t="str">
        <f t="shared" si="626"/>
        <v xml:space="preserve"> </v>
      </c>
      <c r="BV117" s="26" t="str">
        <f t="shared" si="415"/>
        <v xml:space="preserve"> </v>
      </c>
      <c r="BW117" s="136">
        <v>70000</v>
      </c>
      <c r="BX117" s="136">
        <v>77209.740000000005</v>
      </c>
      <c r="BY117" s="27">
        <v>124737.35</v>
      </c>
      <c r="BZ117" s="26">
        <f t="shared" si="627"/>
        <v>1.1029962857142859</v>
      </c>
      <c r="CA117" s="26">
        <f t="shared" si="417"/>
        <v>0.61897851766130996</v>
      </c>
      <c r="CB117" s="136">
        <v>302849</v>
      </c>
      <c r="CC117" s="136">
        <v>320510.95</v>
      </c>
      <c r="CD117" s="8">
        <v>297968.26</v>
      </c>
      <c r="CE117" s="26">
        <f t="shared" si="600"/>
        <v>1.0583193274536156</v>
      </c>
      <c r="CF117" s="26">
        <f t="shared" si="419"/>
        <v>1.075654668722098</v>
      </c>
      <c r="CG117" s="27"/>
      <c r="CH117" s="27"/>
      <c r="CI117" s="27"/>
      <c r="CJ117" s="26" t="str">
        <f t="shared" si="638"/>
        <v xml:space="preserve"> </v>
      </c>
      <c r="CK117" s="26" t="str">
        <f t="shared" si="421"/>
        <v xml:space="preserve"> </v>
      </c>
      <c r="CL117" s="27"/>
      <c r="CM117" s="27"/>
      <c r="CN117" s="27">
        <v>165847.5</v>
      </c>
      <c r="CO117" s="26" t="str">
        <f t="shared" si="674"/>
        <v xml:space="preserve"> </v>
      </c>
      <c r="CP117" s="26">
        <f t="shared" si="422"/>
        <v>0</v>
      </c>
      <c r="CQ117" s="30"/>
      <c r="CR117" s="8"/>
      <c r="CS117" s="8"/>
      <c r="CT117" s="26" t="str">
        <f t="shared" si="691"/>
        <v xml:space="preserve"> </v>
      </c>
      <c r="CU117" s="26" t="str">
        <f t="shared" si="448"/>
        <v xml:space="preserve"> </v>
      </c>
      <c r="CV117" s="27"/>
      <c r="CW117" s="27"/>
      <c r="CX117" s="27"/>
      <c r="CY117" s="26" t="str">
        <f t="shared" si="425"/>
        <v xml:space="preserve"> </v>
      </c>
      <c r="CZ117" s="26" t="str">
        <f t="shared" si="449"/>
        <v xml:space="preserve"> </v>
      </c>
      <c r="DA117" s="27"/>
      <c r="DB117" s="27"/>
      <c r="DC117" s="27"/>
      <c r="DD117" s="26" t="str">
        <f t="shared" si="427"/>
        <v xml:space="preserve"> </v>
      </c>
      <c r="DE117" s="26" t="str">
        <f t="shared" si="428"/>
        <v xml:space="preserve"> </v>
      </c>
      <c r="DF117" s="27"/>
      <c r="DG117" s="27"/>
      <c r="DH117" s="27"/>
      <c r="DI117" s="26" t="str">
        <f t="shared" si="450"/>
        <v xml:space="preserve"> </v>
      </c>
      <c r="DJ117" s="26" t="str">
        <f t="shared" si="451"/>
        <v xml:space="preserve"> </v>
      </c>
      <c r="DK117" s="27"/>
      <c r="DL117" s="27"/>
      <c r="DM117" s="27"/>
      <c r="DN117" s="26" t="str">
        <f t="shared" si="628"/>
        <v xml:space="preserve"> </v>
      </c>
      <c r="DO117" s="26" t="str">
        <f t="shared" si="431"/>
        <v xml:space="preserve"> </v>
      </c>
      <c r="DP117" s="41"/>
      <c r="DQ117" s="33"/>
      <c r="DR117" s="27"/>
      <c r="DS117" s="26" t="str">
        <f>IF(DQ117&lt;=0," ",IF(DR117&lt;=0," ",IF(DQ117/DR117*100&gt;200,"СВ.200",DQ117/DR117)))</f>
        <v xml:space="preserve"> </v>
      </c>
      <c r="DT117" s="26" t="str">
        <f t="shared" si="433"/>
        <v xml:space="preserve"> </v>
      </c>
      <c r="DU117" s="27"/>
      <c r="DV117" s="27"/>
      <c r="DW117" s="26" t="str">
        <f t="shared" si="434"/>
        <v xml:space="preserve"> </v>
      </c>
      <c r="DX117" s="8"/>
      <c r="DY117" s="8"/>
      <c r="DZ117" s="27"/>
      <c r="EA117" s="26" t="str">
        <f t="shared" si="630"/>
        <v xml:space="preserve"> </v>
      </c>
      <c r="EB117" s="26" t="str">
        <f t="shared" si="436"/>
        <v xml:space="preserve"> </v>
      </c>
    </row>
    <row r="118" spans="1:132" s="16" customFormat="1" ht="16.5" hidden="1" customHeight="1" outlineLevel="1" x14ac:dyDescent="0.25">
      <c r="A118" s="15">
        <f t="shared" ref="A118:A121" si="718">A117+1</f>
        <v>95</v>
      </c>
      <c r="B118" s="7" t="s">
        <v>21</v>
      </c>
      <c r="C118" s="25">
        <f t="shared" si="708"/>
        <v>1645308</v>
      </c>
      <c r="D118" s="25">
        <f t="shared" si="708"/>
        <v>2336133.16</v>
      </c>
      <c r="E118" s="25">
        <f t="shared" si="708"/>
        <v>1753543.67</v>
      </c>
      <c r="F118" s="26">
        <f t="shared" si="616"/>
        <v>1.419875889499109</v>
      </c>
      <c r="G118" s="26">
        <f t="shared" si="384"/>
        <v>1.332235518263426</v>
      </c>
      <c r="H118" s="14">
        <f t="shared" si="709"/>
        <v>1554808</v>
      </c>
      <c r="I118" s="21">
        <f t="shared" si="709"/>
        <v>2208846.3600000003</v>
      </c>
      <c r="J118" s="14">
        <f t="shared" si="709"/>
        <v>1663262.1199999999</v>
      </c>
      <c r="K118" s="26">
        <f t="shared" si="617"/>
        <v>1.4206553863885447</v>
      </c>
      <c r="L118" s="26">
        <f t="shared" si="387"/>
        <v>1.3280206008659661</v>
      </c>
      <c r="M118" s="136">
        <v>217308</v>
      </c>
      <c r="N118" s="136">
        <v>267026.02</v>
      </c>
      <c r="O118" s="8">
        <v>232744.61</v>
      </c>
      <c r="P118" s="26">
        <f t="shared" si="618"/>
        <v>1.2287905645443336</v>
      </c>
      <c r="Q118" s="26">
        <f t="shared" si="389"/>
        <v>1.147291960918021</v>
      </c>
      <c r="R118" s="27">
        <f t="shared" si="710"/>
        <v>267026.02</v>
      </c>
      <c r="S118" s="26">
        <f t="shared" si="443"/>
        <v>1.147291960918021</v>
      </c>
      <c r="T118" s="27"/>
      <c r="U118" s="27"/>
      <c r="V118" s="27"/>
      <c r="W118" s="26" t="str">
        <f t="shared" si="619"/>
        <v xml:space="preserve"> </v>
      </c>
      <c r="X118" s="26" t="str">
        <f t="shared" si="714"/>
        <v xml:space="preserve"> </v>
      </c>
      <c r="Y118" s="136"/>
      <c r="Z118" s="8"/>
      <c r="AA118" s="8">
        <v>-3315.6</v>
      </c>
      <c r="AB118" s="26" t="str">
        <f t="shared" si="620"/>
        <v xml:space="preserve"> </v>
      </c>
      <c r="AC118" s="26">
        <f t="shared" si="395"/>
        <v>0</v>
      </c>
      <c r="AD118" s="136">
        <v>250000</v>
      </c>
      <c r="AE118" s="136">
        <v>437959.24</v>
      </c>
      <c r="AF118" s="8">
        <v>210679.99</v>
      </c>
      <c r="AG118" s="26">
        <f t="shared" si="621"/>
        <v>1.7518369599999999</v>
      </c>
      <c r="AH118" s="26" t="str">
        <f t="shared" si="397"/>
        <v>св.200</v>
      </c>
      <c r="AI118" s="136">
        <v>1086500</v>
      </c>
      <c r="AJ118" s="136">
        <v>1502211.1</v>
      </c>
      <c r="AK118" s="8">
        <v>1220453.1200000001</v>
      </c>
      <c r="AL118" s="26">
        <f t="shared" si="622"/>
        <v>1.3826149102623102</v>
      </c>
      <c r="AM118" s="26">
        <f t="shared" si="399"/>
        <v>1.2308634189898255</v>
      </c>
      <c r="AN118" s="136">
        <v>1000</v>
      </c>
      <c r="AO118" s="136">
        <v>1650</v>
      </c>
      <c r="AP118" s="8">
        <v>2700</v>
      </c>
      <c r="AQ118" s="26">
        <f t="shared" si="583"/>
        <v>1.65</v>
      </c>
      <c r="AR118" s="26">
        <f t="shared" si="400"/>
        <v>0.61111111111111116</v>
      </c>
      <c r="AS118" s="8">
        <f t="shared" si="715"/>
        <v>90500</v>
      </c>
      <c r="AT118" s="14">
        <f t="shared" si="716"/>
        <v>127286.79999999999</v>
      </c>
      <c r="AU118" s="8">
        <f t="shared" si="717"/>
        <v>90281.55</v>
      </c>
      <c r="AV118" s="26">
        <f t="shared" si="623"/>
        <v>1.4064839779005525</v>
      </c>
      <c r="AW118" s="26">
        <f t="shared" si="403"/>
        <v>1.4098871807141102</v>
      </c>
      <c r="AX118" s="42"/>
      <c r="AY118" s="8"/>
      <c r="AZ118" s="27"/>
      <c r="BA118" s="26" t="str">
        <f t="shared" si="624"/>
        <v xml:space="preserve"> </v>
      </c>
      <c r="BB118" s="26" t="str">
        <f t="shared" si="405"/>
        <v xml:space="preserve"> </v>
      </c>
      <c r="BC118" s="27"/>
      <c r="BD118" s="27"/>
      <c r="BE118" s="32"/>
      <c r="BF118" s="26" t="str">
        <f t="shared" si="407"/>
        <v xml:space="preserve"> </v>
      </c>
      <c r="BG118" s="26" t="str">
        <f t="shared" si="408"/>
        <v xml:space="preserve"> </v>
      </c>
      <c r="BH118" s="136">
        <v>0</v>
      </c>
      <c r="BI118" s="136">
        <v>0</v>
      </c>
      <c r="BJ118" s="8">
        <v>0</v>
      </c>
      <c r="BK118" s="26" t="str">
        <f t="shared" si="625"/>
        <v xml:space="preserve"> </v>
      </c>
      <c r="BL118" s="26" t="str">
        <f>IF(BI118=0," ",IF(BI118/BJ118*100&gt;200,"св.200",BI118/BJ118))</f>
        <v xml:space="preserve"> </v>
      </c>
      <c r="BM118" s="8"/>
      <c r="BN118" s="27"/>
      <c r="BO118" s="27"/>
      <c r="BP118" s="26" t="str">
        <f t="shared" si="705"/>
        <v xml:space="preserve"> </v>
      </c>
      <c r="BQ118" s="26" t="str">
        <f t="shared" si="413"/>
        <v xml:space="preserve"> </v>
      </c>
      <c r="BR118" s="27"/>
      <c r="BS118" s="27"/>
      <c r="BT118" s="27"/>
      <c r="BU118" s="26" t="str">
        <f t="shared" si="626"/>
        <v xml:space="preserve"> </v>
      </c>
      <c r="BV118" s="26" t="str">
        <f t="shared" si="415"/>
        <v xml:space="preserve"> </v>
      </c>
      <c r="BW118" s="136">
        <v>46000</v>
      </c>
      <c r="BX118" s="136">
        <v>78892.399999999994</v>
      </c>
      <c r="BY118" s="27">
        <v>63613.56</v>
      </c>
      <c r="BZ118" s="26">
        <f t="shared" si="627"/>
        <v>1.7150521739130433</v>
      </c>
      <c r="CA118" s="26">
        <f t="shared" si="417"/>
        <v>1.2401821246916538</v>
      </c>
      <c r="CB118" s="136">
        <v>44500</v>
      </c>
      <c r="CC118" s="136">
        <v>48394.400000000001</v>
      </c>
      <c r="CD118" s="8">
        <v>26667.99</v>
      </c>
      <c r="CE118" s="26">
        <f t="shared" si="600"/>
        <v>1.0875146067415731</v>
      </c>
      <c r="CF118" s="26">
        <f>IF(CC118=0," ",IF(CC118/CD118*100&gt;200,"св.200",CC118/CD118))</f>
        <v>1.8146999455152037</v>
      </c>
      <c r="CG118" s="27"/>
      <c r="CH118" s="27"/>
      <c r="CI118" s="27"/>
      <c r="CJ118" s="26" t="str">
        <f t="shared" si="638"/>
        <v xml:space="preserve"> </v>
      </c>
      <c r="CK118" s="26" t="str">
        <f t="shared" si="421"/>
        <v xml:space="preserve"> </v>
      </c>
      <c r="CL118" s="27"/>
      <c r="CM118" s="27"/>
      <c r="CN118" s="27">
        <v>0</v>
      </c>
      <c r="CO118" s="26" t="str">
        <f t="shared" si="674"/>
        <v xml:space="preserve"> </v>
      </c>
      <c r="CP118" s="26" t="str">
        <f t="shared" si="422"/>
        <v xml:space="preserve"> </v>
      </c>
      <c r="CQ118" s="30"/>
      <c r="CR118" s="8"/>
      <c r="CS118" s="8"/>
      <c r="CT118" s="26" t="str">
        <f t="shared" si="424"/>
        <v xml:space="preserve"> </v>
      </c>
      <c r="CU118" s="26" t="str">
        <f t="shared" si="448"/>
        <v xml:space="preserve"> </v>
      </c>
      <c r="CV118" s="27"/>
      <c r="CW118" s="27"/>
      <c r="CX118" s="27"/>
      <c r="CY118" s="26" t="str">
        <f t="shared" si="425"/>
        <v xml:space="preserve"> </v>
      </c>
      <c r="CZ118" s="26" t="str">
        <f t="shared" si="449"/>
        <v xml:space="preserve"> </v>
      </c>
      <c r="DA118" s="27"/>
      <c r="DB118" s="27"/>
      <c r="DC118" s="27"/>
      <c r="DD118" s="26" t="str">
        <f t="shared" si="427"/>
        <v xml:space="preserve"> </v>
      </c>
      <c r="DE118" s="26" t="str">
        <f t="shared" si="428"/>
        <v xml:space="preserve"> </v>
      </c>
      <c r="DF118" s="27"/>
      <c r="DG118" s="27"/>
      <c r="DH118" s="27"/>
      <c r="DI118" s="26" t="str">
        <f t="shared" si="450"/>
        <v xml:space="preserve"> </v>
      </c>
      <c r="DJ118" s="26" t="str">
        <f t="shared" si="451"/>
        <v xml:space="preserve"> </v>
      </c>
      <c r="DK118" s="27"/>
      <c r="DL118" s="27"/>
      <c r="DM118" s="27"/>
      <c r="DN118" s="26" t="str">
        <f t="shared" si="628"/>
        <v xml:space="preserve"> </v>
      </c>
      <c r="DO118" s="26" t="str">
        <f t="shared" si="431"/>
        <v xml:space="preserve"> </v>
      </c>
      <c r="DP118" s="41"/>
      <c r="DQ118" s="33"/>
      <c r="DR118" s="27"/>
      <c r="DS118" s="26" t="str">
        <f>IF(DQ118&lt;=0," ",IF(DR118&lt;=0," ",IF(DQ118/DR118*100&gt;200,"СВ.200",DQ118/DR118)))</f>
        <v xml:space="preserve"> </v>
      </c>
      <c r="DT118" s="26" t="str">
        <f t="shared" si="433"/>
        <v xml:space="preserve"> </v>
      </c>
      <c r="DU118" s="27"/>
      <c r="DV118" s="27"/>
      <c r="DW118" s="26" t="str">
        <f t="shared" si="434"/>
        <v xml:space="preserve"> </v>
      </c>
      <c r="DX118" s="8"/>
      <c r="DY118" s="8"/>
      <c r="DZ118" s="27"/>
      <c r="EA118" s="26" t="str">
        <f t="shared" si="630"/>
        <v xml:space="preserve"> </v>
      </c>
      <c r="EB118" s="26" t="str">
        <f t="shared" si="436"/>
        <v xml:space="preserve"> </v>
      </c>
    </row>
    <row r="119" spans="1:132" s="16" customFormat="1" ht="16.5" hidden="1" customHeight="1" outlineLevel="1" x14ac:dyDescent="0.25">
      <c r="A119" s="15">
        <f t="shared" si="718"/>
        <v>96</v>
      </c>
      <c r="B119" s="7" t="s">
        <v>25</v>
      </c>
      <c r="C119" s="25">
        <f t="shared" si="708"/>
        <v>1408830</v>
      </c>
      <c r="D119" s="25">
        <f t="shared" si="708"/>
        <v>1708820.69</v>
      </c>
      <c r="E119" s="25">
        <f t="shared" si="708"/>
        <v>1901498.7000000002</v>
      </c>
      <c r="F119" s="26">
        <f t="shared" si="616"/>
        <v>1.2129360462227521</v>
      </c>
      <c r="G119" s="26">
        <f t="shared" si="384"/>
        <v>0.89867044873604163</v>
      </c>
      <c r="H119" s="14">
        <f t="shared" si="709"/>
        <v>1394702.55</v>
      </c>
      <c r="I119" s="21">
        <f t="shared" si="709"/>
        <v>1635757.48</v>
      </c>
      <c r="J119" s="14">
        <f t="shared" si="709"/>
        <v>1850663.61</v>
      </c>
      <c r="K119" s="26">
        <f t="shared" si="617"/>
        <v>1.1728360860887506</v>
      </c>
      <c r="L119" s="26">
        <f t="shared" si="387"/>
        <v>0.88387617888050429</v>
      </c>
      <c r="M119" s="136">
        <v>512302.55</v>
      </c>
      <c r="N119" s="136">
        <v>507856.44</v>
      </c>
      <c r="O119" s="8">
        <v>545693.74</v>
      </c>
      <c r="P119" s="26">
        <f t="shared" si="618"/>
        <v>0.99132131979432858</v>
      </c>
      <c r="Q119" s="26">
        <f t="shared" si="389"/>
        <v>0.9306620229874728</v>
      </c>
      <c r="R119" s="27">
        <f t="shared" si="710"/>
        <v>507856.44</v>
      </c>
      <c r="S119" s="26">
        <f t="shared" si="443"/>
        <v>0.9306620229874728</v>
      </c>
      <c r="T119" s="27"/>
      <c r="U119" s="27"/>
      <c r="V119" s="27"/>
      <c r="W119" s="26" t="str">
        <f t="shared" si="619"/>
        <v xml:space="preserve"> </v>
      </c>
      <c r="X119" s="26" t="str">
        <f t="shared" si="714"/>
        <v xml:space="preserve"> </v>
      </c>
      <c r="Y119" s="136"/>
      <c r="Z119" s="8"/>
      <c r="AA119" s="8">
        <v>0</v>
      </c>
      <c r="AB119" s="26" t="str">
        <f t="shared" si="620"/>
        <v xml:space="preserve"> </v>
      </c>
      <c r="AC119" s="26" t="str">
        <f t="shared" si="395"/>
        <v xml:space="preserve"> </v>
      </c>
      <c r="AD119" s="136">
        <v>72000</v>
      </c>
      <c r="AE119" s="136">
        <v>169727.19</v>
      </c>
      <c r="AF119" s="8">
        <v>231241</v>
      </c>
      <c r="AG119" s="26" t="str">
        <f t="shared" si="621"/>
        <v>СВ.200</v>
      </c>
      <c r="AH119" s="26">
        <f t="shared" si="397"/>
        <v>0.7339839820793026</v>
      </c>
      <c r="AI119" s="136">
        <v>810000</v>
      </c>
      <c r="AJ119" s="136">
        <v>957773.85</v>
      </c>
      <c r="AK119" s="8">
        <v>1071308.8700000001</v>
      </c>
      <c r="AL119" s="26">
        <f t="shared" si="622"/>
        <v>1.1824368518518518</v>
      </c>
      <c r="AM119" s="26">
        <f t="shared" si="399"/>
        <v>0.89402214134566049</v>
      </c>
      <c r="AN119" s="136">
        <v>400</v>
      </c>
      <c r="AO119" s="136">
        <v>400</v>
      </c>
      <c r="AP119" s="8">
        <v>2420</v>
      </c>
      <c r="AQ119" s="26">
        <f t="shared" ref="AQ119:AQ143" si="719">IF(AO119&lt;=0," ",IF(AN119&lt;=0," ",IF(AO119/AN119*100&gt;200,"СВ.200",AO119/AN119)))</f>
        <v>1</v>
      </c>
      <c r="AR119" s="26">
        <f t="shared" si="400"/>
        <v>0.16528925619834711</v>
      </c>
      <c r="AS119" s="8">
        <f t="shared" si="715"/>
        <v>14127.45</v>
      </c>
      <c r="AT119" s="14">
        <f t="shared" si="716"/>
        <v>73063.210000000006</v>
      </c>
      <c r="AU119" s="8">
        <f t="shared" si="717"/>
        <v>50835.09</v>
      </c>
      <c r="AV119" s="26" t="str">
        <f t="shared" si="623"/>
        <v>СВ.200</v>
      </c>
      <c r="AW119" s="26">
        <f t="shared" si="403"/>
        <v>1.4372593812659722</v>
      </c>
      <c r="AX119" s="42"/>
      <c r="AY119" s="8"/>
      <c r="AZ119" s="27"/>
      <c r="BA119" s="26" t="str">
        <f t="shared" si="624"/>
        <v xml:space="preserve"> </v>
      </c>
      <c r="BB119" s="26" t="str">
        <f t="shared" si="405"/>
        <v xml:space="preserve"> </v>
      </c>
      <c r="BC119" s="27"/>
      <c r="BD119" s="27"/>
      <c r="BE119" s="32"/>
      <c r="BF119" s="26" t="str">
        <f t="shared" si="407"/>
        <v xml:space="preserve"> </v>
      </c>
      <c r="BG119" s="26" t="str">
        <f t="shared" si="408"/>
        <v xml:space="preserve"> </v>
      </c>
      <c r="BH119" s="136">
        <v>0</v>
      </c>
      <c r="BI119" s="136">
        <v>0</v>
      </c>
      <c r="BJ119" s="27">
        <v>0</v>
      </c>
      <c r="BK119" s="26" t="str">
        <f t="shared" si="625"/>
        <v xml:space="preserve"> </v>
      </c>
      <c r="BL119" s="26" t="str">
        <f t="shared" si="411"/>
        <v xml:space="preserve"> </v>
      </c>
      <c r="BM119" s="27"/>
      <c r="BN119" s="27"/>
      <c r="BO119" s="27"/>
      <c r="BP119" s="26" t="str">
        <f t="shared" si="705"/>
        <v xml:space="preserve"> </v>
      </c>
      <c r="BQ119" s="26" t="str">
        <f t="shared" si="413"/>
        <v xml:space="preserve"> </v>
      </c>
      <c r="BR119" s="27"/>
      <c r="BS119" s="27"/>
      <c r="BT119" s="27"/>
      <c r="BU119" s="26" t="str">
        <f t="shared" si="626"/>
        <v xml:space="preserve"> </v>
      </c>
      <c r="BV119" s="26" t="str">
        <f t="shared" si="415"/>
        <v xml:space="preserve"> </v>
      </c>
      <c r="BW119" s="136">
        <v>2100</v>
      </c>
      <c r="BX119" s="136">
        <v>2819.82</v>
      </c>
      <c r="BY119" s="27">
        <v>0</v>
      </c>
      <c r="BZ119" s="26">
        <f t="shared" si="627"/>
        <v>1.3427714285714287</v>
      </c>
      <c r="CA119" s="26" t="str">
        <f t="shared" si="417"/>
        <v xml:space="preserve"> </v>
      </c>
      <c r="CB119" s="136">
        <v>12027.45</v>
      </c>
      <c r="CC119" s="136">
        <v>70243.39</v>
      </c>
      <c r="CD119" s="8">
        <v>50835.09</v>
      </c>
      <c r="CE119" s="26" t="str">
        <f t="shared" si="600"/>
        <v>СВ.200</v>
      </c>
      <c r="CF119" s="26">
        <f t="shared" si="419"/>
        <v>1.3817894293095576</v>
      </c>
      <c r="CG119" s="27"/>
      <c r="CH119" s="27"/>
      <c r="CI119" s="27"/>
      <c r="CJ119" s="26" t="str">
        <f t="shared" si="638"/>
        <v xml:space="preserve"> </v>
      </c>
      <c r="CK119" s="26" t="str">
        <f t="shared" si="421"/>
        <v xml:space="preserve"> </v>
      </c>
      <c r="CL119" s="27"/>
      <c r="CM119" s="27"/>
      <c r="CN119" s="27">
        <v>0</v>
      </c>
      <c r="CO119" s="26" t="str">
        <f t="shared" si="674"/>
        <v xml:space="preserve"> </v>
      </c>
      <c r="CP119" s="26" t="str">
        <f t="shared" si="422"/>
        <v xml:space="preserve"> </v>
      </c>
      <c r="CQ119" s="30"/>
      <c r="CR119" s="8"/>
      <c r="CS119" s="8"/>
      <c r="CT119" s="26" t="str">
        <f t="shared" si="424"/>
        <v xml:space="preserve"> </v>
      </c>
      <c r="CU119" s="26" t="str">
        <f t="shared" si="448"/>
        <v xml:space="preserve"> </v>
      </c>
      <c r="CV119" s="27"/>
      <c r="CW119" s="27"/>
      <c r="CX119" s="27"/>
      <c r="CY119" s="26" t="str">
        <f t="shared" si="425"/>
        <v xml:space="preserve"> </v>
      </c>
      <c r="CZ119" s="26" t="str">
        <f t="shared" si="449"/>
        <v xml:space="preserve"> </v>
      </c>
      <c r="DA119" s="27"/>
      <c r="DB119" s="27"/>
      <c r="DC119" s="27"/>
      <c r="DD119" s="26" t="str">
        <f t="shared" si="427"/>
        <v xml:space="preserve"> </v>
      </c>
      <c r="DE119" s="26" t="str">
        <f t="shared" si="428"/>
        <v xml:space="preserve"> </v>
      </c>
      <c r="DF119" s="27"/>
      <c r="DG119" s="27"/>
      <c r="DH119" s="27"/>
      <c r="DI119" s="26" t="str">
        <f t="shared" si="450"/>
        <v xml:space="preserve"> </v>
      </c>
      <c r="DJ119" s="26" t="str">
        <f t="shared" si="451"/>
        <v xml:space="preserve"> </v>
      </c>
      <c r="DK119" s="27"/>
      <c r="DL119" s="27"/>
      <c r="DM119" s="27"/>
      <c r="DN119" s="26" t="str">
        <f t="shared" si="628"/>
        <v xml:space="preserve"> </v>
      </c>
      <c r="DO119" s="26" t="str">
        <f t="shared" si="431"/>
        <v xml:space="preserve"> </v>
      </c>
      <c r="DP119" s="41"/>
      <c r="DQ119" s="33"/>
      <c r="DR119" s="27"/>
      <c r="DS119" s="26" t="str">
        <f t="shared" si="629"/>
        <v xml:space="preserve"> </v>
      </c>
      <c r="DT119" s="26" t="str">
        <f t="shared" si="433"/>
        <v xml:space="preserve"> </v>
      </c>
      <c r="DU119" s="27"/>
      <c r="DV119" s="27"/>
      <c r="DW119" s="26" t="str">
        <f t="shared" si="434"/>
        <v xml:space="preserve"> </v>
      </c>
      <c r="DX119" s="8"/>
      <c r="DY119" s="8"/>
      <c r="DZ119" s="27"/>
      <c r="EA119" s="26" t="str">
        <f t="shared" si="630"/>
        <v xml:space="preserve"> </v>
      </c>
      <c r="EB119" s="26" t="str">
        <f t="shared" si="436"/>
        <v xml:space="preserve"> </v>
      </c>
    </row>
    <row r="120" spans="1:132" s="16" customFormat="1" ht="16.5" hidden="1" customHeight="1" outlineLevel="1" x14ac:dyDescent="0.25">
      <c r="A120" s="15">
        <f t="shared" si="718"/>
        <v>97</v>
      </c>
      <c r="B120" s="7" t="s">
        <v>63</v>
      </c>
      <c r="C120" s="25">
        <f t="shared" si="708"/>
        <v>2217339</v>
      </c>
      <c r="D120" s="25">
        <f t="shared" si="708"/>
        <v>2448125.5</v>
      </c>
      <c r="E120" s="25">
        <f t="shared" si="708"/>
        <v>2372576.3000000003</v>
      </c>
      <c r="F120" s="26">
        <f t="shared" si="616"/>
        <v>1.1040826414003453</v>
      </c>
      <c r="G120" s="26">
        <f t="shared" si="384"/>
        <v>1.0318426851014231</v>
      </c>
      <c r="H120" s="14">
        <f t="shared" si="709"/>
        <v>1621689.75</v>
      </c>
      <c r="I120" s="21">
        <f t="shared" si="709"/>
        <v>1669318.8800000001</v>
      </c>
      <c r="J120" s="14">
        <f t="shared" si="709"/>
        <v>1809159.08</v>
      </c>
      <c r="K120" s="26">
        <f t="shared" si="617"/>
        <v>1.0293700629235649</v>
      </c>
      <c r="L120" s="26">
        <f t="shared" si="387"/>
        <v>0.92270430967297801</v>
      </c>
      <c r="M120" s="136">
        <v>803380</v>
      </c>
      <c r="N120" s="136">
        <v>801190.04</v>
      </c>
      <c r="O120" s="8">
        <v>867228.44</v>
      </c>
      <c r="P120" s="26">
        <f t="shared" si="618"/>
        <v>0.99727406706664345</v>
      </c>
      <c r="Q120" s="26">
        <f t="shared" si="389"/>
        <v>0.92385120580224522</v>
      </c>
      <c r="R120" s="27">
        <f t="shared" si="710"/>
        <v>801190.04</v>
      </c>
      <c r="S120" s="26">
        <f t="shared" si="443"/>
        <v>0.92385120580224522</v>
      </c>
      <c r="T120" s="27"/>
      <c r="U120" s="27"/>
      <c r="V120" s="27"/>
      <c r="W120" s="26" t="str">
        <f t="shared" si="619"/>
        <v xml:space="preserve"> </v>
      </c>
      <c r="X120" s="26" t="str">
        <f t="shared" si="714"/>
        <v xml:space="preserve"> </v>
      </c>
      <c r="Y120" s="136">
        <v>209.75</v>
      </c>
      <c r="Z120" s="136">
        <v>209.75</v>
      </c>
      <c r="AA120" s="8">
        <v>0</v>
      </c>
      <c r="AB120" s="26">
        <f t="shared" si="620"/>
        <v>1</v>
      </c>
      <c r="AC120" s="26" t="str">
        <f t="shared" si="395"/>
        <v xml:space="preserve"> </v>
      </c>
      <c r="AD120" s="136">
        <v>75000</v>
      </c>
      <c r="AE120" s="136">
        <v>157099.35</v>
      </c>
      <c r="AF120" s="8">
        <v>134538.39000000001</v>
      </c>
      <c r="AG120" s="26" t="str">
        <f t="shared" si="621"/>
        <v>СВ.200</v>
      </c>
      <c r="AH120" s="26">
        <f t="shared" si="397"/>
        <v>1.1676916157536892</v>
      </c>
      <c r="AI120" s="136">
        <v>742500</v>
      </c>
      <c r="AJ120" s="136">
        <v>710219.74</v>
      </c>
      <c r="AK120" s="8">
        <v>805042.25</v>
      </c>
      <c r="AL120" s="26">
        <f>IF(AJ120&lt;=0," ",IF(AI120&lt;=0," ",IF(AJ120/AI120*100&gt;200,"СВ.200",AJ120/AI120)))</f>
        <v>0.95652490235690235</v>
      </c>
      <c r="AM120" s="26">
        <f t="shared" si="399"/>
        <v>0.88221424403501802</v>
      </c>
      <c r="AN120" s="136">
        <v>600</v>
      </c>
      <c r="AO120" s="136">
        <v>600</v>
      </c>
      <c r="AP120" s="8">
        <v>2350</v>
      </c>
      <c r="AQ120" s="26">
        <f t="shared" si="719"/>
        <v>1</v>
      </c>
      <c r="AR120" s="26">
        <f t="shared" si="400"/>
        <v>0.25531914893617019</v>
      </c>
      <c r="AS120" s="8">
        <f t="shared" si="715"/>
        <v>595649.25</v>
      </c>
      <c r="AT120" s="14">
        <f t="shared" si="716"/>
        <v>778806.62</v>
      </c>
      <c r="AU120" s="8">
        <f t="shared" si="717"/>
        <v>563417.22000000009</v>
      </c>
      <c r="AV120" s="26">
        <f t="shared" si="623"/>
        <v>1.3074919845865667</v>
      </c>
      <c r="AW120" s="26">
        <f t="shared" si="403"/>
        <v>1.3822911198915786</v>
      </c>
      <c r="AX120" s="42"/>
      <c r="AY120" s="8"/>
      <c r="AZ120" s="27"/>
      <c r="BA120" s="26" t="str">
        <f t="shared" si="624"/>
        <v xml:space="preserve"> </v>
      </c>
      <c r="BB120" s="26" t="str">
        <f t="shared" si="405"/>
        <v xml:space="preserve"> </v>
      </c>
      <c r="BC120" s="27"/>
      <c r="BD120" s="27"/>
      <c r="BE120" s="32"/>
      <c r="BF120" s="26" t="str">
        <f t="shared" si="407"/>
        <v xml:space="preserve"> </v>
      </c>
      <c r="BG120" s="26" t="str">
        <f t="shared" si="408"/>
        <v xml:space="preserve"> </v>
      </c>
      <c r="BH120" s="136">
        <v>210000</v>
      </c>
      <c r="BI120" s="136">
        <v>275468.31</v>
      </c>
      <c r="BJ120" s="8">
        <v>271833.28000000003</v>
      </c>
      <c r="BK120" s="26">
        <f t="shared" si="625"/>
        <v>1.3117538571428571</v>
      </c>
      <c r="BL120" s="26">
        <f t="shared" si="411"/>
        <v>1.0133722773017342</v>
      </c>
      <c r="BM120" s="27"/>
      <c r="BN120" s="27"/>
      <c r="BO120" s="27"/>
      <c r="BP120" s="26" t="str">
        <f t="shared" si="705"/>
        <v xml:space="preserve"> </v>
      </c>
      <c r="BQ120" s="26" t="str">
        <f t="shared" si="413"/>
        <v xml:space="preserve"> </v>
      </c>
      <c r="BR120" s="27"/>
      <c r="BS120" s="27"/>
      <c r="BT120" s="27"/>
      <c r="BU120" s="26" t="str">
        <f t="shared" si="626"/>
        <v xml:space="preserve"> </v>
      </c>
      <c r="BV120" s="26" t="str">
        <f t="shared" si="415"/>
        <v xml:space="preserve"> </v>
      </c>
      <c r="BW120" s="136">
        <v>7500</v>
      </c>
      <c r="BX120" s="136">
        <v>82683.740000000005</v>
      </c>
      <c r="BY120" s="27">
        <v>8056.74</v>
      </c>
      <c r="BZ120" s="26" t="str">
        <f t="shared" si="627"/>
        <v>СВ.200</v>
      </c>
      <c r="CA120" s="26" t="str">
        <f>IF(BX120=0," ",IF(BX120/BY120*100&gt;200,"св.200",BX120/BY120))</f>
        <v>св.200</v>
      </c>
      <c r="CB120" s="136">
        <v>375395.25</v>
      </c>
      <c r="CC120" s="136">
        <v>417900.57</v>
      </c>
      <c r="CD120" s="8">
        <v>263439.8</v>
      </c>
      <c r="CE120" s="26">
        <f>IF(CC120&lt;=0," ",IF(CB120&lt;=0," ",IF(CC120/CB120*100&gt;200,"СВ.200",CC120/CB120)))</f>
        <v>1.1132281775009141</v>
      </c>
      <c r="CF120" s="26">
        <f t="shared" si="419"/>
        <v>1.5863228335278117</v>
      </c>
      <c r="CG120" s="27"/>
      <c r="CH120" s="27"/>
      <c r="CI120" s="27"/>
      <c r="CJ120" s="26" t="str">
        <f t="shared" si="638"/>
        <v xml:space="preserve"> </v>
      </c>
      <c r="CK120" s="26" t="str">
        <f t="shared" si="421"/>
        <v xml:space="preserve"> </v>
      </c>
      <c r="CL120" s="136">
        <v>2754</v>
      </c>
      <c r="CM120" s="136">
        <v>2754</v>
      </c>
      <c r="CN120" s="27">
        <v>20087.400000000001</v>
      </c>
      <c r="CO120" s="26">
        <f t="shared" si="674"/>
        <v>1</v>
      </c>
      <c r="CP120" s="26">
        <f t="shared" si="422"/>
        <v>0.13710086920158904</v>
      </c>
      <c r="CQ120" s="30"/>
      <c r="CR120" s="8"/>
      <c r="CS120" s="8"/>
      <c r="CT120" s="26" t="str">
        <f t="shared" si="424"/>
        <v xml:space="preserve"> </v>
      </c>
      <c r="CU120" s="26" t="str">
        <f>IF(CR120=0," ",IF(CR120/CS120*100&gt;200,"св.200",CR120/CS120))</f>
        <v xml:space="preserve"> </v>
      </c>
      <c r="CV120" s="27"/>
      <c r="CW120" s="27"/>
      <c r="CX120" s="27"/>
      <c r="CY120" s="26" t="str">
        <f t="shared" si="425"/>
        <v xml:space="preserve"> </v>
      </c>
      <c r="CZ120" s="26" t="str">
        <f t="shared" si="449"/>
        <v xml:space="preserve"> </v>
      </c>
      <c r="DA120" s="27"/>
      <c r="DB120" s="27"/>
      <c r="DC120" s="27"/>
      <c r="DD120" s="26" t="str">
        <f t="shared" si="427"/>
        <v xml:space="preserve"> </v>
      </c>
      <c r="DE120" s="26" t="str">
        <f>IF(DB120=0," ",IF(DB120/DC120*100&gt;200,"св.200",DB120/DC120))</f>
        <v xml:space="preserve"> </v>
      </c>
      <c r="DF120" s="27"/>
      <c r="DG120" s="27"/>
      <c r="DH120" s="27"/>
      <c r="DI120" s="26" t="str">
        <f t="shared" si="450"/>
        <v xml:space="preserve"> </v>
      </c>
      <c r="DJ120" s="26" t="str">
        <f t="shared" si="451"/>
        <v xml:space="preserve"> </v>
      </c>
      <c r="DK120" s="27"/>
      <c r="DL120" s="27"/>
      <c r="DM120" s="27"/>
      <c r="DN120" s="26" t="str">
        <f t="shared" si="628"/>
        <v xml:space="preserve"> </v>
      </c>
      <c r="DO120" s="26" t="str">
        <f t="shared" si="431"/>
        <v xml:space="preserve"> </v>
      </c>
      <c r="DP120" s="41"/>
      <c r="DQ120" s="33"/>
      <c r="DR120" s="27"/>
      <c r="DS120" s="26" t="str">
        <f t="shared" si="629"/>
        <v xml:space="preserve"> </v>
      </c>
      <c r="DT120" s="26" t="str">
        <f t="shared" si="433"/>
        <v xml:space="preserve"> </v>
      </c>
      <c r="DU120" s="27"/>
      <c r="DV120" s="27"/>
      <c r="DW120" s="26" t="str">
        <f t="shared" si="434"/>
        <v xml:space="preserve"> </v>
      </c>
      <c r="DX120" s="8"/>
      <c r="DY120" s="8"/>
      <c r="DZ120" s="27"/>
      <c r="EA120" s="26" t="str">
        <f t="shared" si="630"/>
        <v xml:space="preserve"> </v>
      </c>
      <c r="EB120" s="26" t="str">
        <f t="shared" si="436"/>
        <v xml:space="preserve"> </v>
      </c>
    </row>
    <row r="121" spans="1:132" s="16" customFormat="1" ht="16.5" hidden="1" customHeight="1" outlineLevel="1" x14ac:dyDescent="0.25">
      <c r="A121" s="15">
        <f t="shared" si="718"/>
        <v>98</v>
      </c>
      <c r="B121" s="7" t="s">
        <v>85</v>
      </c>
      <c r="C121" s="25">
        <f t="shared" si="708"/>
        <v>1224005</v>
      </c>
      <c r="D121" s="25">
        <f t="shared" si="708"/>
        <v>1374473.82</v>
      </c>
      <c r="E121" s="25">
        <f t="shared" si="708"/>
        <v>1338967.3500000001</v>
      </c>
      <c r="F121" s="26">
        <f t="shared" si="616"/>
        <v>1.1229315403123354</v>
      </c>
      <c r="G121" s="26">
        <f t="shared" si="384"/>
        <v>1.0265178011995588</v>
      </c>
      <c r="H121" s="14">
        <f t="shared" si="709"/>
        <v>985413</v>
      </c>
      <c r="I121" s="21">
        <f t="shared" si="709"/>
        <v>1117118.5900000001</v>
      </c>
      <c r="J121" s="14">
        <f t="shared" si="709"/>
        <v>1274146.7300000002</v>
      </c>
      <c r="K121" s="26">
        <f t="shared" si="617"/>
        <v>1.1336552186748095</v>
      </c>
      <c r="L121" s="26">
        <f t="shared" si="387"/>
        <v>0.87675819722897996</v>
      </c>
      <c r="M121" s="136">
        <v>38000</v>
      </c>
      <c r="N121" s="136">
        <v>40460.370000000003</v>
      </c>
      <c r="O121" s="8">
        <v>86190.84</v>
      </c>
      <c r="P121" s="26">
        <f t="shared" si="618"/>
        <v>1.0647465789473685</v>
      </c>
      <c r="Q121" s="26">
        <f t="shared" si="389"/>
        <v>0.46942772573048369</v>
      </c>
      <c r="R121" s="27">
        <f t="shared" si="710"/>
        <v>40460.370000000003</v>
      </c>
      <c r="S121" s="26">
        <f t="shared" si="443"/>
        <v>0.46942772573048369</v>
      </c>
      <c r="T121" s="27"/>
      <c r="U121" s="27"/>
      <c r="V121" s="27"/>
      <c r="W121" s="26" t="str">
        <f t="shared" si="619"/>
        <v xml:space="preserve"> </v>
      </c>
      <c r="X121" s="26" t="str">
        <f t="shared" si="714"/>
        <v xml:space="preserve"> </v>
      </c>
      <c r="Y121" s="136">
        <v>15100</v>
      </c>
      <c r="Z121" s="136">
        <v>15111.9</v>
      </c>
      <c r="AA121" s="8">
        <v>27682.98</v>
      </c>
      <c r="AB121" s="26">
        <f t="shared" si="620"/>
        <v>1.0007880794701987</v>
      </c>
      <c r="AC121" s="26">
        <f t="shared" si="395"/>
        <v>0.54589137441128088</v>
      </c>
      <c r="AD121" s="136">
        <v>156355</v>
      </c>
      <c r="AE121" s="136">
        <v>233254.64</v>
      </c>
      <c r="AF121" s="8">
        <v>113320.86</v>
      </c>
      <c r="AG121" s="26">
        <f t="shared" si="621"/>
        <v>1.491827188129577</v>
      </c>
      <c r="AH121" s="26" t="str">
        <f t="shared" si="397"/>
        <v>св.200</v>
      </c>
      <c r="AI121" s="136">
        <v>775958</v>
      </c>
      <c r="AJ121" s="136">
        <v>828291.68</v>
      </c>
      <c r="AK121" s="8">
        <v>1046952.05</v>
      </c>
      <c r="AL121" s="26">
        <f t="shared" si="622"/>
        <v>1.0674439595957514</v>
      </c>
      <c r="AM121" s="26">
        <f t="shared" si="399"/>
        <v>0.79114576450755314</v>
      </c>
      <c r="AN121" s="136">
        <v>0</v>
      </c>
      <c r="AO121" s="136">
        <v>0</v>
      </c>
      <c r="AP121" s="8"/>
      <c r="AQ121" s="26" t="str">
        <f t="shared" si="719"/>
        <v xml:space="preserve"> </v>
      </c>
      <c r="AR121" s="26" t="str">
        <f t="shared" si="400"/>
        <v xml:space="preserve"> </v>
      </c>
      <c r="AS121" s="8">
        <f t="shared" si="715"/>
        <v>238592</v>
      </c>
      <c r="AT121" s="14">
        <f t="shared" si="716"/>
        <v>257355.23</v>
      </c>
      <c r="AU121" s="8">
        <f t="shared" si="717"/>
        <v>64820.619999999995</v>
      </c>
      <c r="AV121" s="26">
        <f t="shared" si="623"/>
        <v>1.0786414883986053</v>
      </c>
      <c r="AW121" s="26" t="str">
        <f t="shared" si="403"/>
        <v>св.200</v>
      </c>
      <c r="AX121" s="42"/>
      <c r="AY121" s="8"/>
      <c r="AZ121" s="27"/>
      <c r="BA121" s="26" t="str">
        <f t="shared" si="624"/>
        <v xml:space="preserve"> </v>
      </c>
      <c r="BB121" s="26" t="str">
        <f t="shared" si="405"/>
        <v xml:space="preserve"> </v>
      </c>
      <c r="BC121" s="27"/>
      <c r="BD121" s="27"/>
      <c r="BE121" s="32"/>
      <c r="BF121" s="26" t="str">
        <f t="shared" si="407"/>
        <v xml:space="preserve"> </v>
      </c>
      <c r="BG121" s="26" t="str">
        <f t="shared" si="408"/>
        <v xml:space="preserve"> </v>
      </c>
      <c r="BH121" s="136"/>
      <c r="BI121" s="136"/>
      <c r="BJ121" s="8">
        <v>11592</v>
      </c>
      <c r="BK121" s="26" t="str">
        <f t="shared" si="625"/>
        <v xml:space="preserve"> </v>
      </c>
      <c r="BL121" s="26">
        <f t="shared" si="411"/>
        <v>0</v>
      </c>
      <c r="BM121" s="27"/>
      <c r="BN121" s="27"/>
      <c r="BO121" s="27"/>
      <c r="BP121" s="26" t="str">
        <f t="shared" si="705"/>
        <v xml:space="preserve"> </v>
      </c>
      <c r="BQ121" s="26" t="str">
        <f t="shared" si="413"/>
        <v xml:space="preserve"> </v>
      </c>
      <c r="BR121" s="27"/>
      <c r="BS121" s="27"/>
      <c r="BT121" s="27"/>
      <c r="BU121" s="26" t="str">
        <f t="shared" si="626"/>
        <v xml:space="preserve"> </v>
      </c>
      <c r="BV121" s="26" t="str">
        <f t="shared" si="415"/>
        <v xml:space="preserve"> </v>
      </c>
      <c r="BW121" s="136">
        <v>22615</v>
      </c>
      <c r="BX121" s="136">
        <v>19968.22</v>
      </c>
      <c r="BY121" s="27">
        <v>4043.17</v>
      </c>
      <c r="BZ121" s="26">
        <f t="shared" si="627"/>
        <v>0.88296351978775156</v>
      </c>
      <c r="CA121" s="26" t="str">
        <f t="shared" si="417"/>
        <v>св.200</v>
      </c>
      <c r="CB121" s="136">
        <v>215977</v>
      </c>
      <c r="CC121" s="136">
        <v>237387.01</v>
      </c>
      <c r="CD121" s="8">
        <v>49185.45</v>
      </c>
      <c r="CE121" s="26">
        <f t="shared" si="600"/>
        <v>1.0991309722794558</v>
      </c>
      <c r="CF121" s="26" t="str">
        <f t="shared" si="419"/>
        <v>св.200</v>
      </c>
      <c r="CG121" s="27"/>
      <c r="CH121" s="27"/>
      <c r="CI121" s="27"/>
      <c r="CJ121" s="26" t="str">
        <f t="shared" si="638"/>
        <v xml:space="preserve"> </v>
      </c>
      <c r="CK121" s="26" t="str">
        <f t="shared" si="421"/>
        <v xml:space="preserve"> </v>
      </c>
      <c r="CL121" s="27"/>
      <c r="CM121" s="27"/>
      <c r="CN121" s="27">
        <v>0</v>
      </c>
      <c r="CO121" s="26" t="str">
        <f t="shared" si="674"/>
        <v xml:space="preserve"> </v>
      </c>
      <c r="CP121" s="26" t="str">
        <f t="shared" si="422"/>
        <v xml:space="preserve"> </v>
      </c>
      <c r="CQ121" s="30"/>
      <c r="CR121" s="8"/>
      <c r="CS121" s="8"/>
      <c r="CT121" s="26" t="str">
        <f t="shared" si="424"/>
        <v xml:space="preserve"> </v>
      </c>
      <c r="CU121" s="26" t="str">
        <f t="shared" si="448"/>
        <v xml:space="preserve"> </v>
      </c>
      <c r="CV121" s="27"/>
      <c r="CW121" s="27"/>
      <c r="CX121" s="27"/>
      <c r="CY121" s="26" t="str">
        <f t="shared" si="425"/>
        <v xml:space="preserve"> </v>
      </c>
      <c r="CZ121" s="26" t="str">
        <f t="shared" si="449"/>
        <v xml:space="preserve"> </v>
      </c>
      <c r="DA121" s="27"/>
      <c r="DB121" s="27"/>
      <c r="DC121" s="27"/>
      <c r="DD121" s="26" t="str">
        <f t="shared" si="427"/>
        <v xml:space="preserve"> </v>
      </c>
      <c r="DE121" s="26" t="str">
        <f t="shared" si="428"/>
        <v xml:space="preserve"> </v>
      </c>
      <c r="DF121" s="27"/>
      <c r="DG121" s="27"/>
      <c r="DH121" s="27"/>
      <c r="DI121" s="26" t="str">
        <f t="shared" si="450"/>
        <v xml:space="preserve"> </v>
      </c>
      <c r="DJ121" s="26" t="str">
        <f t="shared" si="451"/>
        <v xml:space="preserve"> </v>
      </c>
      <c r="DK121" s="27"/>
      <c r="DL121" s="27"/>
      <c r="DM121" s="27"/>
      <c r="DN121" s="26" t="str">
        <f t="shared" si="628"/>
        <v xml:space="preserve"> </v>
      </c>
      <c r="DO121" s="26" t="str">
        <f t="shared" si="431"/>
        <v xml:space="preserve"> </v>
      </c>
      <c r="DP121" s="41"/>
      <c r="DQ121" s="33"/>
      <c r="DR121" s="27"/>
      <c r="DS121" s="26" t="str">
        <f t="shared" si="629"/>
        <v xml:space="preserve"> </v>
      </c>
      <c r="DT121" s="26" t="str">
        <f t="shared" si="433"/>
        <v xml:space="preserve"> </v>
      </c>
      <c r="DU121" s="27"/>
      <c r="DV121" s="27"/>
      <c r="DW121" s="26" t="str">
        <f t="shared" si="434"/>
        <v xml:space="preserve"> </v>
      </c>
      <c r="DX121" s="8"/>
      <c r="DY121" s="8"/>
      <c r="DZ121" s="27"/>
      <c r="EA121" s="26" t="str">
        <f t="shared" si="630"/>
        <v xml:space="preserve"> </v>
      </c>
      <c r="EB121" s="26" t="str">
        <f t="shared" si="436"/>
        <v xml:space="preserve"> </v>
      </c>
    </row>
    <row r="122" spans="1:132" s="18" customFormat="1" ht="32.1" customHeight="1" collapsed="1" x14ac:dyDescent="0.25">
      <c r="A122" s="17"/>
      <c r="B122" s="6" t="s">
        <v>155</v>
      </c>
      <c r="C122" s="31">
        <f>SUM(C123:C130)</f>
        <v>23919968.379999999</v>
      </c>
      <c r="D122" s="31">
        <f t="shared" ref="D122:E122" si="720">SUM(D123:D130)</f>
        <v>24731801.449999999</v>
      </c>
      <c r="E122" s="31">
        <f t="shared" si="720"/>
        <v>25097989.419999998</v>
      </c>
      <c r="F122" s="23">
        <f t="shared" si="616"/>
        <v>1.0339395544802974</v>
      </c>
      <c r="G122" s="23">
        <f t="shared" si="384"/>
        <v>0.98540966912241212</v>
      </c>
      <c r="H122" s="22">
        <f t="shared" ref="H122:J122" si="721">SUM(H123:H130)</f>
        <v>21342680.809999999</v>
      </c>
      <c r="I122" s="56">
        <f>SUM(I123:I130)</f>
        <v>22104833.199999999</v>
      </c>
      <c r="J122" s="22">
        <f t="shared" si="721"/>
        <v>22694981.239999998</v>
      </c>
      <c r="K122" s="23">
        <f t="shared" si="617"/>
        <v>1.0357102463736843</v>
      </c>
      <c r="L122" s="23">
        <f t="shared" si="387"/>
        <v>0.97399653986230839</v>
      </c>
      <c r="M122" s="22">
        <f>SUM(M123:M130)</f>
        <v>8710818.3499999996</v>
      </c>
      <c r="N122" s="22">
        <f>SUM(N123:N130)</f>
        <v>8943243.2799999993</v>
      </c>
      <c r="O122" s="22">
        <f>SUM(O123:O130)</f>
        <v>8203046.4100000001</v>
      </c>
      <c r="P122" s="23">
        <f t="shared" si="618"/>
        <v>1.0266823300247099</v>
      </c>
      <c r="Q122" s="23">
        <f t="shared" si="389"/>
        <v>1.0902343876901215</v>
      </c>
      <c r="R122" s="24">
        <f>SUM(R123:R130)</f>
        <v>8943243.2799999993</v>
      </c>
      <c r="S122" s="23">
        <f t="shared" si="443"/>
        <v>1.0902343876901215</v>
      </c>
      <c r="T122" s="22">
        <f>SUM(T123:T130)</f>
        <v>1230487.05</v>
      </c>
      <c r="U122" s="22">
        <f>SUM(U123:U130)</f>
        <v>1321762.3999999999</v>
      </c>
      <c r="V122" s="22">
        <f>SUM(V123:V130)</f>
        <v>1209335.07</v>
      </c>
      <c r="W122" s="23">
        <f t="shared" si="619"/>
        <v>1.074178228856614</v>
      </c>
      <c r="X122" s="23">
        <f t="shared" si="392"/>
        <v>1.0929662363963362</v>
      </c>
      <c r="Y122" s="22">
        <f>SUM(Y123:Y130)</f>
        <v>601859.21</v>
      </c>
      <c r="Z122" s="22">
        <f>SUM(Z123:Z130)</f>
        <v>593472.91</v>
      </c>
      <c r="AA122" s="22">
        <f>SUM(AA123:AA130)</f>
        <v>1012015.04</v>
      </c>
      <c r="AB122" s="23">
        <f t="shared" si="620"/>
        <v>0.98606601035481378</v>
      </c>
      <c r="AC122" s="23">
        <f t="shared" si="395"/>
        <v>0.58642696653994397</v>
      </c>
      <c r="AD122" s="22">
        <f>SUM(AD123:AD130)</f>
        <v>1092264.28</v>
      </c>
      <c r="AE122" s="22">
        <f>SUM(AE123:AE130)</f>
        <v>1200665.22</v>
      </c>
      <c r="AF122" s="22">
        <f>SUM(AF123:AF130)</f>
        <v>1450956.9</v>
      </c>
      <c r="AG122" s="23">
        <f t="shared" si="621"/>
        <v>1.099244241512686</v>
      </c>
      <c r="AH122" s="23">
        <f t="shared" si="397"/>
        <v>0.82749888711373853</v>
      </c>
      <c r="AI122" s="22">
        <f>SUM(AI123:AI130)</f>
        <v>9578041.9199999999</v>
      </c>
      <c r="AJ122" s="22">
        <f>SUM(AJ123:AJ130)</f>
        <v>9917667.3900000006</v>
      </c>
      <c r="AK122" s="22">
        <f>SUM(AK123:AK130)</f>
        <v>10738017.749999998</v>
      </c>
      <c r="AL122" s="23">
        <f t="shared" si="622"/>
        <v>1.0354587579420409</v>
      </c>
      <c r="AM122" s="23">
        <f t="shared" si="399"/>
        <v>0.92360318458218249</v>
      </c>
      <c r="AN122" s="65">
        <f>SUM(AN123:AN130)</f>
        <v>129210</v>
      </c>
      <c r="AO122" s="22">
        <f>SUM(AO123:AO130)</f>
        <v>128022</v>
      </c>
      <c r="AP122" s="22">
        <f>SUM(AP123:AP130)</f>
        <v>81610.070000000007</v>
      </c>
      <c r="AQ122" s="23">
        <f t="shared" si="719"/>
        <v>0.99080566519619229</v>
      </c>
      <c r="AR122" s="23">
        <f t="shared" si="400"/>
        <v>1.5687034700497131</v>
      </c>
      <c r="AS122" s="22">
        <f>SUM(AS123:AS130)</f>
        <v>2577287.5699999998</v>
      </c>
      <c r="AT122" s="22">
        <f t="shared" ref="AT122:AU122" si="722">SUM(AT123:AT130)</f>
        <v>2626968.25</v>
      </c>
      <c r="AU122" s="22">
        <f t="shared" si="722"/>
        <v>2403008.1799999997</v>
      </c>
      <c r="AV122" s="23">
        <f t="shared" si="623"/>
        <v>1.0192763433069287</v>
      </c>
      <c r="AW122" s="23">
        <f t="shared" si="403"/>
        <v>1.0931998783291701</v>
      </c>
      <c r="AX122" s="22">
        <f>SUM(AX123:AX130)</f>
        <v>71631.149999999994</v>
      </c>
      <c r="AY122" s="22">
        <f>SUM(AY123:AY130)</f>
        <v>79631.149999999994</v>
      </c>
      <c r="AZ122" s="22">
        <f>SUM(AZ123:AZ130)</f>
        <v>197549.93</v>
      </c>
      <c r="BA122" s="23">
        <f t="shared" si="624"/>
        <v>1.1116832551201536</v>
      </c>
      <c r="BB122" s="23">
        <f t="shared" si="405"/>
        <v>0.40309379001045453</v>
      </c>
      <c r="BC122" s="24">
        <f t="shared" ref="BC122:BE122" si="723">SUM(BC123:BC130)</f>
        <v>154163.13</v>
      </c>
      <c r="BD122" s="24">
        <f>SUM(BD123:BD130)</f>
        <v>147862.56</v>
      </c>
      <c r="BE122" s="29">
        <f t="shared" si="723"/>
        <v>4878.3999999999996</v>
      </c>
      <c r="BF122" s="23">
        <f t="shared" si="407"/>
        <v>0.95913050026942237</v>
      </c>
      <c r="BG122" s="23" t="str">
        <f t="shared" si="408"/>
        <v>св.200</v>
      </c>
      <c r="BH122" s="24">
        <f t="shared" ref="BH122:BJ122" si="724">SUM(BH123:BH130)</f>
        <v>374571.67</v>
      </c>
      <c r="BI122" s="24">
        <f>SUM(BI123:BI130)</f>
        <v>402625.31999999995</v>
      </c>
      <c r="BJ122" s="24">
        <f t="shared" si="724"/>
        <v>415157.61</v>
      </c>
      <c r="BK122" s="23">
        <f t="shared" si="625"/>
        <v>1.0748952797204336</v>
      </c>
      <c r="BL122" s="23">
        <f t="shared" si="411"/>
        <v>0.96981317529022282</v>
      </c>
      <c r="BM122" s="22">
        <f>SUM(BM123:BM130)</f>
        <v>0</v>
      </c>
      <c r="BN122" s="22">
        <f>SUM(BN123:BN130)</f>
        <v>0</v>
      </c>
      <c r="BO122" s="22">
        <f>SUM(BO123:BO130)</f>
        <v>0</v>
      </c>
      <c r="BP122" s="23" t="str">
        <f t="shared" si="705"/>
        <v xml:space="preserve"> </v>
      </c>
      <c r="BQ122" s="23" t="str">
        <f t="shared" si="413"/>
        <v xml:space="preserve"> </v>
      </c>
      <c r="BR122" s="22">
        <f>SUM(BR123:BR130)</f>
        <v>0</v>
      </c>
      <c r="BS122" s="22">
        <f>SUM(BS123:BS130)</f>
        <v>0</v>
      </c>
      <c r="BT122" s="22">
        <f>SUM(BT123:BT130)</f>
        <v>0</v>
      </c>
      <c r="BU122" s="23" t="str">
        <f t="shared" si="626"/>
        <v xml:space="preserve"> </v>
      </c>
      <c r="BV122" s="23" t="str">
        <f t="shared" si="415"/>
        <v xml:space="preserve"> </v>
      </c>
      <c r="BW122" s="22">
        <f>SUM(BW123:BW130)</f>
        <v>219348.19</v>
      </c>
      <c r="BX122" s="22">
        <f>SUM(BX123:BX130)</f>
        <v>219733.61000000002</v>
      </c>
      <c r="BY122" s="22">
        <f>SUM(BY123:BY130)</f>
        <v>340251.47</v>
      </c>
      <c r="BZ122" s="23">
        <f t="shared" si="627"/>
        <v>1.0017571150233791</v>
      </c>
      <c r="CA122" s="23">
        <f t="shared" si="417"/>
        <v>0.6457976801687294</v>
      </c>
      <c r="CB122" s="22">
        <f>SUM(CB123:CB130)</f>
        <v>154100</v>
      </c>
      <c r="CC122" s="22">
        <f>SUM(CC123:CC130)</f>
        <v>183853.94</v>
      </c>
      <c r="CD122" s="22">
        <f>SUM(CD123:CD130)</f>
        <v>358019.82999999996</v>
      </c>
      <c r="CE122" s="23">
        <f t="shared" ref="CE122:CE143" si="725">IF(CC122&lt;=0," ",IF(CB122&lt;=0," ",IF(CC122/CB122*100&gt;200,"СВ.200",CC122/CB122)))</f>
        <v>1.1930820246593121</v>
      </c>
      <c r="CF122" s="23">
        <f t="shared" si="419"/>
        <v>0.51353004664574031</v>
      </c>
      <c r="CG122" s="24">
        <f>SUM(CG123:CG130)</f>
        <v>0</v>
      </c>
      <c r="CH122" s="24">
        <f>SUM(CH123:CH130)</f>
        <v>0</v>
      </c>
      <c r="CI122" s="24">
        <f>SUM(CI123:CI130)</f>
        <v>0</v>
      </c>
      <c r="CJ122" s="23" t="str">
        <f t="shared" si="638"/>
        <v xml:space="preserve"> </v>
      </c>
      <c r="CK122" s="23" t="str">
        <f t="shared" si="421"/>
        <v xml:space="preserve"> </v>
      </c>
      <c r="CL122" s="22">
        <f>SUM(CL123:CL130)</f>
        <v>626805.35</v>
      </c>
      <c r="CM122" s="22">
        <f>SUM(CM123:CM130)</f>
        <v>636805.35</v>
      </c>
      <c r="CN122" s="22">
        <f>SUM(CN123:CN130)</f>
        <v>695929.57000000007</v>
      </c>
      <c r="CO122" s="23">
        <f t="shared" si="674"/>
        <v>1.0159539161559485</v>
      </c>
      <c r="CP122" s="23">
        <f t="shared" si="422"/>
        <v>0.91504281101318907</v>
      </c>
      <c r="CQ122" s="45">
        <f>SUM(CQ123:CQ130)</f>
        <v>974028.84</v>
      </c>
      <c r="CR122" s="45">
        <f>SUM(CR123:CR130)</f>
        <v>943453.3899999999</v>
      </c>
      <c r="CS122" s="22">
        <f>SUM(CS123:CS130)</f>
        <v>400225.36</v>
      </c>
      <c r="CT122" s="23">
        <f t="shared" si="424"/>
        <v>0.968609297030671</v>
      </c>
      <c r="CU122" s="23" t="str">
        <f t="shared" si="448"/>
        <v>св.200</v>
      </c>
      <c r="CV122" s="24">
        <f>SUM(CV123:CV130)</f>
        <v>108277.84</v>
      </c>
      <c r="CW122" s="24">
        <f>SUM(CW123:CW130)</f>
        <v>108277.84</v>
      </c>
      <c r="CX122" s="24">
        <f>SUM(CX123:CX130)</f>
        <v>92517.84</v>
      </c>
      <c r="CY122" s="23">
        <f t="shared" si="425"/>
        <v>1</v>
      </c>
      <c r="CZ122" s="23">
        <f t="shared" si="449"/>
        <v>1.1703455247117744</v>
      </c>
      <c r="DA122" s="24">
        <f>SUM(DA123:DA130)</f>
        <v>865751</v>
      </c>
      <c r="DB122" s="24">
        <f t="shared" ref="DB122:DC122" si="726">SUM(DB123:DB130)</f>
        <v>835175.55</v>
      </c>
      <c r="DC122" s="24">
        <f t="shared" si="726"/>
        <v>307707.52000000002</v>
      </c>
      <c r="DD122" s="23">
        <f t="shared" si="427"/>
        <v>0.96468332118588374</v>
      </c>
      <c r="DE122" s="23" t="str">
        <f t="shared" si="428"/>
        <v>св.200</v>
      </c>
      <c r="DF122" s="24">
        <f>SUM(DF123:DF130)</f>
        <v>0</v>
      </c>
      <c r="DG122" s="24">
        <f t="shared" ref="DG122:DH122" si="727">SUM(DG123:DG130)</f>
        <v>0</v>
      </c>
      <c r="DH122" s="24">
        <f t="shared" si="727"/>
        <v>0</v>
      </c>
      <c r="DI122" s="59" t="str">
        <f t="shared" si="450"/>
        <v xml:space="preserve"> </v>
      </c>
      <c r="DJ122" s="59" t="str">
        <f t="shared" si="451"/>
        <v xml:space="preserve"> </v>
      </c>
      <c r="DK122" s="22">
        <f>SUM(DK123:DK130)</f>
        <v>0</v>
      </c>
      <c r="DL122" s="22">
        <f>SUM(DL123:DL130)</f>
        <v>0</v>
      </c>
      <c r="DM122" s="22">
        <f>SUM(DM123:DM130)</f>
        <v>0</v>
      </c>
      <c r="DN122" s="23" t="str">
        <f t="shared" si="628"/>
        <v xml:space="preserve"> </v>
      </c>
      <c r="DO122" s="23" t="str">
        <f t="shared" si="431"/>
        <v xml:space="preserve"> </v>
      </c>
      <c r="DP122" s="22">
        <f>SUM(DP123:DP130)</f>
        <v>2644.24</v>
      </c>
      <c r="DQ122" s="34">
        <f>SUM(DQ123:DQ130)</f>
        <v>2644.24</v>
      </c>
      <c r="DR122" s="22">
        <f>SUM(DR123:DR130)</f>
        <v>0</v>
      </c>
      <c r="DS122" s="23">
        <f t="shared" si="629"/>
        <v>1</v>
      </c>
      <c r="DT122" s="23" t="e">
        <f>IF(DQ122=0," ",IF(DQ122/DR122*100&gt;200,"св.200",DQ122/DR122))</f>
        <v>#DIV/0!</v>
      </c>
      <c r="DU122" s="22">
        <f>SUM(DU123:DU130)</f>
        <v>10358.69</v>
      </c>
      <c r="DV122" s="22">
        <f>SUM(DV123:DV130)</f>
        <v>-9003.99</v>
      </c>
      <c r="DW122" s="23">
        <f t="shared" ref="DW122:DW127" si="728">IF(DU122=0," ",IF(DU122/DV122*100&gt;200,"св.200",DU122/DV122))</f>
        <v>-1.1504555202749005</v>
      </c>
      <c r="DX122" s="22">
        <f>SUM(DX123:DX130)</f>
        <v>0</v>
      </c>
      <c r="DY122" s="22">
        <f>SUM(DY123:DY130)</f>
        <v>0</v>
      </c>
      <c r="DZ122" s="22">
        <f>SUM(DZ123:DZ130)</f>
        <v>0</v>
      </c>
      <c r="EA122" s="23" t="str">
        <f t="shared" si="630"/>
        <v xml:space="preserve"> </v>
      </c>
      <c r="EB122" s="23" t="str">
        <f t="shared" ref="EB122:EB131" si="729">IF(DY122=0," ",IF(DY122/DZ122*100&gt;200,"св.200",DY122/DZ122))</f>
        <v xml:space="preserve"> </v>
      </c>
    </row>
    <row r="123" spans="1:132" s="16" customFormat="1" ht="15.75" hidden="1" outlineLevel="1" x14ac:dyDescent="0.25">
      <c r="A123" s="15">
        <v>99</v>
      </c>
      <c r="B123" s="7" t="s">
        <v>72</v>
      </c>
      <c r="C123" s="25">
        <f t="shared" ref="C123:E130" si="730">H123+AS123</f>
        <v>8829572.7799999993</v>
      </c>
      <c r="D123" s="25">
        <f t="shared" si="730"/>
        <v>9050444.3200000003</v>
      </c>
      <c r="E123" s="25">
        <f t="shared" si="730"/>
        <v>8853300.5399999991</v>
      </c>
      <c r="F123" s="26">
        <f t="shared" si="616"/>
        <v>1.0250149747335795</v>
      </c>
      <c r="G123" s="26">
        <f t="shared" si="384"/>
        <v>1.0222678287164531</v>
      </c>
      <c r="H123" s="14">
        <f t="shared" ref="H123:H130" si="731">Y123++AI123+M123+AD123+AN123+T123</f>
        <v>8481069.9499999993</v>
      </c>
      <c r="I123" s="21">
        <f t="shared" ref="I123:J130" si="732">Z123++AJ123+N123+AE123+AO123+U123</f>
        <v>8693941.4900000002</v>
      </c>
      <c r="J123" s="14">
        <f t="shared" si="732"/>
        <v>7915461.5599999996</v>
      </c>
      <c r="K123" s="26">
        <f t="shared" si="617"/>
        <v>1.0250996090416635</v>
      </c>
      <c r="L123" s="26">
        <f t="shared" si="387"/>
        <v>1.0983492780678732</v>
      </c>
      <c r="M123" s="136">
        <v>5340340.8899999997</v>
      </c>
      <c r="N123" s="136">
        <v>5457257.8399999999</v>
      </c>
      <c r="O123" s="8">
        <v>4924361.46</v>
      </c>
      <c r="P123" s="26">
        <f t="shared" si="618"/>
        <v>1.0218931623295682</v>
      </c>
      <c r="Q123" s="26">
        <f t="shared" si="389"/>
        <v>1.1082163412106634</v>
      </c>
      <c r="R123" s="27">
        <f t="shared" ref="R123:R130" si="733">N123</f>
        <v>5457257.8399999999</v>
      </c>
      <c r="S123" s="26">
        <f t="shared" si="443"/>
        <v>1.1082163412106634</v>
      </c>
      <c r="T123" s="136">
        <v>1230487.05</v>
      </c>
      <c r="U123" s="136">
        <v>1321762.3999999999</v>
      </c>
      <c r="V123" s="27">
        <v>1209335.07</v>
      </c>
      <c r="W123" s="26">
        <f t="shared" si="619"/>
        <v>1.074178228856614</v>
      </c>
      <c r="X123" s="26">
        <f t="shared" si="392"/>
        <v>1.0929662363963362</v>
      </c>
      <c r="Y123" s="136">
        <v>275425.81</v>
      </c>
      <c r="Z123" s="136">
        <v>275425.81</v>
      </c>
      <c r="AA123" s="8">
        <v>288183.5</v>
      </c>
      <c r="AB123" s="26">
        <f>IF(Z123&lt;=0," ",IF(Y123&lt;=0," ",IF(Z123/Y123*100&gt;200,"СВ.200",Z123/Y123)))</f>
        <v>1</v>
      </c>
      <c r="AC123" s="26">
        <f t="shared" si="395"/>
        <v>0.95573067160333602</v>
      </c>
      <c r="AD123" s="136">
        <v>140764.28</v>
      </c>
      <c r="AE123" s="136">
        <v>142167.94</v>
      </c>
      <c r="AF123" s="8">
        <v>141642.54999999999</v>
      </c>
      <c r="AG123" s="26">
        <f t="shared" si="621"/>
        <v>1.0099717058901592</v>
      </c>
      <c r="AH123" s="26">
        <f t="shared" si="397"/>
        <v>1.0037092667422325</v>
      </c>
      <c r="AI123" s="136">
        <v>1482641.92</v>
      </c>
      <c r="AJ123" s="136">
        <v>1485917.5</v>
      </c>
      <c r="AK123" s="8">
        <v>1339918.98</v>
      </c>
      <c r="AL123" s="26">
        <f t="shared" ref="AL123:AL130" si="734">IF(AJ123&lt;=0," ",IF(AI123&lt;=0," ",IF(AJ123/AI123*100&gt;200,"СВ.200",AJ123/AI123)))</f>
        <v>1.0022092859751328</v>
      </c>
      <c r="AM123" s="26">
        <f t="shared" si="399"/>
        <v>1.1089607074600885</v>
      </c>
      <c r="AN123" s="136">
        <v>11410</v>
      </c>
      <c r="AO123" s="136">
        <v>11410</v>
      </c>
      <c r="AP123" s="8">
        <v>12020</v>
      </c>
      <c r="AQ123" s="26">
        <f t="shared" si="719"/>
        <v>1</v>
      </c>
      <c r="AR123" s="26">
        <f t="shared" si="400"/>
        <v>0.94925124792013316</v>
      </c>
      <c r="AS123" s="8">
        <f>AX123+BC123+BH123+BM123+BR123+BW123+CB123+CG123+CL123+CQ123+DK123+DP123+DX123+DF123-5</f>
        <v>348502.82999999996</v>
      </c>
      <c r="AT123" s="14">
        <f t="shared" ref="AT123" si="735">AY123+BD123+BI123+BN123+BS123+BX123+CC123+CH123+CM123+CR123+DL123+DQ123+DU123+DY123+DG123</f>
        <v>356502.82999999996</v>
      </c>
      <c r="AU123" s="8">
        <f t="shared" ref="AU123" si="736">AZ123+BE123+BJ123+BO123+BT123+BY123+CD123+CI123+CN123+CS123+DM123+DR123+DV123+DZ123+DH123</f>
        <v>937838.98</v>
      </c>
      <c r="AV123" s="26">
        <f t="shared" si="623"/>
        <v>1.0229553372636888</v>
      </c>
      <c r="AW123" s="26">
        <f t="shared" si="403"/>
        <v>0.38013223762569559</v>
      </c>
      <c r="AX123" s="136">
        <v>71631.149999999994</v>
      </c>
      <c r="AY123" s="136">
        <v>79631.149999999994</v>
      </c>
      <c r="AZ123" s="8">
        <v>197549.93</v>
      </c>
      <c r="BA123" s="26">
        <f t="shared" si="624"/>
        <v>1.1116832551201536</v>
      </c>
      <c r="BB123" s="26">
        <f t="shared" si="405"/>
        <v>0.40309379001045453</v>
      </c>
      <c r="BC123" s="136">
        <v>1000</v>
      </c>
      <c r="BD123" s="136">
        <v>1000</v>
      </c>
      <c r="BE123" s="32">
        <v>1000</v>
      </c>
      <c r="BF123" s="26">
        <f t="shared" si="407"/>
        <v>1</v>
      </c>
      <c r="BG123" s="26">
        <f t="shared" si="408"/>
        <v>1</v>
      </c>
      <c r="BH123" s="136">
        <v>18197.669999999998</v>
      </c>
      <c r="BI123" s="136">
        <v>18197.669999999998</v>
      </c>
      <c r="BJ123" s="8">
        <v>21506.33</v>
      </c>
      <c r="BK123" s="26">
        <f t="shared" si="625"/>
        <v>1</v>
      </c>
      <c r="BL123" s="26">
        <f t="shared" si="411"/>
        <v>0.84615413229500325</v>
      </c>
      <c r="BM123" s="27"/>
      <c r="BN123" s="27"/>
      <c r="BO123" s="27"/>
      <c r="BP123" s="26" t="str">
        <f t="shared" si="705"/>
        <v xml:space="preserve"> </v>
      </c>
      <c r="BQ123" s="26" t="str">
        <f t="shared" si="413"/>
        <v xml:space="preserve"> </v>
      </c>
      <c r="BR123" s="27"/>
      <c r="BS123" s="27"/>
      <c r="BT123" s="27"/>
      <c r="BU123" s="26" t="str">
        <f t="shared" si="626"/>
        <v xml:space="preserve"> </v>
      </c>
      <c r="BV123" s="26" t="str">
        <f t="shared" si="415"/>
        <v xml:space="preserve"> </v>
      </c>
      <c r="BW123" s="136">
        <v>79351.58</v>
      </c>
      <c r="BX123" s="136">
        <v>79351.58</v>
      </c>
      <c r="BY123" s="27">
        <v>97776.17</v>
      </c>
      <c r="BZ123" s="26">
        <f t="shared" si="627"/>
        <v>1</v>
      </c>
      <c r="CA123" s="26">
        <f t="shared" si="417"/>
        <v>0.81156359468774453</v>
      </c>
      <c r="CB123" s="136">
        <v>40600</v>
      </c>
      <c r="CC123" s="136">
        <v>40600</v>
      </c>
      <c r="CD123" s="27">
        <v>20000</v>
      </c>
      <c r="CE123" s="26">
        <f t="shared" si="725"/>
        <v>1</v>
      </c>
      <c r="CF123" s="26" t="str">
        <f t="shared" si="419"/>
        <v>св.200</v>
      </c>
      <c r="CG123" s="27"/>
      <c r="CH123" s="27"/>
      <c r="CI123" s="27"/>
      <c r="CJ123" s="26" t="str">
        <f t="shared" si="638"/>
        <v xml:space="preserve"> </v>
      </c>
      <c r="CK123" s="26" t="str">
        <f t="shared" si="421"/>
        <v xml:space="preserve"> </v>
      </c>
      <c r="CL123" s="136">
        <v>26805.35</v>
      </c>
      <c r="CM123" s="136">
        <v>26805.35</v>
      </c>
      <c r="CN123" s="27">
        <v>430567.59</v>
      </c>
      <c r="CO123" s="26">
        <f t="shared" si="674"/>
        <v>1</v>
      </c>
      <c r="CP123" s="26">
        <f t="shared" si="422"/>
        <v>6.2255846985603346E-2</v>
      </c>
      <c r="CQ123" s="136">
        <v>108277.84</v>
      </c>
      <c r="CR123" s="136">
        <v>108277.84</v>
      </c>
      <c r="CS123" s="8">
        <v>169433.96</v>
      </c>
      <c r="CT123" s="44">
        <f t="shared" si="424"/>
        <v>1</v>
      </c>
      <c r="CU123" s="26">
        <f t="shared" si="448"/>
        <v>0.63905630252636481</v>
      </c>
      <c r="CV123" s="136">
        <v>108277.84</v>
      </c>
      <c r="CW123" s="136">
        <v>108277.84</v>
      </c>
      <c r="CX123" s="27">
        <v>92517.84</v>
      </c>
      <c r="CY123" s="26">
        <f t="shared" si="425"/>
        <v>1</v>
      </c>
      <c r="CZ123" s="26">
        <f t="shared" si="449"/>
        <v>1.1703455247117744</v>
      </c>
      <c r="DA123" s="136"/>
      <c r="DB123" s="27"/>
      <c r="DC123" s="27">
        <v>76916.12</v>
      </c>
      <c r="DD123" s="26" t="str">
        <f t="shared" si="427"/>
        <v xml:space="preserve"> </v>
      </c>
      <c r="DE123" s="26">
        <f t="shared" si="428"/>
        <v>0</v>
      </c>
      <c r="DF123" s="27"/>
      <c r="DG123" s="27"/>
      <c r="DH123" s="27"/>
      <c r="DI123" s="26" t="str">
        <f t="shared" si="450"/>
        <v xml:space="preserve"> </v>
      </c>
      <c r="DJ123" s="26" t="str">
        <f t="shared" si="451"/>
        <v xml:space="preserve"> </v>
      </c>
      <c r="DK123" s="27"/>
      <c r="DL123" s="27"/>
      <c r="DM123" s="27"/>
      <c r="DN123" s="26" t="str">
        <f t="shared" si="628"/>
        <v xml:space="preserve"> </v>
      </c>
      <c r="DO123" s="26" t="str">
        <f t="shared" si="431"/>
        <v xml:space="preserve"> </v>
      </c>
      <c r="DP123" s="136">
        <v>2644.24</v>
      </c>
      <c r="DQ123" s="136">
        <v>2644.24</v>
      </c>
      <c r="DR123" s="27"/>
      <c r="DS123" s="26">
        <f t="shared" si="629"/>
        <v>1</v>
      </c>
      <c r="DT123" s="26" t="str">
        <f t="shared" si="433"/>
        <v xml:space="preserve"> </v>
      </c>
      <c r="DU123" s="136">
        <v>-5</v>
      </c>
      <c r="DV123" s="27">
        <v>5</v>
      </c>
      <c r="DW123" s="26">
        <f t="shared" si="728"/>
        <v>-1</v>
      </c>
      <c r="DX123" s="27"/>
      <c r="DY123" s="27"/>
      <c r="DZ123" s="27"/>
      <c r="EA123" s="26" t="str">
        <f t="shared" si="630"/>
        <v xml:space="preserve"> </v>
      </c>
      <c r="EB123" s="26" t="str">
        <f t="shared" si="729"/>
        <v xml:space="preserve"> </v>
      </c>
    </row>
    <row r="124" spans="1:132" s="16" customFormat="1" ht="15.75" hidden="1" outlineLevel="1" x14ac:dyDescent="0.25">
      <c r="A124" s="15">
        <f>A123+1</f>
        <v>100</v>
      </c>
      <c r="B124" s="7" t="s">
        <v>15</v>
      </c>
      <c r="C124" s="25">
        <f t="shared" si="730"/>
        <v>1319620</v>
      </c>
      <c r="D124" s="25">
        <f t="shared" si="730"/>
        <v>1273110.29</v>
      </c>
      <c r="E124" s="25">
        <f t="shared" si="730"/>
        <v>1708017.8599999999</v>
      </c>
      <c r="F124" s="26">
        <f t="shared" si="616"/>
        <v>0.96475522498901201</v>
      </c>
      <c r="G124" s="26">
        <f t="shared" si="384"/>
        <v>0.74537293772794633</v>
      </c>
      <c r="H124" s="14">
        <f t="shared" si="731"/>
        <v>1311520</v>
      </c>
      <c r="I124" s="21">
        <f t="shared" si="732"/>
        <v>1265012.51</v>
      </c>
      <c r="J124" s="14">
        <f t="shared" si="732"/>
        <v>1531558.98</v>
      </c>
      <c r="K124" s="26">
        <f t="shared" si="617"/>
        <v>0.96453924454068563</v>
      </c>
      <c r="L124" s="26">
        <f t="shared" si="387"/>
        <v>0.82596395340909434</v>
      </c>
      <c r="M124" s="136">
        <v>281520</v>
      </c>
      <c r="N124" s="136">
        <v>290147.43</v>
      </c>
      <c r="O124" s="8">
        <v>269590.43</v>
      </c>
      <c r="P124" s="26">
        <f t="shared" si="618"/>
        <v>1.0306458866155157</v>
      </c>
      <c r="Q124" s="26">
        <f t="shared" si="389"/>
        <v>1.0762527067448202</v>
      </c>
      <c r="R124" s="27">
        <f t="shared" si="733"/>
        <v>290147.43</v>
      </c>
      <c r="S124" s="26">
        <f t="shared" si="443"/>
        <v>1.0762527067448202</v>
      </c>
      <c r="T124" s="27"/>
      <c r="U124" s="27"/>
      <c r="V124" s="27"/>
      <c r="W124" s="26" t="str">
        <f t="shared" si="619"/>
        <v xml:space="preserve"> </v>
      </c>
      <c r="X124" s="26" t="str">
        <f t="shared" ref="X124:X130" si="737">IF(U124=0," ",IF(U124/V124*100&gt;200,"св.200",U124/V124))</f>
        <v xml:space="preserve"> </v>
      </c>
      <c r="Y124" s="136">
        <v>75000</v>
      </c>
      <c r="Z124" s="136">
        <v>73996.52</v>
      </c>
      <c r="AA124" s="8">
        <v>63843.25</v>
      </c>
      <c r="AB124" s="26">
        <f t="shared" si="620"/>
        <v>0.98662026666666669</v>
      </c>
      <c r="AC124" s="26">
        <f t="shared" si="395"/>
        <v>1.1590343536709049</v>
      </c>
      <c r="AD124" s="136">
        <v>55000</v>
      </c>
      <c r="AE124" s="136">
        <v>50427.67</v>
      </c>
      <c r="AF124" s="8">
        <v>88855.28</v>
      </c>
      <c r="AG124" s="26">
        <f t="shared" si="621"/>
        <v>0.91686672727272722</v>
      </c>
      <c r="AH124" s="26">
        <f t="shared" si="397"/>
        <v>0.5675258690310806</v>
      </c>
      <c r="AI124" s="136">
        <v>900000</v>
      </c>
      <c r="AJ124" s="136">
        <v>850440.89</v>
      </c>
      <c r="AK124" s="8">
        <v>1109270.02</v>
      </c>
      <c r="AL124" s="26">
        <f t="shared" si="734"/>
        <v>0.94493432222222229</v>
      </c>
      <c r="AM124" s="26">
        <f t="shared" si="399"/>
        <v>0.76666715467528812</v>
      </c>
      <c r="AN124" s="136"/>
      <c r="AO124" s="136"/>
      <c r="AP124" s="8"/>
      <c r="AQ124" s="26" t="str">
        <f t="shared" si="719"/>
        <v xml:space="preserve"> </v>
      </c>
      <c r="AR124" s="26" t="str">
        <f t="shared" si="400"/>
        <v xml:space="preserve"> </v>
      </c>
      <c r="AS124" s="8">
        <f t="shared" ref="AS124:AS130" si="738">AX124+BC124+BH124+BM124+BR124+BW124+CB124+CG124+CL124+CQ124+DK124+DP124+DX124+DF124</f>
        <v>8100</v>
      </c>
      <c r="AT124" s="14">
        <f t="shared" ref="AT124:AT130" si="739">AY124+BD124+BI124+BN124+BS124+BX124+CC124+CH124+CM124+CR124+DL124+DQ124+DU124+DY124+DG124</f>
        <v>8097.78</v>
      </c>
      <c r="AU124" s="8">
        <f t="shared" ref="AU124:AU130" si="740">AZ124+BE124+BJ124+BO124+BT124+BY124+CD124+CI124+CN124+CS124+DM124+DR124+DV124+DZ124+DH124</f>
        <v>176458.88</v>
      </c>
      <c r="AV124" s="26">
        <f t="shared" si="623"/>
        <v>0.99972592592592591</v>
      </c>
      <c r="AW124" s="26">
        <f t="shared" si="403"/>
        <v>4.5890464679363259E-2</v>
      </c>
      <c r="AX124" s="8"/>
      <c r="AY124" s="8"/>
      <c r="AZ124" s="27"/>
      <c r="BA124" s="26" t="str">
        <f t="shared" si="624"/>
        <v xml:space="preserve"> </v>
      </c>
      <c r="BB124" s="26" t="str">
        <f t="shared" si="405"/>
        <v xml:space="preserve"> </v>
      </c>
      <c r="BC124" s="136">
        <v>8100</v>
      </c>
      <c r="BD124" s="136">
        <v>8097.78</v>
      </c>
      <c r="BE124" s="32"/>
      <c r="BF124" s="26">
        <f t="shared" si="407"/>
        <v>0.99972592592592591</v>
      </c>
      <c r="BG124" s="26" t="str">
        <f t="shared" si="408"/>
        <v xml:space="preserve"> </v>
      </c>
      <c r="BH124" s="136"/>
      <c r="BI124" s="136"/>
      <c r="BJ124" s="8"/>
      <c r="BK124" s="26" t="str">
        <f t="shared" si="625"/>
        <v xml:space="preserve"> </v>
      </c>
      <c r="BL124" s="26" t="str">
        <f>IF(BI124=0," ",IF(BI124/BJ124*100&gt;200,"св.200",BI124/BJ124))</f>
        <v xml:space="preserve"> </v>
      </c>
      <c r="BM124" s="27"/>
      <c r="BN124" s="27"/>
      <c r="BO124" s="27"/>
      <c r="BP124" s="26" t="str">
        <f t="shared" si="705"/>
        <v xml:space="preserve"> </v>
      </c>
      <c r="BQ124" s="26" t="str">
        <f t="shared" si="413"/>
        <v xml:space="preserve"> </v>
      </c>
      <c r="BR124" s="27"/>
      <c r="BS124" s="27"/>
      <c r="BT124" s="27"/>
      <c r="BU124" s="26" t="str">
        <f t="shared" si="626"/>
        <v xml:space="preserve"> </v>
      </c>
      <c r="BV124" s="26" t="str">
        <f t="shared" si="415"/>
        <v xml:space="preserve"> </v>
      </c>
      <c r="BW124" s="27"/>
      <c r="BX124" s="136"/>
      <c r="BY124" s="27">
        <v>97872.9</v>
      </c>
      <c r="BZ124" s="26" t="str">
        <f t="shared" si="627"/>
        <v xml:space="preserve"> </v>
      </c>
      <c r="CA124" s="26">
        <f t="shared" si="417"/>
        <v>0</v>
      </c>
      <c r="CB124" s="136"/>
      <c r="CC124" s="136"/>
      <c r="CD124" s="27"/>
      <c r="CE124" s="26" t="str">
        <f t="shared" si="725"/>
        <v xml:space="preserve"> </v>
      </c>
      <c r="CF124" s="26" t="str">
        <f t="shared" si="419"/>
        <v xml:space="preserve"> </v>
      </c>
      <c r="CG124" s="27"/>
      <c r="CH124" s="27"/>
      <c r="CI124" s="27"/>
      <c r="CJ124" s="26" t="str">
        <f t="shared" si="638"/>
        <v xml:space="preserve"> </v>
      </c>
      <c r="CK124" s="26" t="str">
        <f t="shared" si="421"/>
        <v xml:space="preserve"> </v>
      </c>
      <c r="CL124" s="27"/>
      <c r="CM124" s="27"/>
      <c r="CN124" s="27">
        <v>78585.98</v>
      </c>
      <c r="CO124" s="26" t="str">
        <f t="shared" si="674"/>
        <v xml:space="preserve"> </v>
      </c>
      <c r="CP124" s="26">
        <f t="shared" si="422"/>
        <v>0</v>
      </c>
      <c r="CQ124" s="30"/>
      <c r="CR124" s="30"/>
      <c r="CS124" s="8"/>
      <c r="CT124" s="44" t="str">
        <f t="shared" si="424"/>
        <v xml:space="preserve"> </v>
      </c>
      <c r="CU124" s="26" t="str">
        <f>IF(CR124=0," ",IF(CR124/CS124*100&gt;200,"св.200",CR124/CS124))</f>
        <v xml:space="preserve"> </v>
      </c>
      <c r="CV124" s="27"/>
      <c r="CW124" s="27"/>
      <c r="CX124" s="27"/>
      <c r="CY124" s="26" t="str">
        <f t="shared" si="425"/>
        <v xml:space="preserve"> </v>
      </c>
      <c r="CZ124" s="26" t="str">
        <f t="shared" si="449"/>
        <v xml:space="preserve"> </v>
      </c>
      <c r="DA124" s="27"/>
      <c r="DB124" s="27"/>
      <c r="DC124" s="27"/>
      <c r="DD124" s="26" t="str">
        <f t="shared" si="427"/>
        <v xml:space="preserve"> </v>
      </c>
      <c r="DE124" s="26" t="str">
        <f>IF(DB124=0," ",IF(DB124/DC124*100&gt;200,"св.200",DB124/DC124))</f>
        <v xml:space="preserve"> </v>
      </c>
      <c r="DF124" s="27"/>
      <c r="DG124" s="27"/>
      <c r="DH124" s="27"/>
      <c r="DI124" s="26" t="str">
        <f t="shared" si="450"/>
        <v xml:space="preserve"> </v>
      </c>
      <c r="DJ124" s="26" t="str">
        <f t="shared" si="451"/>
        <v xml:space="preserve"> </v>
      </c>
      <c r="DK124" s="27"/>
      <c r="DL124" s="27"/>
      <c r="DM124" s="27"/>
      <c r="DN124" s="26" t="str">
        <f t="shared" si="628"/>
        <v xml:space="preserve"> </v>
      </c>
      <c r="DO124" s="26" t="str">
        <f t="shared" si="431"/>
        <v xml:space="preserve"> </v>
      </c>
      <c r="DP124" s="27"/>
      <c r="DQ124" s="33"/>
      <c r="DR124" s="27"/>
      <c r="DS124" s="26" t="str">
        <f t="shared" si="629"/>
        <v xml:space="preserve"> </v>
      </c>
      <c r="DT124" s="26" t="str">
        <f t="shared" si="433"/>
        <v xml:space="preserve"> </v>
      </c>
      <c r="DU124" s="27"/>
      <c r="DV124" s="27"/>
      <c r="DW124" s="26" t="str">
        <f t="shared" si="728"/>
        <v xml:space="preserve"> </v>
      </c>
      <c r="DX124" s="27"/>
      <c r="DY124" s="27"/>
      <c r="DZ124" s="27"/>
      <c r="EA124" s="26" t="str">
        <f t="shared" si="630"/>
        <v xml:space="preserve"> </v>
      </c>
      <c r="EB124" s="26" t="str">
        <f t="shared" si="729"/>
        <v xml:space="preserve"> </v>
      </c>
    </row>
    <row r="125" spans="1:132" s="16" customFormat="1" ht="15.75" hidden="1" outlineLevel="1" x14ac:dyDescent="0.25">
      <c r="A125" s="15">
        <f t="shared" ref="A125:A130" si="741">A124+1</f>
        <v>101</v>
      </c>
      <c r="B125" s="7" t="s">
        <v>41</v>
      </c>
      <c r="C125" s="25">
        <f t="shared" si="730"/>
        <v>1773500</v>
      </c>
      <c r="D125" s="25">
        <f t="shared" si="730"/>
        <v>1757114.46</v>
      </c>
      <c r="E125" s="25">
        <f t="shared" si="730"/>
        <v>2040469.26</v>
      </c>
      <c r="F125" s="26">
        <f t="shared" si="616"/>
        <v>0.99076090217084856</v>
      </c>
      <c r="G125" s="26">
        <f t="shared" si="384"/>
        <v>0.86113253183730887</v>
      </c>
      <c r="H125" s="14">
        <f t="shared" si="731"/>
        <v>1745500</v>
      </c>
      <c r="I125" s="21">
        <f t="shared" si="732"/>
        <v>1748076.38</v>
      </c>
      <c r="J125" s="14">
        <f t="shared" si="732"/>
        <v>1867461.69</v>
      </c>
      <c r="K125" s="26">
        <f t="shared" si="617"/>
        <v>1.0014760126038385</v>
      </c>
      <c r="L125" s="26">
        <f t="shared" si="387"/>
        <v>0.93607081171234086</v>
      </c>
      <c r="M125" s="136">
        <v>640000</v>
      </c>
      <c r="N125" s="136">
        <v>639704.35</v>
      </c>
      <c r="O125" s="8">
        <v>571958.29</v>
      </c>
      <c r="P125" s="26">
        <f t="shared" si="618"/>
        <v>0.99953804687499992</v>
      </c>
      <c r="Q125" s="26">
        <f t="shared" si="389"/>
        <v>1.1184458048505599</v>
      </c>
      <c r="R125" s="27">
        <f t="shared" si="733"/>
        <v>639704.35</v>
      </c>
      <c r="S125" s="26">
        <f t="shared" si="443"/>
        <v>1.1184458048505599</v>
      </c>
      <c r="T125" s="27"/>
      <c r="U125" s="27"/>
      <c r="V125" s="27"/>
      <c r="W125" s="26" t="str">
        <f t="shared" si="619"/>
        <v xml:space="preserve"> </v>
      </c>
      <c r="X125" s="26" t="str">
        <f t="shared" si="737"/>
        <v xml:space="preserve"> </v>
      </c>
      <c r="Y125" s="136">
        <v>10000</v>
      </c>
      <c r="Z125" s="136">
        <v>9908.51</v>
      </c>
      <c r="AA125" s="8">
        <v>4232.63</v>
      </c>
      <c r="AB125" s="26">
        <f t="shared" si="620"/>
        <v>0.99085100000000004</v>
      </c>
      <c r="AC125" s="26" t="str">
        <f t="shared" si="395"/>
        <v>св.200</v>
      </c>
      <c r="AD125" s="136">
        <v>84500</v>
      </c>
      <c r="AE125" s="136">
        <v>84657.89</v>
      </c>
      <c r="AF125" s="8">
        <v>107803.54</v>
      </c>
      <c r="AG125" s="26">
        <f t="shared" si="621"/>
        <v>1.0018685207100593</v>
      </c>
      <c r="AH125" s="26">
        <f t="shared" si="397"/>
        <v>0.78529786684184955</v>
      </c>
      <c r="AI125" s="136">
        <v>981000</v>
      </c>
      <c r="AJ125" s="136">
        <v>984355.63</v>
      </c>
      <c r="AK125" s="8">
        <v>1162367.23</v>
      </c>
      <c r="AL125" s="26">
        <f t="shared" si="734"/>
        <v>1.003420621814475</v>
      </c>
      <c r="AM125" s="26">
        <f t="shared" si="399"/>
        <v>0.84685425104422463</v>
      </c>
      <c r="AN125" s="136">
        <v>30000</v>
      </c>
      <c r="AO125" s="136">
        <v>29450</v>
      </c>
      <c r="AP125" s="8">
        <v>21100</v>
      </c>
      <c r="AQ125" s="26">
        <f t="shared" si="719"/>
        <v>0.98166666666666669</v>
      </c>
      <c r="AR125" s="26">
        <f t="shared" si="400"/>
        <v>1.3957345971563981</v>
      </c>
      <c r="AS125" s="8">
        <f t="shared" si="738"/>
        <v>28000</v>
      </c>
      <c r="AT125" s="14">
        <f t="shared" si="739"/>
        <v>9038.0800000000017</v>
      </c>
      <c r="AU125" s="8">
        <f t="shared" si="740"/>
        <v>173007.57</v>
      </c>
      <c r="AV125" s="26">
        <f t="shared" si="623"/>
        <v>0.32278857142857148</v>
      </c>
      <c r="AW125" s="26">
        <f t="shared" si="403"/>
        <v>5.2240951075146605E-2</v>
      </c>
      <c r="AX125" s="8"/>
      <c r="AY125" s="8"/>
      <c r="AZ125" s="27"/>
      <c r="BA125" s="26" t="str">
        <f t="shared" si="624"/>
        <v xml:space="preserve"> </v>
      </c>
      <c r="BB125" s="26" t="str">
        <f t="shared" si="405"/>
        <v xml:space="preserve"> </v>
      </c>
      <c r="BC125" s="136">
        <v>0</v>
      </c>
      <c r="BD125" s="136">
        <v>125.04</v>
      </c>
      <c r="BE125" s="32"/>
      <c r="BF125" s="26" t="str">
        <f t="shared" si="407"/>
        <v xml:space="preserve"> </v>
      </c>
      <c r="BG125" s="26" t="str">
        <f t="shared" si="408"/>
        <v xml:space="preserve"> </v>
      </c>
      <c r="BH125" s="136"/>
      <c r="BI125" s="136"/>
      <c r="BJ125" s="8"/>
      <c r="BK125" s="26" t="str">
        <f t="shared" si="625"/>
        <v xml:space="preserve"> </v>
      </c>
      <c r="BL125" s="26" t="str">
        <f t="shared" si="411"/>
        <v xml:space="preserve"> </v>
      </c>
      <c r="BM125" s="27"/>
      <c r="BN125" s="27"/>
      <c r="BO125" s="27"/>
      <c r="BP125" s="26" t="str">
        <f t="shared" si="705"/>
        <v xml:space="preserve"> </v>
      </c>
      <c r="BQ125" s="26" t="str">
        <f t="shared" si="413"/>
        <v xml:space="preserve"> </v>
      </c>
      <c r="BR125" s="27"/>
      <c r="BS125" s="27"/>
      <c r="BT125" s="27"/>
      <c r="BU125" s="26" t="str">
        <f t="shared" si="626"/>
        <v xml:space="preserve"> </v>
      </c>
      <c r="BV125" s="26" t="str">
        <f t="shared" si="415"/>
        <v xml:space="preserve"> </v>
      </c>
      <c r="BW125" s="27"/>
      <c r="BX125" s="136"/>
      <c r="BY125" s="27">
        <v>0</v>
      </c>
      <c r="BZ125" s="26" t="str">
        <f t="shared" si="627"/>
        <v xml:space="preserve"> </v>
      </c>
      <c r="CA125" s="26" t="str">
        <f t="shared" si="417"/>
        <v xml:space="preserve"> </v>
      </c>
      <c r="CB125" s="136"/>
      <c r="CC125" s="136">
        <v>8913.0400000000009</v>
      </c>
      <c r="CD125" s="27">
        <v>116399.57</v>
      </c>
      <c r="CE125" s="26" t="str">
        <f t="shared" si="725"/>
        <v xml:space="preserve"> </v>
      </c>
      <c r="CF125" s="26">
        <f t="shared" si="419"/>
        <v>7.6572791463061243E-2</v>
      </c>
      <c r="CG125" s="27"/>
      <c r="CH125" s="27"/>
      <c r="CI125" s="27"/>
      <c r="CJ125" s="26" t="str">
        <f t="shared" si="638"/>
        <v xml:space="preserve"> </v>
      </c>
      <c r="CK125" s="26" t="str">
        <f t="shared" si="421"/>
        <v xml:space="preserve"> </v>
      </c>
      <c r="CL125" s="27"/>
      <c r="CM125" s="27"/>
      <c r="CN125" s="27">
        <v>0</v>
      </c>
      <c r="CO125" s="26" t="str">
        <f t="shared" si="674"/>
        <v xml:space="preserve"> </v>
      </c>
      <c r="CP125" s="26" t="str">
        <f t="shared" si="422"/>
        <v xml:space="preserve"> </v>
      </c>
      <c r="CQ125" s="136">
        <v>28000</v>
      </c>
      <c r="CR125" s="30"/>
      <c r="CS125" s="8">
        <v>56608</v>
      </c>
      <c r="CT125" s="44" t="str">
        <f t="shared" si="424"/>
        <v xml:space="preserve"> </v>
      </c>
      <c r="CU125" s="26">
        <f t="shared" si="448"/>
        <v>0</v>
      </c>
      <c r="CV125" s="27"/>
      <c r="CW125" s="27"/>
      <c r="CX125" s="27"/>
      <c r="CY125" s="26" t="str">
        <f t="shared" si="425"/>
        <v xml:space="preserve"> </v>
      </c>
      <c r="CZ125" s="26" t="str">
        <f t="shared" si="449"/>
        <v xml:space="preserve"> </v>
      </c>
      <c r="DA125" s="136">
        <v>28000</v>
      </c>
      <c r="DB125" s="27"/>
      <c r="DC125" s="27">
        <v>56608</v>
      </c>
      <c r="DD125" s="26" t="str">
        <f t="shared" si="427"/>
        <v xml:space="preserve"> </v>
      </c>
      <c r="DE125" s="26">
        <f t="shared" si="428"/>
        <v>0</v>
      </c>
      <c r="DF125" s="27"/>
      <c r="DG125" s="27"/>
      <c r="DH125" s="27"/>
      <c r="DI125" s="26" t="str">
        <f t="shared" si="450"/>
        <v xml:space="preserve"> </v>
      </c>
      <c r="DJ125" s="26" t="str">
        <f t="shared" si="451"/>
        <v xml:space="preserve"> </v>
      </c>
      <c r="DK125" s="27"/>
      <c r="DL125" s="27"/>
      <c r="DM125" s="27"/>
      <c r="DN125" s="26" t="str">
        <f t="shared" si="628"/>
        <v xml:space="preserve"> </v>
      </c>
      <c r="DO125" s="26" t="str">
        <f t="shared" si="431"/>
        <v xml:space="preserve"> </v>
      </c>
      <c r="DP125" s="27"/>
      <c r="DQ125" s="33"/>
      <c r="DR125" s="27"/>
      <c r="DS125" s="26" t="str">
        <f t="shared" si="629"/>
        <v xml:space="preserve"> </v>
      </c>
      <c r="DT125" s="26" t="str">
        <f t="shared" si="433"/>
        <v xml:space="preserve"> </v>
      </c>
      <c r="DU125" s="27"/>
      <c r="DV125" s="27"/>
      <c r="DW125" s="26" t="str">
        <f t="shared" si="728"/>
        <v xml:space="preserve"> </v>
      </c>
      <c r="DX125" s="27"/>
      <c r="DY125" s="27"/>
      <c r="DZ125" s="27"/>
      <c r="EA125" s="26" t="str">
        <f t="shared" si="630"/>
        <v xml:space="preserve"> </v>
      </c>
      <c r="EB125" s="26" t="str">
        <f t="shared" si="729"/>
        <v xml:space="preserve"> </v>
      </c>
    </row>
    <row r="126" spans="1:132" s="16" customFormat="1" ht="15.75" hidden="1" outlineLevel="1" x14ac:dyDescent="0.25">
      <c r="A126" s="15">
        <f t="shared" si="741"/>
        <v>102</v>
      </c>
      <c r="B126" s="7" t="s">
        <v>105</v>
      </c>
      <c r="C126" s="25">
        <f t="shared" si="730"/>
        <v>1598570.2599999998</v>
      </c>
      <c r="D126" s="25">
        <f t="shared" si="730"/>
        <v>1614518.3299999998</v>
      </c>
      <c r="E126" s="25">
        <f t="shared" si="730"/>
        <v>1975099.05</v>
      </c>
      <c r="F126" s="26">
        <f t="shared" si="616"/>
        <v>1.0099764585886892</v>
      </c>
      <c r="G126" s="26">
        <f t="shared" si="384"/>
        <v>0.81743663944347489</v>
      </c>
      <c r="H126" s="14">
        <f t="shared" si="731"/>
        <v>1590890.8599999999</v>
      </c>
      <c r="I126" s="21">
        <f t="shared" si="732"/>
        <v>1606838.93</v>
      </c>
      <c r="J126" s="14">
        <f t="shared" si="732"/>
        <v>1945245.83</v>
      </c>
      <c r="K126" s="26">
        <f t="shared" si="617"/>
        <v>1.0100246160192283</v>
      </c>
      <c r="L126" s="26">
        <f t="shared" si="387"/>
        <v>0.8260338643162648</v>
      </c>
      <c r="M126" s="136">
        <v>181757.46</v>
      </c>
      <c r="N126" s="136">
        <v>188712.85</v>
      </c>
      <c r="O126" s="8">
        <v>161013.03</v>
      </c>
      <c r="P126" s="26">
        <f t="shared" si="618"/>
        <v>1.0382674251719848</v>
      </c>
      <c r="Q126" s="26">
        <f t="shared" si="389"/>
        <v>1.1720346483759732</v>
      </c>
      <c r="R126" s="27">
        <f t="shared" si="733"/>
        <v>188712.85</v>
      </c>
      <c r="S126" s="26">
        <f t="shared" si="443"/>
        <v>1.1720346483759732</v>
      </c>
      <c r="T126" s="27"/>
      <c r="U126" s="27"/>
      <c r="V126" s="27"/>
      <c r="W126" s="26" t="str">
        <f t="shared" si="619"/>
        <v xml:space="preserve"> </v>
      </c>
      <c r="X126" s="26" t="str">
        <f t="shared" si="737"/>
        <v xml:space="preserve"> </v>
      </c>
      <c r="Y126" s="136">
        <v>34433.4</v>
      </c>
      <c r="Z126" s="136">
        <v>34433.4</v>
      </c>
      <c r="AA126" s="8">
        <v>29544.73</v>
      </c>
      <c r="AB126" s="26">
        <f t="shared" si="620"/>
        <v>1</v>
      </c>
      <c r="AC126" s="26">
        <f t="shared" si="395"/>
        <v>1.1654667346765397</v>
      </c>
      <c r="AD126" s="136">
        <v>90000</v>
      </c>
      <c r="AE126" s="136">
        <v>90297.99</v>
      </c>
      <c r="AF126" s="8">
        <v>154673.20000000001</v>
      </c>
      <c r="AG126" s="26">
        <f t="shared" si="621"/>
        <v>1.0033110000000001</v>
      </c>
      <c r="AH126" s="26">
        <f t="shared" si="397"/>
        <v>0.58379855075087339</v>
      </c>
      <c r="AI126" s="136">
        <v>1261000</v>
      </c>
      <c r="AJ126" s="136">
        <v>1269694.69</v>
      </c>
      <c r="AK126" s="8">
        <v>1593714.87</v>
      </c>
      <c r="AL126" s="26">
        <f t="shared" si="734"/>
        <v>1.006895075337034</v>
      </c>
      <c r="AM126" s="26">
        <f t="shared" si="399"/>
        <v>0.79668873893358338</v>
      </c>
      <c r="AN126" s="136">
        <v>23700</v>
      </c>
      <c r="AO126" s="136">
        <v>23700</v>
      </c>
      <c r="AP126" s="8">
        <v>6300</v>
      </c>
      <c r="AQ126" s="26">
        <f t="shared" si="719"/>
        <v>1</v>
      </c>
      <c r="AR126" s="26" t="str">
        <f t="shared" si="400"/>
        <v>св.200</v>
      </c>
      <c r="AS126" s="8">
        <f t="shared" si="738"/>
        <v>7679.4</v>
      </c>
      <c r="AT126" s="14">
        <f t="shared" si="739"/>
        <v>7679.4</v>
      </c>
      <c r="AU126" s="8">
        <f t="shared" si="740"/>
        <v>29853.22</v>
      </c>
      <c r="AV126" s="26">
        <f t="shared" si="623"/>
        <v>1</v>
      </c>
      <c r="AW126" s="26">
        <f t="shared" si="403"/>
        <v>0.25723858263865673</v>
      </c>
      <c r="AX126" s="8"/>
      <c r="AY126" s="8"/>
      <c r="AZ126" s="27"/>
      <c r="BA126" s="26" t="str">
        <f t="shared" si="624"/>
        <v xml:space="preserve"> </v>
      </c>
      <c r="BB126" s="26" t="str">
        <f t="shared" si="405"/>
        <v xml:space="preserve"> </v>
      </c>
      <c r="BC126" s="136">
        <v>6682.79</v>
      </c>
      <c r="BD126" s="136">
        <v>6682.79</v>
      </c>
      <c r="BE126" s="32"/>
      <c r="BF126" s="26">
        <f t="shared" si="407"/>
        <v>1</v>
      </c>
      <c r="BG126" s="26" t="str">
        <f t="shared" si="408"/>
        <v xml:space="preserve"> </v>
      </c>
      <c r="BH126" s="136"/>
      <c r="BI126" s="136"/>
      <c r="BJ126" s="27"/>
      <c r="BK126" s="26" t="str">
        <f t="shared" si="625"/>
        <v xml:space="preserve"> </v>
      </c>
      <c r="BL126" s="26" t="str">
        <f t="shared" si="411"/>
        <v xml:space="preserve"> </v>
      </c>
      <c r="BM126" s="27"/>
      <c r="BN126" s="27"/>
      <c r="BO126" s="27"/>
      <c r="BP126" s="26" t="str">
        <f t="shared" si="705"/>
        <v xml:space="preserve"> </v>
      </c>
      <c r="BQ126" s="26" t="str">
        <f t="shared" si="413"/>
        <v xml:space="preserve"> </v>
      </c>
      <c r="BR126" s="27"/>
      <c r="BS126" s="27"/>
      <c r="BT126" s="27"/>
      <c r="BU126" s="26" t="str">
        <f t="shared" si="626"/>
        <v xml:space="preserve"> </v>
      </c>
      <c r="BV126" s="26" t="str">
        <f t="shared" si="415"/>
        <v xml:space="preserve"> </v>
      </c>
      <c r="BW126" s="136">
        <v>996.61</v>
      </c>
      <c r="BX126" s="136">
        <v>996.61</v>
      </c>
      <c r="BY126" s="27">
        <v>0</v>
      </c>
      <c r="BZ126" s="26">
        <f t="shared" si="627"/>
        <v>1</v>
      </c>
      <c r="CA126" s="26" t="str">
        <f t="shared" si="417"/>
        <v xml:space="preserve"> </v>
      </c>
      <c r="CB126" s="136"/>
      <c r="CC126" s="136">
        <v>0</v>
      </c>
      <c r="CD126" s="27">
        <v>29853.22</v>
      </c>
      <c r="CE126" s="26" t="str">
        <f t="shared" si="725"/>
        <v xml:space="preserve"> </v>
      </c>
      <c r="CF126" s="26">
        <f t="shared" si="419"/>
        <v>0</v>
      </c>
      <c r="CG126" s="27"/>
      <c r="CH126" s="27"/>
      <c r="CI126" s="27"/>
      <c r="CJ126" s="26" t="str">
        <f t="shared" si="638"/>
        <v xml:space="preserve"> </v>
      </c>
      <c r="CK126" s="26" t="str">
        <f t="shared" si="421"/>
        <v xml:space="preserve"> </v>
      </c>
      <c r="CL126" s="8"/>
      <c r="CM126" s="27"/>
      <c r="CN126" s="27">
        <v>0</v>
      </c>
      <c r="CO126" s="26" t="str">
        <f t="shared" si="674"/>
        <v xml:space="preserve"> </v>
      </c>
      <c r="CP126" s="26" t="str">
        <f t="shared" si="422"/>
        <v xml:space="preserve"> </v>
      </c>
      <c r="CQ126" s="136"/>
      <c r="CR126" s="30"/>
      <c r="CS126" s="27">
        <v>0</v>
      </c>
      <c r="CT126" s="44" t="str">
        <f t="shared" si="424"/>
        <v xml:space="preserve"> </v>
      </c>
      <c r="CU126" s="26" t="str">
        <f t="shared" si="448"/>
        <v xml:space="preserve"> </v>
      </c>
      <c r="CV126" s="27"/>
      <c r="CW126" s="27"/>
      <c r="CX126" s="27"/>
      <c r="CY126" s="26" t="str">
        <f t="shared" si="425"/>
        <v xml:space="preserve"> </v>
      </c>
      <c r="CZ126" s="26" t="str">
        <f t="shared" si="449"/>
        <v xml:space="preserve"> </v>
      </c>
      <c r="DA126" s="136"/>
      <c r="DB126" s="27"/>
      <c r="DC126" s="27">
        <v>0</v>
      </c>
      <c r="DD126" s="26" t="str">
        <f t="shared" si="427"/>
        <v xml:space="preserve"> </v>
      </c>
      <c r="DE126" s="26" t="str">
        <f t="shared" si="428"/>
        <v xml:space="preserve"> </v>
      </c>
      <c r="DF126" s="27"/>
      <c r="DG126" s="27"/>
      <c r="DH126" s="27"/>
      <c r="DI126" s="26" t="str">
        <f t="shared" si="450"/>
        <v xml:space="preserve"> </v>
      </c>
      <c r="DJ126" s="26" t="str">
        <f t="shared" si="451"/>
        <v xml:space="preserve"> </v>
      </c>
      <c r="DK126" s="27"/>
      <c r="DL126" s="27"/>
      <c r="DM126" s="27"/>
      <c r="DN126" s="26" t="str">
        <f t="shared" si="628"/>
        <v xml:space="preserve"> </v>
      </c>
      <c r="DO126" s="26" t="str">
        <f t="shared" si="431"/>
        <v xml:space="preserve"> </v>
      </c>
      <c r="DP126" s="27"/>
      <c r="DQ126" s="33"/>
      <c r="DR126" s="27"/>
      <c r="DS126" s="26" t="str">
        <f t="shared" si="629"/>
        <v xml:space="preserve"> </v>
      </c>
      <c r="DT126" s="26" t="str">
        <f t="shared" si="433"/>
        <v xml:space="preserve"> </v>
      </c>
      <c r="DU126" s="27"/>
      <c r="DV126" s="27"/>
      <c r="DW126" s="26" t="str">
        <f t="shared" si="728"/>
        <v xml:space="preserve"> </v>
      </c>
      <c r="DX126" s="27"/>
      <c r="DY126" s="27"/>
      <c r="DZ126" s="27"/>
      <c r="EA126" s="26" t="str">
        <f t="shared" si="630"/>
        <v xml:space="preserve"> </v>
      </c>
      <c r="EB126" s="26" t="str">
        <f t="shared" si="729"/>
        <v xml:space="preserve"> </v>
      </c>
    </row>
    <row r="127" spans="1:132" s="16" customFormat="1" ht="15.75" hidden="1" outlineLevel="1" x14ac:dyDescent="0.25">
      <c r="A127" s="15">
        <f t="shared" si="741"/>
        <v>103</v>
      </c>
      <c r="B127" s="7" t="s">
        <v>0</v>
      </c>
      <c r="C127" s="25">
        <f t="shared" si="730"/>
        <v>1633300</v>
      </c>
      <c r="D127" s="25">
        <f t="shared" si="730"/>
        <v>2181820.9899999998</v>
      </c>
      <c r="E127" s="25">
        <f t="shared" si="730"/>
        <v>2271099.44</v>
      </c>
      <c r="F127" s="26">
        <f t="shared" ref="F127:F143" si="742">IF(D127&lt;=0," ",IF(D127/C127*100&gt;200,"СВ.200",D127/C127))</f>
        <v>1.3358360313475783</v>
      </c>
      <c r="G127" s="26">
        <f t="shared" si="384"/>
        <v>0.96068932587117362</v>
      </c>
      <c r="H127" s="14">
        <f t="shared" si="731"/>
        <v>1439100</v>
      </c>
      <c r="I127" s="21">
        <f t="shared" si="732"/>
        <v>1913311.92</v>
      </c>
      <c r="J127" s="14">
        <f t="shared" si="732"/>
        <v>2032424.24</v>
      </c>
      <c r="K127" s="26">
        <f t="shared" ref="K127:K143" si="743">IF(I127&lt;=0," ",IF(I127/H127*100&gt;200,"СВ.200",I127/H127))</f>
        <v>1.3295197831978318</v>
      </c>
      <c r="L127" s="26">
        <f t="shared" si="387"/>
        <v>0.9413939680231328</v>
      </c>
      <c r="M127" s="136">
        <v>434100</v>
      </c>
      <c r="N127" s="136">
        <v>490324.32</v>
      </c>
      <c r="O127" s="8">
        <v>441326.41</v>
      </c>
      <c r="P127" s="26">
        <f t="shared" ref="P127:P143" si="744">IF(N127&lt;=0," ",IF(M127&lt;=0," ",IF(N127/M127*100&gt;200,"СВ.200",N127/M127)))</f>
        <v>1.1295192812715964</v>
      </c>
      <c r="Q127" s="26">
        <f t="shared" si="389"/>
        <v>1.111024196353896</v>
      </c>
      <c r="R127" s="27">
        <f t="shared" si="733"/>
        <v>490324.32</v>
      </c>
      <c r="S127" s="26">
        <f t="shared" si="443"/>
        <v>1.111024196353896</v>
      </c>
      <c r="T127" s="27"/>
      <c r="U127" s="27"/>
      <c r="V127" s="27"/>
      <c r="W127" s="26" t="str">
        <f t="shared" ref="W127:W143" si="745">IF(U127&lt;=0," ",IF(T127&lt;=0," ",IF(U127/T127*100&gt;200,"СВ.200",U127/T127)))</f>
        <v xml:space="preserve"> </v>
      </c>
      <c r="X127" s="26" t="str">
        <f t="shared" si="737"/>
        <v xml:space="preserve"> </v>
      </c>
      <c r="Y127" s="136">
        <v>0</v>
      </c>
      <c r="Z127" s="136">
        <v>0</v>
      </c>
      <c r="AA127" s="8">
        <v>0</v>
      </c>
      <c r="AB127" s="26" t="str">
        <f t="shared" ref="AB127:AB143" si="746">IF(Z127&lt;=0," ",IF(Y127&lt;=0," ",IF(Z127/Y127*100&gt;200,"СВ.200",Z127/Y127)))</f>
        <v xml:space="preserve"> </v>
      </c>
      <c r="AC127" s="26" t="str">
        <f t="shared" si="395"/>
        <v xml:space="preserve"> </v>
      </c>
      <c r="AD127" s="136">
        <v>150000</v>
      </c>
      <c r="AE127" s="136">
        <v>209179.15</v>
      </c>
      <c r="AF127" s="8">
        <v>401343.82</v>
      </c>
      <c r="AG127" s="26">
        <f t="shared" ref="AG127:AG143" si="747">IF(AE127&lt;=0," ",IF(AD127&lt;=0," ",IF(AE127/AD127*100&gt;200,"СВ.200",AE127/AD127)))</f>
        <v>1.3945276666666666</v>
      </c>
      <c r="AH127" s="26">
        <f t="shared" si="397"/>
        <v>0.52119688799493658</v>
      </c>
      <c r="AI127" s="136">
        <v>840000</v>
      </c>
      <c r="AJ127" s="136">
        <v>1201338.45</v>
      </c>
      <c r="AK127" s="8">
        <v>1169403.94</v>
      </c>
      <c r="AL127" s="26">
        <f t="shared" si="734"/>
        <v>1.4301648214285714</v>
      </c>
      <c r="AM127" s="26">
        <f t="shared" si="399"/>
        <v>1.0273083653198569</v>
      </c>
      <c r="AN127" s="136">
        <v>15000</v>
      </c>
      <c r="AO127" s="136">
        <v>12470</v>
      </c>
      <c r="AP127" s="8">
        <v>20350.07</v>
      </c>
      <c r="AQ127" s="26">
        <f t="shared" si="719"/>
        <v>0.83133333333333337</v>
      </c>
      <c r="AR127" s="26">
        <f t="shared" si="400"/>
        <v>0.6127743049532508</v>
      </c>
      <c r="AS127" s="8">
        <f t="shared" si="738"/>
        <v>194200</v>
      </c>
      <c r="AT127" s="14">
        <f t="shared" si="739"/>
        <v>268509.07</v>
      </c>
      <c r="AU127" s="8">
        <f t="shared" si="740"/>
        <v>238675.20000000001</v>
      </c>
      <c r="AV127" s="26">
        <f t="shared" ref="AV127:AV143" si="748">IF(AT127&lt;=0," ",IF(AS127&lt;=0," ",IF(AT127/AS127*100&gt;200,"СВ.200",AT127/AS127)))</f>
        <v>1.3826419670442842</v>
      </c>
      <c r="AW127" s="26">
        <f t="shared" si="403"/>
        <v>1.1249977794090043</v>
      </c>
      <c r="AX127" s="8"/>
      <c r="AY127" s="8"/>
      <c r="AZ127" s="27"/>
      <c r="BA127" s="26" t="str">
        <f t="shared" ref="BA127:BA143" si="749">IF(AY127&lt;=0," ",IF(AX127&lt;=0," ",IF(AY127/AX127*100&gt;200,"СВ.200",AY127/AX127)))</f>
        <v xml:space="preserve"> </v>
      </c>
      <c r="BB127" s="26" t="str">
        <f t="shared" si="405"/>
        <v xml:space="preserve"> </v>
      </c>
      <c r="BC127" s="136">
        <v>0</v>
      </c>
      <c r="BD127" s="136">
        <v>0</v>
      </c>
      <c r="BE127" s="32"/>
      <c r="BF127" s="26" t="str">
        <f t="shared" si="407"/>
        <v xml:space="preserve"> </v>
      </c>
      <c r="BG127" s="26" t="str">
        <f t="shared" si="408"/>
        <v xml:space="preserve"> </v>
      </c>
      <c r="BH127" s="136">
        <v>94200</v>
      </c>
      <c r="BI127" s="136">
        <v>142653.39000000001</v>
      </c>
      <c r="BJ127" s="8">
        <v>140475</v>
      </c>
      <c r="BK127" s="26">
        <f t="shared" ref="BK127:BK143" si="750">IF(BI127&lt;=0," ",IF(BH127&lt;=0," ",IF(BI127/BH127*100&gt;200,"СВ.200",BI127/BH127)))</f>
        <v>1.5143671974522295</v>
      </c>
      <c r="BL127" s="26">
        <f t="shared" si="411"/>
        <v>1.0155073144687667</v>
      </c>
      <c r="BM127" s="27"/>
      <c r="BN127" s="27"/>
      <c r="BO127" s="27"/>
      <c r="BP127" s="26" t="str">
        <f t="shared" si="705"/>
        <v xml:space="preserve"> </v>
      </c>
      <c r="BQ127" s="26" t="str">
        <f t="shared" si="413"/>
        <v xml:space="preserve"> </v>
      </c>
      <c r="BR127" s="27"/>
      <c r="BS127" s="27"/>
      <c r="BT127" s="27"/>
      <c r="BU127" s="26" t="str">
        <f t="shared" ref="BU127:BU143" si="751">IF(BS127&lt;=0," ",IF(BR127&lt;=0," ",IF(BS127/BR127*100&gt;200,"СВ.200",BS127/BR127)))</f>
        <v xml:space="preserve"> </v>
      </c>
      <c r="BV127" s="26" t="str">
        <f t="shared" si="415"/>
        <v xml:space="preserve"> </v>
      </c>
      <c r="BW127" s="136">
        <v>0</v>
      </c>
      <c r="BX127" s="136">
        <v>0</v>
      </c>
      <c r="BY127" s="27">
        <v>0</v>
      </c>
      <c r="BZ127" s="26" t="str">
        <f t="shared" ref="BZ127:BZ143" si="752">IF(BX127&lt;=0," ",IF(BW127&lt;=0," ",IF(BX127/BW127*100&gt;200,"СВ.200",BX127/BW127)))</f>
        <v xml:space="preserve"> </v>
      </c>
      <c r="CA127" s="26" t="str">
        <f t="shared" si="417"/>
        <v xml:space="preserve"> </v>
      </c>
      <c r="CB127" s="136">
        <v>100000</v>
      </c>
      <c r="CC127" s="136">
        <v>125855.67999999999</v>
      </c>
      <c r="CD127" s="8">
        <v>98200.2</v>
      </c>
      <c r="CE127" s="26">
        <f t="shared" si="725"/>
        <v>1.2585568</v>
      </c>
      <c r="CF127" s="26">
        <f t="shared" si="419"/>
        <v>1.2816234590153583</v>
      </c>
      <c r="CG127" s="27"/>
      <c r="CH127" s="27"/>
      <c r="CI127" s="27"/>
      <c r="CJ127" s="26" t="str">
        <f t="shared" ref="CJ127:CJ139" si="753">IF(CH127&lt;=0," ",IF(CG127&lt;=0," ",IF(CH127/CG127*100&gt;200,"СВ.200",CH127/CG127)))</f>
        <v xml:space="preserve"> </v>
      </c>
      <c r="CK127" s="26" t="str">
        <f t="shared" si="421"/>
        <v xml:space="preserve"> </v>
      </c>
      <c r="CL127" s="27"/>
      <c r="CM127" s="27"/>
      <c r="CN127" s="27">
        <v>0</v>
      </c>
      <c r="CO127" s="26" t="str">
        <f t="shared" si="674"/>
        <v xml:space="preserve"> </v>
      </c>
      <c r="CP127" s="26" t="str">
        <f t="shared" si="422"/>
        <v xml:space="preserve"> </v>
      </c>
      <c r="CQ127" s="136"/>
      <c r="CR127" s="30"/>
      <c r="CS127" s="27">
        <v>0</v>
      </c>
      <c r="CT127" s="44" t="str">
        <f t="shared" si="424"/>
        <v xml:space="preserve"> </v>
      </c>
      <c r="CU127" s="26" t="str">
        <f t="shared" si="448"/>
        <v xml:space="preserve"> </v>
      </c>
      <c r="CV127" s="27"/>
      <c r="CW127" s="27"/>
      <c r="CX127" s="27"/>
      <c r="CY127" s="26" t="str">
        <f t="shared" si="425"/>
        <v xml:space="preserve"> </v>
      </c>
      <c r="CZ127" s="26" t="str">
        <f t="shared" si="449"/>
        <v xml:space="preserve"> </v>
      </c>
      <c r="DA127" s="136"/>
      <c r="DB127" s="27"/>
      <c r="DC127" s="27">
        <v>0</v>
      </c>
      <c r="DD127" s="26" t="str">
        <f t="shared" si="427"/>
        <v xml:space="preserve"> </v>
      </c>
      <c r="DE127" s="26" t="str">
        <f t="shared" si="428"/>
        <v xml:space="preserve"> </v>
      </c>
      <c r="DF127" s="27"/>
      <c r="DG127" s="27"/>
      <c r="DH127" s="27"/>
      <c r="DI127" s="26" t="str">
        <f t="shared" si="450"/>
        <v xml:space="preserve"> </v>
      </c>
      <c r="DJ127" s="26" t="str">
        <f t="shared" si="451"/>
        <v xml:space="preserve"> </v>
      </c>
      <c r="DK127" s="27"/>
      <c r="DL127" s="27"/>
      <c r="DM127" s="27"/>
      <c r="DN127" s="26" t="str">
        <f t="shared" ref="DN127:DN143" si="754">IF(DL127&lt;=0," ",IF(DK127&lt;=0," ",IF(DL127/DK127*100&gt;200,"СВ.200",DL127/DK127)))</f>
        <v xml:space="preserve"> </v>
      </c>
      <c r="DO127" s="26" t="str">
        <f t="shared" si="431"/>
        <v xml:space="preserve"> </v>
      </c>
      <c r="DP127" s="27"/>
      <c r="DQ127" s="33"/>
      <c r="DR127" s="27"/>
      <c r="DS127" s="26" t="str">
        <f t="shared" ref="DS127:DS143" si="755">IF(DQ127&lt;=0," ",IF(DP127&lt;=0," ",IF(DQ127/DP127*100&gt;200,"СВ.200",DQ127/DP127)))</f>
        <v xml:space="preserve"> </v>
      </c>
      <c r="DT127" s="26" t="str">
        <f t="shared" si="433"/>
        <v xml:space="preserve"> </v>
      </c>
      <c r="DU127" s="27"/>
      <c r="DV127" s="27"/>
      <c r="DW127" s="26" t="str">
        <f t="shared" si="728"/>
        <v xml:space="preserve"> </v>
      </c>
      <c r="DX127" s="27"/>
      <c r="DY127" s="27"/>
      <c r="DZ127" s="27"/>
      <c r="EA127" s="26" t="str">
        <f t="shared" ref="EA127:EA143" si="756">IF(DY127&lt;=0," ",IF(DX127&lt;=0," ",IF(DY127/DX127*100&gt;200,"СВ.200",DY127/DX127)))</f>
        <v xml:space="preserve"> </v>
      </c>
      <c r="EB127" s="26" t="str">
        <f t="shared" si="729"/>
        <v xml:space="preserve"> </v>
      </c>
    </row>
    <row r="128" spans="1:132" s="16" customFormat="1" ht="15.75" hidden="1" outlineLevel="1" x14ac:dyDescent="0.25">
      <c r="A128" s="15">
        <f t="shared" si="741"/>
        <v>104</v>
      </c>
      <c r="B128" s="7" t="s">
        <v>92</v>
      </c>
      <c r="C128" s="25">
        <f t="shared" si="730"/>
        <v>5172818</v>
      </c>
      <c r="D128" s="25">
        <f t="shared" si="730"/>
        <v>5109408.5199999996</v>
      </c>
      <c r="E128" s="25">
        <f t="shared" si="730"/>
        <v>4414347.2799999993</v>
      </c>
      <c r="F128" s="26">
        <f t="shared" si="742"/>
        <v>0.98774179180477639</v>
      </c>
      <c r="G128" s="26">
        <f t="shared" ref="G128:G145" si="757">IF(E128=0," ",IF(D128/E128*100&gt;200,"св.200",D128/E128))</f>
        <v>1.1574550428211892</v>
      </c>
      <c r="H128" s="14">
        <f t="shared" si="731"/>
        <v>3764100</v>
      </c>
      <c r="I128" s="21">
        <f t="shared" si="732"/>
        <v>3712176.2</v>
      </c>
      <c r="J128" s="14">
        <f t="shared" si="732"/>
        <v>3914090.6599999997</v>
      </c>
      <c r="K128" s="26">
        <f t="shared" si="743"/>
        <v>0.98620552057596778</v>
      </c>
      <c r="L128" s="26">
        <f t="shared" ref="L128:L143" si="758">IF(J128=0," ",IF(I128/J128*100&gt;200,"св.200",I128/J128))</f>
        <v>0.9484134432389465</v>
      </c>
      <c r="M128" s="136">
        <v>915100</v>
      </c>
      <c r="N128" s="136">
        <v>912935.14</v>
      </c>
      <c r="O128" s="8">
        <v>917300.07</v>
      </c>
      <c r="P128" s="26">
        <f t="shared" si="744"/>
        <v>0.99763429133428039</v>
      </c>
      <c r="Q128" s="26">
        <f t="shared" ref="Q128:Q143" si="759">IF(O128=0," ",IF(N128/O128*100&gt;200,"св.200",N128/O128))</f>
        <v>0.99524154620417726</v>
      </c>
      <c r="R128" s="27">
        <f t="shared" si="733"/>
        <v>912935.14</v>
      </c>
      <c r="S128" s="26">
        <f t="shared" si="443"/>
        <v>0.99524154620417726</v>
      </c>
      <c r="T128" s="27"/>
      <c r="U128" s="27"/>
      <c r="V128" s="27"/>
      <c r="W128" s="26" t="str">
        <f t="shared" si="745"/>
        <v xml:space="preserve"> </v>
      </c>
      <c r="X128" s="26" t="str">
        <f t="shared" si="737"/>
        <v xml:space="preserve"> </v>
      </c>
      <c r="Y128" s="136">
        <v>7000</v>
      </c>
      <c r="Z128" s="136">
        <v>6575.27</v>
      </c>
      <c r="AA128" s="8">
        <v>96968.87</v>
      </c>
      <c r="AB128" s="26">
        <f t="shared" si="746"/>
        <v>0.93932428571428572</v>
      </c>
      <c r="AC128" s="26">
        <f>IF(Z128=0," ",IF(Z128/AA128*100&gt;200,"св.200",Z128/AA128))</f>
        <v>6.7808050150527696E-2</v>
      </c>
      <c r="AD128" s="136">
        <v>300000</v>
      </c>
      <c r="AE128" s="136">
        <v>297707.28000000003</v>
      </c>
      <c r="AF128" s="8">
        <v>264947.11</v>
      </c>
      <c r="AG128" s="26">
        <f t="shared" si="747"/>
        <v>0.99235760000000006</v>
      </c>
      <c r="AH128" s="26">
        <f t="shared" ref="AH128:AH143" si="760">IF(AF128=0," ",IF(AE128/AF128*100&gt;200,"св.200",AE128/AF128))</f>
        <v>1.1236479612855563</v>
      </c>
      <c r="AI128" s="136">
        <v>2500000</v>
      </c>
      <c r="AJ128" s="136">
        <v>2452091.5099999998</v>
      </c>
      <c r="AK128" s="8">
        <v>2620294.61</v>
      </c>
      <c r="AL128" s="26">
        <f t="shared" si="734"/>
        <v>0.98083660399999995</v>
      </c>
      <c r="AM128" s="26">
        <f t="shared" ref="AM128:AM143" si="761">IF(AK128=0," ",IF(AJ128/AK128*100&gt;200,"св.200",AJ128/AK128))</f>
        <v>0.9358075617306254</v>
      </c>
      <c r="AN128" s="136">
        <v>42000</v>
      </c>
      <c r="AO128" s="136">
        <v>42867</v>
      </c>
      <c r="AP128" s="8">
        <v>14580</v>
      </c>
      <c r="AQ128" s="26">
        <f t="shared" si="719"/>
        <v>1.0206428571428572</v>
      </c>
      <c r="AR128" s="26" t="str">
        <f t="shared" ref="AR128:AR143" si="762">IF(AP128=0," ",IF(AO128/AP128*100&gt;200,"св.200",AO128/AP128))</f>
        <v>св.200</v>
      </c>
      <c r="AS128" s="8">
        <f t="shared" si="738"/>
        <v>1408718</v>
      </c>
      <c r="AT128" s="14">
        <f>AY128+BD128+BI128+BN128+BS128+BX128+CC128+CH128+CM128+CR128+DL128+DQ128+DU128+DY128+DG128</f>
        <v>1397232.3199999998</v>
      </c>
      <c r="AU128" s="8">
        <f t="shared" si="740"/>
        <v>500256.62</v>
      </c>
      <c r="AV128" s="26">
        <f t="shared" si="748"/>
        <v>0.99184671453051632</v>
      </c>
      <c r="AW128" s="26" t="str">
        <f t="shared" ref="AW128:AW143" si="763">IF(AU128=0," ",IF(AT128/AU128*100&gt;200,"св.200",AT128/AU128))</f>
        <v>св.200</v>
      </c>
      <c r="AX128" s="8"/>
      <c r="AY128" s="8"/>
      <c r="AZ128" s="27"/>
      <c r="BA128" s="26" t="str">
        <f t="shared" si="749"/>
        <v xml:space="preserve"> </v>
      </c>
      <c r="BB128" s="26" t="str">
        <f t="shared" ref="BB128:BB143" si="764">IF(AZ128=0," ",IF(AY128/AZ128*100&gt;200,"св.200",AY128/AZ128))</f>
        <v xml:space="preserve"> </v>
      </c>
      <c r="BC128" s="136">
        <v>64567</v>
      </c>
      <c r="BD128" s="136">
        <v>58143.61</v>
      </c>
      <c r="BE128" s="27">
        <v>3878.4</v>
      </c>
      <c r="BF128" s="26">
        <f t="shared" ref="BF128:BF143" si="765">IF(BD128&lt;=0," ",IF(BC128&lt;=0," ",IF(BD128/BC128*100&gt;200,"СВ.200",BD128/BC128)))</f>
        <v>0.90051589821425804</v>
      </c>
      <c r="BG128" s="26" t="str">
        <f t="shared" ref="BG128:BG143" si="766">IF(BE128=0," ",IF(BD128/BE128*100&gt;200,"св.200",BD128/BE128))</f>
        <v>св.200</v>
      </c>
      <c r="BH128" s="136">
        <v>156000</v>
      </c>
      <c r="BI128" s="136">
        <v>138175.76999999999</v>
      </c>
      <c r="BJ128" s="8">
        <v>144427.81</v>
      </c>
      <c r="BK128" s="26">
        <f t="shared" si="750"/>
        <v>0.88574211538461534</v>
      </c>
      <c r="BL128" s="26">
        <f t="shared" ref="BL128:BL143" si="767">IF(BJ128=0," ",IF(BI128/BJ128*100&gt;200,"св.200",BI128/BJ128))</f>
        <v>0.95671166100212968</v>
      </c>
      <c r="BM128" s="27"/>
      <c r="BN128" s="27"/>
      <c r="BO128" s="27"/>
      <c r="BP128" s="26" t="str">
        <f t="shared" si="705"/>
        <v xml:space="preserve"> </v>
      </c>
      <c r="BQ128" s="26" t="str">
        <f t="shared" ref="BQ128:BQ143" si="768">IF(BO128=0," ",IF(BN128/BO128*100&gt;200,"св.200",BN128/BO128))</f>
        <v xml:space="preserve"> </v>
      </c>
      <c r="BR128" s="27"/>
      <c r="BS128" s="27"/>
      <c r="BT128" s="27"/>
      <c r="BU128" s="26" t="str">
        <f t="shared" si="751"/>
        <v xml:space="preserve"> </v>
      </c>
      <c r="BV128" s="26" t="str">
        <f t="shared" ref="BV128:BV143" si="769">IF(BT128=0," ",IF(BS128/BT128*100&gt;200,"св.200",BS128/BT128))</f>
        <v xml:space="preserve"> </v>
      </c>
      <c r="BW128" s="136">
        <v>0</v>
      </c>
      <c r="BX128" s="136">
        <v>0</v>
      </c>
      <c r="BY128" s="27">
        <v>0</v>
      </c>
      <c r="BZ128" s="26" t="str">
        <f t="shared" si="752"/>
        <v xml:space="preserve"> </v>
      </c>
      <c r="CA128" s="26" t="str">
        <f t="shared" ref="CA128:CA143" si="770">IF(BY128=0," ",IF(BX128/BY128*100&gt;200,"св.200",BX128/BY128))</f>
        <v xml:space="preserve"> </v>
      </c>
      <c r="CB128" s="136">
        <v>5000</v>
      </c>
      <c r="CC128" s="136">
        <v>0</v>
      </c>
      <c r="CD128" s="27">
        <v>0</v>
      </c>
      <c r="CE128" s="26" t="str">
        <f t="shared" si="725"/>
        <v xml:space="preserve"> </v>
      </c>
      <c r="CF128" s="26" t="str">
        <f t="shared" ref="CF128:CF143" si="771">IF(CD128=0," ",IF(CC128/CD128*100&gt;200,"св.200",CC128/CD128))</f>
        <v xml:space="preserve"> </v>
      </c>
      <c r="CG128" s="27"/>
      <c r="CH128" s="27"/>
      <c r="CI128" s="27"/>
      <c r="CJ128" s="26" t="str">
        <f t="shared" si="753"/>
        <v xml:space="preserve"> </v>
      </c>
      <c r="CK128" s="26" t="str">
        <f t="shared" ref="CK128:CK139" si="772">IF(CI128=0," ",IF(CH128/CI128*100&gt;200,"св.200",CH128/CI128))</f>
        <v xml:space="preserve"> </v>
      </c>
      <c r="CL128" s="136">
        <v>600000</v>
      </c>
      <c r="CM128" s="136">
        <v>610000</v>
      </c>
      <c r="CN128" s="27">
        <v>186776</v>
      </c>
      <c r="CO128" s="26">
        <f t="shared" si="674"/>
        <v>1.0166666666666666</v>
      </c>
      <c r="CP128" s="26" t="str">
        <f t="shared" ref="CP128:CP143" si="773">IF(CN128=0," ",IF(CM128/CN128*100&gt;200,"св.200",CM128/CN128))</f>
        <v>св.200</v>
      </c>
      <c r="CQ128" s="136">
        <v>583151</v>
      </c>
      <c r="CR128" s="136">
        <v>580549.25</v>
      </c>
      <c r="CS128" s="27">
        <v>174183.4</v>
      </c>
      <c r="CT128" s="44">
        <f t="shared" ref="CT128:CT143" si="774">IF(CR128&lt;=0," ",IF(CQ128&lt;=0," ",IF(CR128/CQ128*100&gt;200,"СВ.200",CR128/CQ128)))</f>
        <v>0.99553846259373646</v>
      </c>
      <c r="CU128" s="26" t="str">
        <f t="shared" ref="CU128:CU143" si="775">IF(CS128=0," ",IF(CR128/CS128*100&gt;200,"св.200",CR128/CS128))</f>
        <v>св.200</v>
      </c>
      <c r="CV128" s="27"/>
      <c r="CW128" s="27"/>
      <c r="CX128" s="27"/>
      <c r="CY128" s="26" t="str">
        <f t="shared" ref="CY128:CY143" si="776">IF(CW128&lt;=0," ",IF(CV128&lt;=0," ",IF(CW128/CV128*100&gt;200,"СВ.200",CW128/CV128)))</f>
        <v xml:space="preserve"> </v>
      </c>
      <c r="CZ128" s="26" t="str">
        <f t="shared" ref="CZ128:CZ143" si="777">IF(CX128=0," ",IF(CW128/CX128*100&gt;200,"св.200",CW128/CX128))</f>
        <v xml:space="preserve"> </v>
      </c>
      <c r="DA128" s="136">
        <v>583151</v>
      </c>
      <c r="DB128" s="136">
        <v>580549.25</v>
      </c>
      <c r="DC128" s="27">
        <v>174183.4</v>
      </c>
      <c r="DD128" s="26">
        <f t="shared" ref="DD128:DD143" si="778">IF(DB128&lt;=0," ",IF(DA128&lt;=0," ",IF(DB128/DA128*100&gt;200,"СВ.200",DB128/DA128)))</f>
        <v>0.99553846259373646</v>
      </c>
      <c r="DE128" s="26" t="str">
        <f t="shared" ref="DE128:DE143" si="779">IF(DC128=0," ",IF(DB128/DC128*100&gt;200,"св.200",DB128/DC128))</f>
        <v>св.200</v>
      </c>
      <c r="DF128" s="27"/>
      <c r="DG128" s="27"/>
      <c r="DH128" s="27"/>
      <c r="DI128" s="26" t="str">
        <f t="shared" si="450"/>
        <v xml:space="preserve"> </v>
      </c>
      <c r="DJ128" s="26" t="str">
        <f t="shared" si="451"/>
        <v xml:space="preserve"> </v>
      </c>
      <c r="DK128" s="27"/>
      <c r="DL128" s="27"/>
      <c r="DM128" s="27"/>
      <c r="DN128" s="26" t="str">
        <f t="shared" si="754"/>
        <v xml:space="preserve"> </v>
      </c>
      <c r="DO128" s="26" t="str">
        <f t="shared" ref="DO128:DO143" si="780">IF(DM128=0," ",IF(DL128/DM128*100&gt;200,"св.200",DL128/DM128))</f>
        <v xml:space="preserve"> </v>
      </c>
      <c r="DP128" s="27"/>
      <c r="DQ128" s="33"/>
      <c r="DR128" s="27"/>
      <c r="DS128" s="26" t="str">
        <f>IF(DQ128&lt;=0," ",IF(DR128&lt;=0," ",IF(DQ128/DR128*100&gt;200,"СВ.200",DQ128/DR128)))</f>
        <v xml:space="preserve"> </v>
      </c>
      <c r="DT128" s="26" t="str">
        <f t="shared" si="433"/>
        <v xml:space="preserve"> </v>
      </c>
      <c r="DU128" s="136">
        <v>10363.69</v>
      </c>
      <c r="DV128" s="27">
        <v>-9008.99</v>
      </c>
      <c r="DW128" s="26">
        <f>IF(DU128=0," ",IF(DU128/DV128*100&gt;200,"св.200",DU128/DV128))</f>
        <v>-1.1503720172849565</v>
      </c>
      <c r="DX128" s="27"/>
      <c r="DY128" s="27"/>
      <c r="DZ128" s="27"/>
      <c r="EA128" s="26" t="str">
        <f t="shared" si="756"/>
        <v xml:space="preserve"> </v>
      </c>
      <c r="EB128" s="26" t="str">
        <f t="shared" si="729"/>
        <v xml:space="preserve"> </v>
      </c>
    </row>
    <row r="129" spans="1:132" s="16" customFormat="1" ht="17.25" hidden="1" customHeight="1" outlineLevel="1" x14ac:dyDescent="0.25">
      <c r="A129" s="15">
        <f t="shared" si="741"/>
        <v>105</v>
      </c>
      <c r="B129" s="7" t="s">
        <v>36</v>
      </c>
      <c r="C129" s="25">
        <f t="shared" si="730"/>
        <v>1227600</v>
      </c>
      <c r="D129" s="25">
        <f t="shared" si="730"/>
        <v>1320293.3799999999</v>
      </c>
      <c r="E129" s="25">
        <f t="shared" si="730"/>
        <v>1464723.81</v>
      </c>
      <c r="F129" s="26">
        <f t="shared" si="742"/>
        <v>1.0755078038449006</v>
      </c>
      <c r="G129" s="26">
        <f t="shared" si="757"/>
        <v>0.90139408602909232</v>
      </c>
      <c r="H129" s="14">
        <f t="shared" si="731"/>
        <v>834000</v>
      </c>
      <c r="I129" s="21">
        <f t="shared" si="732"/>
        <v>926281.65999999992</v>
      </c>
      <c r="J129" s="14">
        <f t="shared" si="732"/>
        <v>1320121.4100000001</v>
      </c>
      <c r="K129" s="26">
        <f t="shared" si="743"/>
        <v>1.1106494724220624</v>
      </c>
      <c r="L129" s="26">
        <f t="shared" si="758"/>
        <v>0.70166399316256811</v>
      </c>
      <c r="M129" s="136">
        <v>190000</v>
      </c>
      <c r="N129" s="136">
        <v>243576.72</v>
      </c>
      <c r="O129" s="8">
        <v>223649.6</v>
      </c>
      <c r="P129" s="26">
        <f t="shared" si="744"/>
        <v>1.2819827368421053</v>
      </c>
      <c r="Q129" s="26">
        <f t="shared" si="759"/>
        <v>1.0890997345848148</v>
      </c>
      <c r="R129" s="27">
        <f t="shared" si="733"/>
        <v>243576.72</v>
      </c>
      <c r="S129" s="26">
        <f t="shared" si="443"/>
        <v>1.0890997345848148</v>
      </c>
      <c r="T129" s="27"/>
      <c r="U129" s="27"/>
      <c r="V129" s="27"/>
      <c r="W129" s="26" t="str">
        <f t="shared" si="745"/>
        <v xml:space="preserve"> </v>
      </c>
      <c r="X129" s="26" t="str">
        <f t="shared" si="737"/>
        <v xml:space="preserve"> </v>
      </c>
      <c r="Y129" s="136">
        <v>200000</v>
      </c>
      <c r="Z129" s="136">
        <v>193133.4</v>
      </c>
      <c r="AA129" s="8">
        <v>529242.06000000006</v>
      </c>
      <c r="AB129" s="26">
        <f t="shared" si="746"/>
        <v>0.96566699999999994</v>
      </c>
      <c r="AC129" s="26">
        <f t="shared" ref="AC129:AC143" si="781">IF(AA129=0," ",IF(Z129/AA129*100&gt;200,"св.200",Z129/AA129))</f>
        <v>0.36492451110178198</v>
      </c>
      <c r="AD129" s="136">
        <v>22000</v>
      </c>
      <c r="AE129" s="136">
        <v>24689.33</v>
      </c>
      <c r="AF129" s="8">
        <v>41677.660000000003</v>
      </c>
      <c r="AG129" s="26">
        <f t="shared" si="747"/>
        <v>1.1222422727272727</v>
      </c>
      <c r="AH129" s="26">
        <f t="shared" si="760"/>
        <v>0.59238762444916537</v>
      </c>
      <c r="AI129" s="136">
        <v>420000</v>
      </c>
      <c r="AJ129" s="136">
        <v>462882.21</v>
      </c>
      <c r="AK129" s="8">
        <v>523312.09</v>
      </c>
      <c r="AL129" s="26">
        <f t="shared" si="734"/>
        <v>1.1021005000000001</v>
      </c>
      <c r="AM129" s="26">
        <f t="shared" si="761"/>
        <v>0.88452420428505674</v>
      </c>
      <c r="AN129" s="136">
        <v>2000</v>
      </c>
      <c r="AO129" s="136">
        <v>2000</v>
      </c>
      <c r="AP129" s="8">
        <v>2240</v>
      </c>
      <c r="AQ129" s="26">
        <f t="shared" si="719"/>
        <v>1</v>
      </c>
      <c r="AR129" s="26">
        <f t="shared" si="762"/>
        <v>0.8928571428571429</v>
      </c>
      <c r="AS129" s="8">
        <f t="shared" si="738"/>
        <v>393600</v>
      </c>
      <c r="AT129" s="14">
        <f t="shared" si="739"/>
        <v>394011.72</v>
      </c>
      <c r="AU129" s="8">
        <f t="shared" si="740"/>
        <v>144602.4</v>
      </c>
      <c r="AV129" s="26">
        <f t="shared" si="748"/>
        <v>1.0010460365853657</v>
      </c>
      <c r="AW129" s="26" t="str">
        <f t="shared" si="763"/>
        <v>св.200</v>
      </c>
      <c r="AX129" s="8"/>
      <c r="AY129" s="8"/>
      <c r="AZ129" s="27"/>
      <c r="BA129" s="26" t="str">
        <f t="shared" si="749"/>
        <v xml:space="preserve"> </v>
      </c>
      <c r="BB129" s="26" t="str">
        <f t="shared" si="764"/>
        <v xml:space="preserve"> </v>
      </c>
      <c r="BC129" s="136">
        <v>0</v>
      </c>
      <c r="BD129" s="136">
        <v>0</v>
      </c>
      <c r="BE129" s="32"/>
      <c r="BF129" s="26" t="str">
        <f t="shared" si="765"/>
        <v xml:space="preserve"> </v>
      </c>
      <c r="BG129" s="26" t="str">
        <f t="shared" si="766"/>
        <v xml:space="preserve"> </v>
      </c>
      <c r="BH129" s="136">
        <v>0</v>
      </c>
      <c r="BI129" s="136">
        <v>0</v>
      </c>
      <c r="BJ129" s="27">
        <v>0</v>
      </c>
      <c r="BK129" s="26" t="str">
        <f t="shared" si="750"/>
        <v xml:space="preserve"> </v>
      </c>
      <c r="BL129" s="26" t="str">
        <f t="shared" si="767"/>
        <v xml:space="preserve"> </v>
      </c>
      <c r="BM129" s="27"/>
      <c r="BN129" s="27"/>
      <c r="BO129" s="27"/>
      <c r="BP129" s="26" t="str">
        <f t="shared" si="705"/>
        <v xml:space="preserve"> </v>
      </c>
      <c r="BQ129" s="26" t="str">
        <f t="shared" si="768"/>
        <v xml:space="preserve"> </v>
      </c>
      <c r="BR129" s="27"/>
      <c r="BS129" s="27"/>
      <c r="BT129" s="27"/>
      <c r="BU129" s="26" t="str">
        <f t="shared" si="751"/>
        <v xml:space="preserve"> </v>
      </c>
      <c r="BV129" s="26" t="str">
        <f t="shared" si="769"/>
        <v xml:space="preserve"> </v>
      </c>
      <c r="BW129" s="136">
        <v>139000</v>
      </c>
      <c r="BX129" s="136">
        <v>139385.42000000001</v>
      </c>
      <c r="BY129" s="27">
        <v>144602.4</v>
      </c>
      <c r="BZ129" s="26">
        <f t="shared" si="752"/>
        <v>1.0027728057553957</v>
      </c>
      <c r="CA129" s="26">
        <f t="shared" si="770"/>
        <v>0.96392189894496927</v>
      </c>
      <c r="CB129" s="136"/>
      <c r="CC129" s="136">
        <v>0</v>
      </c>
      <c r="CD129" s="27">
        <v>0</v>
      </c>
      <c r="CE129" s="26" t="str">
        <f t="shared" si="725"/>
        <v xml:space="preserve"> </v>
      </c>
      <c r="CF129" s="26" t="str">
        <f t="shared" si="771"/>
        <v xml:space="preserve"> </v>
      </c>
      <c r="CG129" s="27"/>
      <c r="CH129" s="27"/>
      <c r="CI129" s="27"/>
      <c r="CJ129" s="26" t="str">
        <f t="shared" si="753"/>
        <v xml:space="preserve"> </v>
      </c>
      <c r="CK129" s="26" t="str">
        <f t="shared" si="772"/>
        <v xml:space="preserve"> </v>
      </c>
      <c r="CL129" s="27"/>
      <c r="CM129" s="27"/>
      <c r="CN129" s="27"/>
      <c r="CO129" s="26" t="str">
        <f t="shared" si="674"/>
        <v xml:space="preserve"> </v>
      </c>
      <c r="CP129" s="26" t="str">
        <f t="shared" si="773"/>
        <v xml:space="preserve"> </v>
      </c>
      <c r="CQ129" s="136">
        <v>254600</v>
      </c>
      <c r="CR129" s="136">
        <v>254626.3</v>
      </c>
      <c r="CS129" s="27"/>
      <c r="CT129" s="44">
        <f t="shared" si="774"/>
        <v>1.0001032992930086</v>
      </c>
      <c r="CU129" s="26" t="str">
        <f t="shared" si="775"/>
        <v xml:space="preserve"> </v>
      </c>
      <c r="CV129" s="27"/>
      <c r="CW129" s="27"/>
      <c r="CX129" s="27"/>
      <c r="CY129" s="26" t="str">
        <f t="shared" si="776"/>
        <v xml:space="preserve"> </v>
      </c>
      <c r="CZ129" s="26" t="str">
        <f t="shared" si="777"/>
        <v xml:space="preserve"> </v>
      </c>
      <c r="DA129" s="136">
        <v>254600</v>
      </c>
      <c r="DB129" s="136">
        <v>254626.3</v>
      </c>
      <c r="DC129" s="27"/>
      <c r="DD129" s="26">
        <f t="shared" si="778"/>
        <v>1.0001032992930086</v>
      </c>
      <c r="DE129" s="26" t="str">
        <f t="shared" si="779"/>
        <v xml:space="preserve"> </v>
      </c>
      <c r="DF129" s="27"/>
      <c r="DG129" s="27"/>
      <c r="DH129" s="27"/>
      <c r="DI129" s="26" t="str">
        <f t="shared" si="450"/>
        <v xml:space="preserve"> </v>
      </c>
      <c r="DJ129" s="26" t="str">
        <f t="shared" si="451"/>
        <v xml:space="preserve"> </v>
      </c>
      <c r="DK129" s="27"/>
      <c r="DL129" s="27"/>
      <c r="DM129" s="27"/>
      <c r="DN129" s="26" t="str">
        <f t="shared" si="754"/>
        <v xml:space="preserve"> </v>
      </c>
      <c r="DO129" s="26" t="str">
        <f t="shared" si="780"/>
        <v xml:space="preserve"> </v>
      </c>
      <c r="DP129" s="27"/>
      <c r="DQ129" s="33"/>
      <c r="DR129" s="33"/>
      <c r="DS129" s="26" t="str">
        <f t="shared" si="755"/>
        <v xml:space="preserve"> </v>
      </c>
      <c r="DT129" s="26" t="str">
        <f>IF(DQ129=0," ",IF(DQ129/DR129*100&gt;200,"св.200",DQ129/DR129))</f>
        <v xml:space="preserve"> </v>
      </c>
      <c r="DU129" s="27"/>
      <c r="DV129" s="27"/>
      <c r="DW129" s="26" t="str">
        <f t="shared" ref="DW129:DW146" si="782">IF(DV129=0," ",IF(DU129/DV129*100&gt;200,"св.200",DU129/DV129))</f>
        <v xml:space="preserve"> </v>
      </c>
      <c r="DX129" s="27"/>
      <c r="DY129" s="27"/>
      <c r="DZ129" s="27"/>
      <c r="EA129" s="26" t="str">
        <f t="shared" si="756"/>
        <v xml:space="preserve"> </v>
      </c>
      <c r="EB129" s="26" t="str">
        <f t="shared" si="729"/>
        <v xml:space="preserve"> </v>
      </c>
    </row>
    <row r="130" spans="1:132" s="16" customFormat="1" ht="15.75" hidden="1" outlineLevel="1" x14ac:dyDescent="0.25">
      <c r="A130" s="15">
        <f t="shared" si="741"/>
        <v>106</v>
      </c>
      <c r="B130" s="7" t="s">
        <v>84</v>
      </c>
      <c r="C130" s="25">
        <f t="shared" si="730"/>
        <v>2364987.34</v>
      </c>
      <c r="D130" s="25">
        <f t="shared" si="730"/>
        <v>2425091.16</v>
      </c>
      <c r="E130" s="25">
        <f t="shared" si="730"/>
        <v>2370932.1800000002</v>
      </c>
      <c r="F130" s="26">
        <f t="shared" si="742"/>
        <v>1.025414013421315</v>
      </c>
      <c r="G130" s="26">
        <f t="shared" si="757"/>
        <v>1.0228429056119184</v>
      </c>
      <c r="H130" s="14">
        <f t="shared" si="731"/>
        <v>2176500</v>
      </c>
      <c r="I130" s="21">
        <f t="shared" si="732"/>
        <v>2239194.1100000003</v>
      </c>
      <c r="J130" s="14">
        <f t="shared" si="732"/>
        <v>2168616.87</v>
      </c>
      <c r="K130" s="26">
        <f t="shared" si="743"/>
        <v>1.0288050126349646</v>
      </c>
      <c r="L130" s="26">
        <f t="shared" si="758"/>
        <v>1.0325448173793834</v>
      </c>
      <c r="M130" s="136">
        <v>728000</v>
      </c>
      <c r="N130" s="136">
        <v>720584.63</v>
      </c>
      <c r="O130" s="8">
        <v>693847.12</v>
      </c>
      <c r="P130" s="26">
        <f t="shared" si="744"/>
        <v>0.98981405219780216</v>
      </c>
      <c r="Q130" s="26">
        <f t="shared" si="759"/>
        <v>1.0385351603102424</v>
      </c>
      <c r="R130" s="27">
        <f t="shared" si="733"/>
        <v>720584.63</v>
      </c>
      <c r="S130" s="26">
        <f t="shared" si="443"/>
        <v>1.0385351603102424</v>
      </c>
      <c r="T130" s="27"/>
      <c r="U130" s="27"/>
      <c r="V130" s="27"/>
      <c r="W130" s="26" t="str">
        <f t="shared" si="745"/>
        <v xml:space="preserve"> </v>
      </c>
      <c r="X130" s="26" t="str">
        <f t="shared" si="737"/>
        <v xml:space="preserve"> </v>
      </c>
      <c r="Y130" s="136">
        <v>0</v>
      </c>
      <c r="Z130" s="136">
        <v>0</v>
      </c>
      <c r="AA130" s="8">
        <v>0</v>
      </c>
      <c r="AB130" s="26" t="str">
        <f t="shared" si="746"/>
        <v xml:space="preserve"> </v>
      </c>
      <c r="AC130" s="26" t="str">
        <f t="shared" si="781"/>
        <v xml:space="preserve"> </v>
      </c>
      <c r="AD130" s="136">
        <v>250000</v>
      </c>
      <c r="AE130" s="136">
        <v>301537.96999999997</v>
      </c>
      <c r="AF130" s="8">
        <v>250013.74</v>
      </c>
      <c r="AG130" s="26">
        <f t="shared" si="747"/>
        <v>1.20615188</v>
      </c>
      <c r="AH130" s="26">
        <f t="shared" si="760"/>
        <v>1.2060855935357793</v>
      </c>
      <c r="AI130" s="136">
        <v>1193400</v>
      </c>
      <c r="AJ130" s="136">
        <v>1210946.51</v>
      </c>
      <c r="AK130" s="8">
        <v>1219736.01</v>
      </c>
      <c r="AL130" s="26">
        <f t="shared" si="734"/>
        <v>1.0147029579353108</v>
      </c>
      <c r="AM130" s="26">
        <f t="shared" si="761"/>
        <v>0.99279393251659431</v>
      </c>
      <c r="AN130" s="136">
        <v>5100</v>
      </c>
      <c r="AO130" s="136">
        <v>6125</v>
      </c>
      <c r="AP130" s="8">
        <v>5020</v>
      </c>
      <c r="AQ130" s="26">
        <f t="shared" si="719"/>
        <v>1.2009803921568627</v>
      </c>
      <c r="AR130" s="26">
        <f t="shared" si="762"/>
        <v>1.2201195219123506</v>
      </c>
      <c r="AS130" s="8">
        <f t="shared" si="738"/>
        <v>188487.34</v>
      </c>
      <c r="AT130" s="14">
        <f t="shared" si="739"/>
        <v>185897.05000000002</v>
      </c>
      <c r="AU130" s="8">
        <f t="shared" si="740"/>
        <v>202315.31</v>
      </c>
      <c r="AV130" s="26">
        <f t="shared" si="748"/>
        <v>0.98625748551600345</v>
      </c>
      <c r="AW130" s="26">
        <f t="shared" si="763"/>
        <v>0.91884815835242528</v>
      </c>
      <c r="AX130" s="8"/>
      <c r="AY130" s="8"/>
      <c r="AZ130" s="27"/>
      <c r="BA130" s="26" t="str">
        <f t="shared" si="749"/>
        <v xml:space="preserve"> </v>
      </c>
      <c r="BB130" s="26" t="str">
        <f t="shared" si="764"/>
        <v xml:space="preserve"> </v>
      </c>
      <c r="BC130" s="136">
        <v>73813.34</v>
      </c>
      <c r="BD130" s="136">
        <v>73813.34</v>
      </c>
      <c r="BE130" s="32"/>
      <c r="BF130" s="26">
        <f t="shared" si="765"/>
        <v>1</v>
      </c>
      <c r="BG130" s="26" t="str">
        <f t="shared" si="766"/>
        <v xml:space="preserve"> </v>
      </c>
      <c r="BH130" s="136">
        <v>106174</v>
      </c>
      <c r="BI130" s="136">
        <v>103598.49</v>
      </c>
      <c r="BJ130" s="8">
        <v>108748.47</v>
      </c>
      <c r="BK130" s="26">
        <f t="shared" si="750"/>
        <v>0.97574255467440241</v>
      </c>
      <c r="BL130" s="26">
        <f t="shared" si="767"/>
        <v>0.95264319580772039</v>
      </c>
      <c r="BM130" s="27"/>
      <c r="BN130" s="27"/>
      <c r="BO130" s="27"/>
      <c r="BP130" s="26" t="str">
        <f t="shared" si="705"/>
        <v xml:space="preserve"> </v>
      </c>
      <c r="BQ130" s="26" t="str">
        <f t="shared" si="768"/>
        <v xml:space="preserve"> </v>
      </c>
      <c r="BR130" s="27"/>
      <c r="BS130" s="27"/>
      <c r="BT130" s="27"/>
      <c r="BU130" s="26" t="str">
        <f t="shared" si="751"/>
        <v xml:space="preserve"> </v>
      </c>
      <c r="BV130" s="26" t="str">
        <f t="shared" si="769"/>
        <v xml:space="preserve"> </v>
      </c>
      <c r="BW130" s="27"/>
      <c r="BX130" s="136"/>
      <c r="BY130" s="27"/>
      <c r="BZ130" s="26" t="str">
        <f t="shared" si="752"/>
        <v xml:space="preserve"> </v>
      </c>
      <c r="CA130" s="26" t="str">
        <f t="shared" si="770"/>
        <v xml:space="preserve"> </v>
      </c>
      <c r="CB130" s="136">
        <v>8500</v>
      </c>
      <c r="CC130" s="136">
        <v>8485.2199999999993</v>
      </c>
      <c r="CD130" s="8">
        <v>93566.84</v>
      </c>
      <c r="CE130" s="26">
        <f t="shared" si="725"/>
        <v>0.99826117647058821</v>
      </c>
      <c r="CF130" s="26">
        <f t="shared" si="771"/>
        <v>9.0686187542509719E-2</v>
      </c>
      <c r="CG130" s="27"/>
      <c r="CH130" s="27"/>
      <c r="CI130" s="27"/>
      <c r="CJ130" s="26" t="str">
        <f t="shared" si="753"/>
        <v xml:space="preserve"> </v>
      </c>
      <c r="CK130" s="26" t="str">
        <f t="shared" si="772"/>
        <v xml:space="preserve"> </v>
      </c>
      <c r="CL130" s="27"/>
      <c r="CM130" s="27"/>
      <c r="CN130" s="27"/>
      <c r="CO130" s="26" t="str">
        <f t="shared" si="674"/>
        <v xml:space="preserve"> </v>
      </c>
      <c r="CP130" s="26" t="str">
        <f t="shared" si="773"/>
        <v xml:space="preserve"> </v>
      </c>
      <c r="CQ130" s="30"/>
      <c r="CR130" s="30"/>
      <c r="CS130" s="27"/>
      <c r="CT130" s="44" t="str">
        <f t="shared" si="774"/>
        <v xml:space="preserve"> </v>
      </c>
      <c r="CU130" s="26" t="str">
        <f t="shared" si="775"/>
        <v xml:space="preserve"> </v>
      </c>
      <c r="CV130" s="27"/>
      <c r="CW130" s="27"/>
      <c r="CX130" s="27"/>
      <c r="CY130" s="26" t="str">
        <f t="shared" si="776"/>
        <v xml:space="preserve"> </v>
      </c>
      <c r="CZ130" s="26" t="str">
        <f t="shared" si="777"/>
        <v xml:space="preserve"> </v>
      </c>
      <c r="DA130" s="136"/>
      <c r="DB130" s="27"/>
      <c r="DC130" s="27"/>
      <c r="DD130" s="26" t="str">
        <f t="shared" si="778"/>
        <v xml:space="preserve"> </v>
      </c>
      <c r="DE130" s="26" t="str">
        <f t="shared" si="779"/>
        <v xml:space="preserve"> </v>
      </c>
      <c r="DF130" s="27"/>
      <c r="DG130" s="27"/>
      <c r="DH130" s="27"/>
      <c r="DI130" s="26" t="str">
        <f t="shared" si="450"/>
        <v xml:space="preserve"> </v>
      </c>
      <c r="DJ130" s="26" t="str">
        <f t="shared" si="451"/>
        <v xml:space="preserve"> </v>
      </c>
      <c r="DK130" s="27"/>
      <c r="DL130" s="27"/>
      <c r="DM130" s="27"/>
      <c r="DN130" s="26" t="str">
        <f t="shared" si="754"/>
        <v xml:space="preserve"> </v>
      </c>
      <c r="DO130" s="26" t="str">
        <f t="shared" si="780"/>
        <v xml:space="preserve"> </v>
      </c>
      <c r="DP130" s="27"/>
      <c r="DQ130" s="33"/>
      <c r="DR130" s="27"/>
      <c r="DS130" s="26" t="str">
        <f t="shared" si="755"/>
        <v xml:space="preserve"> </v>
      </c>
      <c r="DT130" s="26" t="str">
        <f t="shared" ref="DT130:DT139" si="783">IF(DR130=0," ",IF(DQ130/DR130*100&gt;200,"св.200",DQ130/DR130))</f>
        <v xml:space="preserve"> </v>
      </c>
      <c r="DU130" s="27"/>
      <c r="DV130" s="27"/>
      <c r="DW130" s="26" t="str">
        <f t="shared" si="782"/>
        <v xml:space="preserve"> </v>
      </c>
      <c r="DX130" s="27"/>
      <c r="DY130" s="27"/>
      <c r="DZ130" s="27"/>
      <c r="EA130" s="26" t="str">
        <f t="shared" si="756"/>
        <v xml:space="preserve"> </v>
      </c>
      <c r="EB130" s="26" t="str">
        <f t="shared" si="729"/>
        <v xml:space="preserve"> </v>
      </c>
    </row>
    <row r="131" spans="1:132" s="18" customFormat="1" ht="32.1" customHeight="1" collapsed="1" x14ac:dyDescent="0.25">
      <c r="A131" s="17"/>
      <c r="B131" s="6" t="s">
        <v>156</v>
      </c>
      <c r="C131" s="31">
        <f>SUM(C132:C137)</f>
        <v>48725912.169999994</v>
      </c>
      <c r="D131" s="31">
        <f>SUM(D132:D137)</f>
        <v>53031509.359999999</v>
      </c>
      <c r="E131" s="31">
        <f>SUM(E132:E134,E135:E137)</f>
        <v>45173425.999999993</v>
      </c>
      <c r="F131" s="23">
        <f t="shared" si="742"/>
        <v>1.0883636036402602</v>
      </c>
      <c r="G131" s="23">
        <f t="shared" si="757"/>
        <v>1.1739536726747271</v>
      </c>
      <c r="H131" s="22">
        <f>SUM(H132:H137)</f>
        <v>43157548.829999998</v>
      </c>
      <c r="I131" s="22">
        <f>SUM(I132:I137)</f>
        <v>46972074.660000004</v>
      </c>
      <c r="J131" s="22">
        <f>SUM(J132:J134,J135:J137)</f>
        <v>40740750.279999994</v>
      </c>
      <c r="K131" s="23">
        <f t="shared" si="743"/>
        <v>1.088386063004311</v>
      </c>
      <c r="L131" s="23">
        <f t="shared" si="758"/>
        <v>1.1529506535145726</v>
      </c>
      <c r="M131" s="22">
        <f>SUM(M132:M137)</f>
        <v>34861203.899999999</v>
      </c>
      <c r="N131" s="22">
        <f>SUM(N132:N137)</f>
        <v>38446175.140000008</v>
      </c>
      <c r="O131" s="22">
        <f>SUM(O132:O134,O135:O137)</f>
        <v>32971240.629999999</v>
      </c>
      <c r="P131" s="23">
        <f t="shared" si="744"/>
        <v>1.1028355546837558</v>
      </c>
      <c r="Q131" s="23">
        <f t="shared" si="759"/>
        <v>1.1660518198705103</v>
      </c>
      <c r="R131" s="24">
        <f>SUM(R132:R134,R135:R137)</f>
        <v>38446175.140000008</v>
      </c>
      <c r="S131" s="23">
        <f t="shared" si="443"/>
        <v>1.1660518198705103</v>
      </c>
      <c r="T131" s="22">
        <f>SUM(T132:T137)</f>
        <v>1717480.11</v>
      </c>
      <c r="U131" s="22">
        <f>SUM(U132:U137)</f>
        <v>1840955.42</v>
      </c>
      <c r="V131" s="22">
        <f>SUM(V132:V134,V135:V137)</f>
        <v>1676000.37</v>
      </c>
      <c r="W131" s="23">
        <f t="shared" si="745"/>
        <v>1.0718932983742093</v>
      </c>
      <c r="X131" s="23">
        <f t="shared" ref="X131:X143" si="784">IF(V131=0," ",IF(U131/V131*100&gt;200,"св.200",U131/V131))</f>
        <v>1.0984218458137929</v>
      </c>
      <c r="Y131" s="22">
        <f>SUM(Y132:Y137)</f>
        <v>7352</v>
      </c>
      <c r="Z131" s="22">
        <f>SUM(Z132:Z137)</f>
        <v>16357.82</v>
      </c>
      <c r="AA131" s="22">
        <f>SUM(AA132:AA134,AA135:AA137)</f>
        <v>2031.7199999999998</v>
      </c>
      <c r="AB131" s="23" t="str">
        <f t="shared" si="746"/>
        <v>СВ.200</v>
      </c>
      <c r="AC131" s="23" t="str">
        <f t="shared" si="781"/>
        <v>св.200</v>
      </c>
      <c r="AD131" s="22">
        <f>SUM(AD132:AD137)</f>
        <v>1435590.17</v>
      </c>
      <c r="AE131" s="22">
        <f>SUM(AE132:AE137)</f>
        <v>1631617.2899999998</v>
      </c>
      <c r="AF131" s="22">
        <f>SUM(AF132:AF134,AF135:AF137)</f>
        <v>1280278.82</v>
      </c>
      <c r="AG131" s="23">
        <f t="shared" si="747"/>
        <v>1.1365481069015677</v>
      </c>
      <c r="AH131" s="23">
        <f t="shared" si="760"/>
        <v>1.2744234025522656</v>
      </c>
      <c r="AI131" s="22">
        <f>SUM(AI132:AI137)</f>
        <v>5135922.6500000004</v>
      </c>
      <c r="AJ131" s="22">
        <f>SUM(AJ132:AJ137)</f>
        <v>5036968.99</v>
      </c>
      <c r="AK131" s="22">
        <f>SUM(AK132:AK134,AK135:AK137)</f>
        <v>4807498.74</v>
      </c>
      <c r="AL131" s="23">
        <f t="shared" ref="AL131:AL143" si="785">IF(AJ131&lt;=0," ",IF(AI131&lt;=0," ",IF(AJ131/AI131*100&gt;200,"СВ.200",AJ131/AI131)))</f>
        <v>0.98073303148364199</v>
      </c>
      <c r="AM131" s="23">
        <f t="shared" si="761"/>
        <v>1.0477317337788838</v>
      </c>
      <c r="AN131" s="65">
        <f>SUM(AN132:AN137)</f>
        <v>0</v>
      </c>
      <c r="AO131" s="22">
        <f>SUM(AO132:AO137)</f>
        <v>0</v>
      </c>
      <c r="AP131" s="22">
        <f>SUM(AP132:AP134,AP135:AP137)</f>
        <v>3700</v>
      </c>
      <c r="AQ131" s="23" t="str">
        <f t="shared" si="719"/>
        <v xml:space="preserve"> </v>
      </c>
      <c r="AR131" s="23">
        <f t="shared" si="762"/>
        <v>0</v>
      </c>
      <c r="AS131" s="22">
        <f>SUM(AS132:AS137)</f>
        <v>5568363.3400000008</v>
      </c>
      <c r="AT131" s="22">
        <f>SUM(AT132:AT137)</f>
        <v>6059434.7000000011</v>
      </c>
      <c r="AU131" s="22">
        <f>SUM(AU132:AU134,AU135:AU137)</f>
        <v>4432675.7200000007</v>
      </c>
      <c r="AV131" s="23">
        <f t="shared" si="748"/>
        <v>1.0881895325458415</v>
      </c>
      <c r="AW131" s="23">
        <f t="shared" si="763"/>
        <v>1.366992553202155</v>
      </c>
      <c r="AX131" s="22">
        <f>SUM(AX132:AX137)</f>
        <v>1112911.1000000001</v>
      </c>
      <c r="AY131" s="22">
        <f>SUM(AY132:AY137)</f>
        <v>1397918.31</v>
      </c>
      <c r="AZ131" s="22">
        <f>SUM(AZ132:AZ134,AZ135:AZ137)</f>
        <v>1457592.66</v>
      </c>
      <c r="BA131" s="23">
        <f t="shared" si="749"/>
        <v>1.2560916231314432</v>
      </c>
      <c r="BB131" s="23">
        <f t="shared" si="764"/>
        <v>0.95905965250950165</v>
      </c>
      <c r="BC131" s="24">
        <f>SUM(BC132:BC137)</f>
        <v>361437.08999999997</v>
      </c>
      <c r="BD131" s="24">
        <f>SUM(BD132:BD137)</f>
        <v>361437.08999999997</v>
      </c>
      <c r="BE131" s="24">
        <f>SUM(BE132:BE134,BE135:BE137)</f>
        <v>271743.65999999997</v>
      </c>
      <c r="BF131" s="23">
        <f t="shared" si="765"/>
        <v>1</v>
      </c>
      <c r="BG131" s="23">
        <f t="shared" si="766"/>
        <v>1.3300663205905154</v>
      </c>
      <c r="BH131" s="24">
        <f>SUM(BH132:BH137)</f>
        <v>2256213.35</v>
      </c>
      <c r="BI131" s="24">
        <f>SUM(BI132:BI137)</f>
        <v>2460209.2799999998</v>
      </c>
      <c r="BJ131" s="24">
        <f>SUM(BJ132:BJ134,BJ135:BJ137)</f>
        <v>2279328.8499999996</v>
      </c>
      <c r="BK131" s="23">
        <f t="shared" si="750"/>
        <v>1.0904151772703585</v>
      </c>
      <c r="BL131" s="23">
        <f t="shared" si="767"/>
        <v>1.079356881741746</v>
      </c>
      <c r="BM131" s="24">
        <f>SUM(BM132:BM137)</f>
        <v>8474.58</v>
      </c>
      <c r="BN131" s="24">
        <f>SUM(BN132:BN137)</f>
        <v>8474.58</v>
      </c>
      <c r="BO131" s="24">
        <f>SUM(BO132:BO134,BO135:BO137)</f>
        <v>0</v>
      </c>
      <c r="BP131" s="23">
        <f>IF(BN131&lt;=0," ",IF(BM131&lt;=0," ",IF(BN131/BM131*100&gt;200,"СВ.200",BN131/BM131)))</f>
        <v>1</v>
      </c>
      <c r="BQ131" s="23" t="str">
        <f t="shared" si="768"/>
        <v xml:space="preserve"> </v>
      </c>
      <c r="BR131" s="24">
        <f>SUM(BR132:BR137)</f>
        <v>0</v>
      </c>
      <c r="BS131" s="24">
        <f>SUM(BS132:BS137)</f>
        <v>0</v>
      </c>
      <c r="BT131" s="24">
        <f>SUM(BT132:BT134,BT135:BT137)</f>
        <v>0</v>
      </c>
      <c r="BU131" s="23" t="str">
        <f t="shared" si="751"/>
        <v xml:space="preserve"> </v>
      </c>
      <c r="BV131" s="23" t="str">
        <f t="shared" si="769"/>
        <v xml:space="preserve"> </v>
      </c>
      <c r="BW131" s="22">
        <f>SUM(BW132:BW137)</f>
        <v>0</v>
      </c>
      <c r="BX131" s="22">
        <f>SUM(BX132:BX137)</f>
        <v>0</v>
      </c>
      <c r="BY131" s="22">
        <f>SUM(BY132:BY134,BY135:BY137)</f>
        <v>7423.11</v>
      </c>
      <c r="BZ131" s="23" t="str">
        <f t="shared" si="752"/>
        <v xml:space="preserve"> </v>
      </c>
      <c r="CA131" s="23">
        <f t="shared" si="770"/>
        <v>0</v>
      </c>
      <c r="CB131" s="22">
        <f>SUM(CB132:CB137)</f>
        <v>387600</v>
      </c>
      <c r="CC131" s="22">
        <f>SUM(CC132:CC137)</f>
        <v>387560</v>
      </c>
      <c r="CD131" s="22">
        <f>SUM(CD132:CD134,CD135:CD137)</f>
        <v>142648.71</v>
      </c>
      <c r="CE131" s="23">
        <f t="shared" si="725"/>
        <v>0.9998968008255934</v>
      </c>
      <c r="CF131" s="23" t="str">
        <f t="shared" si="771"/>
        <v>св.200</v>
      </c>
      <c r="CG131" s="24">
        <f>SUM(CG132:CG137)</f>
        <v>0</v>
      </c>
      <c r="CH131" s="24">
        <f>SUM(CH132:CH137)</f>
        <v>0</v>
      </c>
      <c r="CI131" s="24">
        <f>SUM(CI132:CI134,CI135:CI137)</f>
        <v>0</v>
      </c>
      <c r="CJ131" s="23" t="str">
        <f t="shared" si="753"/>
        <v xml:space="preserve"> </v>
      </c>
      <c r="CK131" s="23" t="str">
        <f t="shared" si="772"/>
        <v xml:space="preserve"> </v>
      </c>
      <c r="CL131" s="22">
        <f>SUM(CL132:CL137)</f>
        <v>1188931</v>
      </c>
      <c r="CM131" s="22">
        <f>SUM(CM132:CM137)</f>
        <v>1188931</v>
      </c>
      <c r="CN131" s="22">
        <f>SUM(CN132:CN134,CN135:CN137)</f>
        <v>110413</v>
      </c>
      <c r="CO131" s="23">
        <f t="shared" si="674"/>
        <v>1</v>
      </c>
      <c r="CP131" s="23" t="str">
        <f t="shared" si="773"/>
        <v>св.200</v>
      </c>
      <c r="CQ131" s="45">
        <f>SUM(CQ132:CQ137)</f>
        <v>177337.01</v>
      </c>
      <c r="CR131" s="45">
        <f>SUM(CR132:CR137)</f>
        <v>180619.62</v>
      </c>
      <c r="CS131" s="45">
        <f>SUM(CS132:CS134,CS135:CS137)</f>
        <v>109109.68</v>
      </c>
      <c r="CT131" s="23">
        <f t="shared" si="774"/>
        <v>1.0185105748653369</v>
      </c>
      <c r="CU131" s="23">
        <f t="shared" si="775"/>
        <v>1.6553950116983205</v>
      </c>
      <c r="CV131" s="24">
        <f>SUM(CV132:CV137)</f>
        <v>177337.01</v>
      </c>
      <c r="CW131" s="24">
        <f>SUM(CW132:CW137)</f>
        <v>180619.62</v>
      </c>
      <c r="CX131" s="24">
        <f>SUM(CX132:CX134,CX135:CX137)</f>
        <v>109109.68</v>
      </c>
      <c r="CY131" s="23">
        <f t="shared" si="776"/>
        <v>1.0185105748653369</v>
      </c>
      <c r="CZ131" s="23">
        <f t="shared" si="777"/>
        <v>1.6553950116983205</v>
      </c>
      <c r="DA131" s="24">
        <f>SUM(DA132:DA137)</f>
        <v>0</v>
      </c>
      <c r="DB131" s="24">
        <f>SUM(DB132:DB137)</f>
        <v>0</v>
      </c>
      <c r="DC131" s="24">
        <f>SUM(DC132:DC134,DC135:DC137)</f>
        <v>0</v>
      </c>
      <c r="DD131" s="23" t="str">
        <f t="shared" si="778"/>
        <v xml:space="preserve"> </v>
      </c>
      <c r="DE131" s="23" t="str">
        <f t="shared" si="779"/>
        <v xml:space="preserve"> </v>
      </c>
      <c r="DF131" s="24">
        <f>SUM(DF132:DF137)</f>
        <v>0</v>
      </c>
      <c r="DG131" s="24">
        <f>SUM(DG132:DG137)</f>
        <v>0</v>
      </c>
      <c r="DH131" s="24">
        <f>SUM(DH132:DH137)</f>
        <v>0</v>
      </c>
      <c r="DI131" s="59" t="str">
        <f t="shared" si="450"/>
        <v xml:space="preserve"> </v>
      </c>
      <c r="DJ131" s="59" t="str">
        <f t="shared" si="451"/>
        <v xml:space="preserve"> </v>
      </c>
      <c r="DK131" s="22">
        <f>SUM(DK132:DK137)</f>
        <v>0</v>
      </c>
      <c r="DL131" s="22">
        <f>SUM(DL132:DL137)</f>
        <v>0</v>
      </c>
      <c r="DM131" s="22">
        <f>SUM(DM132:DM134,DM135:DM137)</f>
        <v>0</v>
      </c>
      <c r="DN131" s="23" t="str">
        <f t="shared" si="754"/>
        <v xml:space="preserve"> </v>
      </c>
      <c r="DO131" s="23" t="str">
        <f t="shared" si="780"/>
        <v xml:space="preserve"> </v>
      </c>
      <c r="DP131" s="22">
        <f>SUM(DP132:DP137)</f>
        <v>50195.9</v>
      </c>
      <c r="DQ131" s="22">
        <f>SUM(DQ132:DQ137)</f>
        <v>50195.9</v>
      </c>
      <c r="DR131" s="22">
        <f>SUM(DR132:DR134,DR135:DR137)</f>
        <v>30340.46</v>
      </c>
      <c r="DS131" s="23">
        <f t="shared" si="755"/>
        <v>1</v>
      </c>
      <c r="DT131" s="23">
        <f t="shared" si="783"/>
        <v>1.654421192032026</v>
      </c>
      <c r="DU131" s="22">
        <f>SUM(DU132:DU137)</f>
        <v>0</v>
      </c>
      <c r="DV131" s="22">
        <f>SUM(DV132:DV134,DV135:DV137)</f>
        <v>0</v>
      </c>
      <c r="DW131" s="23" t="str">
        <f t="shared" ref="DW131:DW142" si="786">IF(DU131=0," ",IF(DU131/DV131*100&gt;200,"св.200",DU131/DV131))</f>
        <v xml:space="preserve"> </v>
      </c>
      <c r="DX131" s="22">
        <f>SUM(DX132:DX137)</f>
        <v>25263.31</v>
      </c>
      <c r="DY131" s="22">
        <f>SUM(DY132:DY137)</f>
        <v>24088.92</v>
      </c>
      <c r="DZ131" s="22">
        <f>SUM(DZ132:DZ134,DZ135:DZ137)</f>
        <v>24075.59</v>
      </c>
      <c r="EA131" s="23">
        <f t="shared" si="756"/>
        <v>0.95351400905107042</v>
      </c>
      <c r="EB131" s="23">
        <f t="shared" si="729"/>
        <v>1.0005536728279556</v>
      </c>
    </row>
    <row r="132" spans="1:132" s="16" customFormat="1" ht="15.75" hidden="1" outlineLevel="1" x14ac:dyDescent="0.25">
      <c r="A132" s="15">
        <v>107</v>
      </c>
      <c r="B132" s="7" t="s">
        <v>107</v>
      </c>
      <c r="C132" s="25">
        <f t="shared" ref="C132:E137" si="787">H132+AS132</f>
        <v>43212283.629999995</v>
      </c>
      <c r="D132" s="25">
        <f t="shared" si="787"/>
        <v>47191784.269999996</v>
      </c>
      <c r="E132" s="25">
        <f t="shared" si="787"/>
        <v>40378977.069999993</v>
      </c>
      <c r="F132" s="26">
        <f t="shared" si="742"/>
        <v>1.0920918846611765</v>
      </c>
      <c r="G132" s="26">
        <f t="shared" si="757"/>
        <v>1.1687216391883699</v>
      </c>
      <c r="H132" s="14">
        <f t="shared" ref="H132:J133" si="788">Y132++AI132+M132+AD132+AN132+T132</f>
        <v>38169135.189999998</v>
      </c>
      <c r="I132" s="21">
        <f>Z132++AJ132+N132+AE132+AO132+U132</f>
        <v>41658734.839999996</v>
      </c>
      <c r="J132" s="14">
        <f t="shared" si="788"/>
        <v>36537283.639999993</v>
      </c>
      <c r="K132" s="26">
        <f t="shared" si="743"/>
        <v>1.0914246454007752</v>
      </c>
      <c r="L132" s="26">
        <f t="shared" si="758"/>
        <v>1.1401705515511609</v>
      </c>
      <c r="M132" s="136">
        <v>32547513.190000001</v>
      </c>
      <c r="N132" s="136">
        <v>35849785.829999998</v>
      </c>
      <c r="O132" s="136">
        <v>30745871.309999999</v>
      </c>
      <c r="P132" s="26">
        <f t="shared" si="744"/>
        <v>1.1014600599659514</v>
      </c>
      <c r="Q132" s="26">
        <f t="shared" si="759"/>
        <v>1.1660032486488672</v>
      </c>
      <c r="R132" s="27">
        <f t="shared" ref="R132:R137" si="789">N132</f>
        <v>35849785.829999998</v>
      </c>
      <c r="S132" s="26">
        <f t="shared" si="443"/>
        <v>1.1660032486488672</v>
      </c>
      <c r="T132" s="136">
        <v>1717480.11</v>
      </c>
      <c r="U132" s="136">
        <v>1840955.42</v>
      </c>
      <c r="V132" s="27">
        <v>1676000.37</v>
      </c>
      <c r="W132" s="26">
        <f t="shared" si="745"/>
        <v>1.0718932983742093</v>
      </c>
      <c r="X132" s="26">
        <f t="shared" si="784"/>
        <v>1.0984218458137929</v>
      </c>
      <c r="Y132" s="136">
        <v>5750</v>
      </c>
      <c r="Z132" s="136">
        <v>5750</v>
      </c>
      <c r="AA132" s="42"/>
      <c r="AB132" s="26">
        <f t="shared" si="746"/>
        <v>1</v>
      </c>
      <c r="AC132" s="26" t="str">
        <f t="shared" si="781"/>
        <v xml:space="preserve"> </v>
      </c>
      <c r="AD132" s="136">
        <v>1080846.1399999999</v>
      </c>
      <c r="AE132" s="136">
        <v>1253195.4099999999</v>
      </c>
      <c r="AF132" s="8">
        <v>1006529.16</v>
      </c>
      <c r="AG132" s="26">
        <f t="shared" si="747"/>
        <v>1.1594577281832177</v>
      </c>
      <c r="AH132" s="26">
        <f t="shared" si="760"/>
        <v>1.2450661737410567</v>
      </c>
      <c r="AI132" s="136">
        <v>2817545.75</v>
      </c>
      <c r="AJ132" s="136">
        <v>2709048.18</v>
      </c>
      <c r="AK132" s="8">
        <v>3108882.8</v>
      </c>
      <c r="AL132" s="26">
        <f t="shared" si="785"/>
        <v>0.96149217097894513</v>
      </c>
      <c r="AM132" s="26">
        <f t="shared" si="761"/>
        <v>0.87138961301468176</v>
      </c>
      <c r="AN132" s="66"/>
      <c r="AO132" s="8"/>
      <c r="AP132" s="8"/>
      <c r="AQ132" s="26" t="str">
        <f t="shared" si="719"/>
        <v xml:space="preserve"> </v>
      </c>
      <c r="AR132" s="26" t="str">
        <f t="shared" si="762"/>
        <v xml:space="preserve"> </v>
      </c>
      <c r="AS132" s="8">
        <f>AX132+BC132+BH132+BM132+BR132+BW132+CB132+CG132+CL132+CQ132+DK132+DP132+DX132+DF132</f>
        <v>5043148.4400000004</v>
      </c>
      <c r="AT132" s="14">
        <f t="shared" ref="AT132" si="790">AY132+BD132+BI132+BN132+BS132+BX132+CC132+CH132+CM132+CR132+DL132+DQ132+DU132+DY132+DG132</f>
        <v>5533049.4300000006</v>
      </c>
      <c r="AU132" s="8">
        <f t="shared" ref="AU132" si="791">AZ132+BE132+BJ132+BO132+BT132+BY132+CD132+CI132+CN132+CS132+DM132+DR132+DV132+DZ132+DH132</f>
        <v>3841693.43</v>
      </c>
      <c r="AV132" s="26">
        <f t="shared" si="748"/>
        <v>1.0971418937650783</v>
      </c>
      <c r="AW132" s="26">
        <f t="shared" si="763"/>
        <v>1.4402631367698699</v>
      </c>
      <c r="AX132" s="136">
        <v>1112911.1000000001</v>
      </c>
      <c r="AY132" s="136">
        <v>1397918.31</v>
      </c>
      <c r="AZ132" s="8">
        <v>1457592.66</v>
      </c>
      <c r="BA132" s="26">
        <f t="shared" si="749"/>
        <v>1.2560916231314432</v>
      </c>
      <c r="BB132" s="26">
        <f t="shared" si="764"/>
        <v>0.95905965250950165</v>
      </c>
      <c r="BC132" s="136">
        <v>308312.89</v>
      </c>
      <c r="BD132" s="136">
        <v>308312.89</v>
      </c>
      <c r="BE132" s="8">
        <v>178067.79</v>
      </c>
      <c r="BF132" s="26">
        <f t="shared" si="765"/>
        <v>1</v>
      </c>
      <c r="BG132" s="26">
        <f t="shared" si="766"/>
        <v>1.7314354830820329</v>
      </c>
      <c r="BH132" s="136">
        <v>2226461.54</v>
      </c>
      <c r="BI132" s="136">
        <v>2428072.71</v>
      </c>
      <c r="BJ132" s="8">
        <v>2003034.13</v>
      </c>
      <c r="BK132" s="26">
        <f t="shared" si="750"/>
        <v>1.0905522805482639</v>
      </c>
      <c r="BL132" s="26">
        <f t="shared" si="767"/>
        <v>1.2121973727926443</v>
      </c>
      <c r="BM132" s="27"/>
      <c r="BN132" s="27"/>
      <c r="BO132" s="27"/>
      <c r="BP132" s="26" t="str">
        <f>IF(BN132&lt;=0," ",IF(BM132&lt;=0," ",IF(BN132/BM132*100&gt;200,"СВ.200",BN132/BM132)))</f>
        <v xml:space="preserve"> </v>
      </c>
      <c r="BQ132" s="26" t="str">
        <f>IF(BO132=0," ",IF(BN132/BO132*100&gt;200,"св.200",BN132/BO132))</f>
        <v xml:space="preserve"> </v>
      </c>
      <c r="BR132" s="27"/>
      <c r="BS132" s="27"/>
      <c r="BT132" s="27"/>
      <c r="BU132" s="26" t="str">
        <f t="shared" si="751"/>
        <v xml:space="preserve"> </v>
      </c>
      <c r="BV132" s="26" t="str">
        <f t="shared" si="769"/>
        <v xml:space="preserve"> </v>
      </c>
      <c r="BW132" s="27"/>
      <c r="BX132" s="27"/>
      <c r="BY132" s="27"/>
      <c r="BZ132" s="26" t="str">
        <f t="shared" si="752"/>
        <v xml:space="preserve"> </v>
      </c>
      <c r="CA132" s="26" t="str">
        <f t="shared" si="770"/>
        <v xml:space="preserve"> </v>
      </c>
      <c r="CB132" s="136">
        <v>40000</v>
      </c>
      <c r="CC132" s="136">
        <v>40000</v>
      </c>
      <c r="CD132" s="8">
        <v>17398.71</v>
      </c>
      <c r="CE132" s="26">
        <f t="shared" si="725"/>
        <v>1</v>
      </c>
      <c r="CF132" s="26" t="str">
        <f t="shared" si="771"/>
        <v>св.200</v>
      </c>
      <c r="CG132" s="27"/>
      <c r="CH132" s="27"/>
      <c r="CI132" s="27"/>
      <c r="CJ132" s="26" t="str">
        <f t="shared" si="753"/>
        <v xml:space="preserve"> </v>
      </c>
      <c r="CK132" s="26" t="str">
        <f t="shared" si="772"/>
        <v xml:space="preserve"> </v>
      </c>
      <c r="CL132" s="136">
        <v>1127930</v>
      </c>
      <c r="CM132" s="136">
        <v>1127930</v>
      </c>
      <c r="CN132" s="27">
        <v>46150</v>
      </c>
      <c r="CO132" s="26">
        <f t="shared" si="674"/>
        <v>1</v>
      </c>
      <c r="CP132" s="26" t="str">
        <f t="shared" si="773"/>
        <v>св.200</v>
      </c>
      <c r="CQ132" s="136">
        <v>177337.01</v>
      </c>
      <c r="CR132" s="136">
        <v>180619.62</v>
      </c>
      <c r="CS132" s="8">
        <v>109109.68</v>
      </c>
      <c r="CT132" s="44">
        <f t="shared" si="774"/>
        <v>1.0185105748653369</v>
      </c>
      <c r="CU132" s="26">
        <f t="shared" si="775"/>
        <v>1.6553950116983205</v>
      </c>
      <c r="CV132" s="136">
        <v>177337.01</v>
      </c>
      <c r="CW132" s="136">
        <v>180619.62</v>
      </c>
      <c r="CX132" s="27">
        <v>109109.68</v>
      </c>
      <c r="CY132" s="26">
        <f t="shared" si="776"/>
        <v>1.0185105748653369</v>
      </c>
      <c r="CZ132" s="26">
        <f t="shared" si="777"/>
        <v>1.6553950116983205</v>
      </c>
      <c r="DA132" s="27"/>
      <c r="DB132" s="27"/>
      <c r="DC132" s="27"/>
      <c r="DD132" s="26" t="str">
        <f t="shared" si="778"/>
        <v xml:space="preserve"> </v>
      </c>
      <c r="DE132" s="26" t="str">
        <f t="shared" si="779"/>
        <v xml:space="preserve"> </v>
      </c>
      <c r="DF132" s="27"/>
      <c r="DG132" s="27"/>
      <c r="DH132" s="27"/>
      <c r="DI132" s="26" t="str">
        <f t="shared" si="450"/>
        <v xml:space="preserve"> </v>
      </c>
      <c r="DJ132" s="26" t="str">
        <f t="shared" si="451"/>
        <v xml:space="preserve"> </v>
      </c>
      <c r="DK132" s="27"/>
      <c r="DL132" s="27"/>
      <c r="DM132" s="27"/>
      <c r="DN132" s="26" t="str">
        <f t="shared" si="754"/>
        <v xml:space="preserve"> </v>
      </c>
      <c r="DO132" s="26" t="str">
        <f t="shared" si="780"/>
        <v xml:space="preserve"> </v>
      </c>
      <c r="DP132" s="136">
        <v>50195.9</v>
      </c>
      <c r="DQ132" s="136">
        <v>50195.9</v>
      </c>
      <c r="DR132" s="27">
        <v>30340.46</v>
      </c>
      <c r="DS132" s="26">
        <f t="shared" si="755"/>
        <v>1</v>
      </c>
      <c r="DT132" s="26">
        <f t="shared" si="783"/>
        <v>1.654421192032026</v>
      </c>
      <c r="DU132" s="8"/>
      <c r="DV132" s="27"/>
      <c r="DW132" s="26" t="str">
        <f t="shared" si="786"/>
        <v xml:space="preserve"> </v>
      </c>
      <c r="DX132" s="27"/>
      <c r="DY132" s="27"/>
      <c r="DZ132" s="27"/>
      <c r="EA132" s="26" t="str">
        <f t="shared" si="756"/>
        <v xml:space="preserve"> </v>
      </c>
      <c r="EB132" s="26" t="str">
        <f t="shared" ref="EB132:EB143" si="792">IF(DZ132=0," ",IF(DY132/DZ132*100&gt;200,"св.200",DY132/DZ132))</f>
        <v xml:space="preserve"> </v>
      </c>
    </row>
    <row r="133" spans="1:132" s="16" customFormat="1" ht="15.75" hidden="1" customHeight="1" outlineLevel="1" x14ac:dyDescent="0.25">
      <c r="A133" s="15">
        <v>108</v>
      </c>
      <c r="B133" s="7" t="s">
        <v>81</v>
      </c>
      <c r="C133" s="25">
        <f t="shared" si="787"/>
        <v>279000</v>
      </c>
      <c r="D133" s="25">
        <f t="shared" si="787"/>
        <v>291775.80000000005</v>
      </c>
      <c r="E133" s="25">
        <f t="shared" si="787"/>
        <v>271517.95</v>
      </c>
      <c r="F133" s="26">
        <f t="shared" ref="F133:F137" si="793">IF(D133&lt;=0," ",IF(D133/C133*100&gt;200,"СВ.200",D133/C133))</f>
        <v>1.0457913978494626</v>
      </c>
      <c r="G133" s="26">
        <f t="shared" ref="G133:G137" si="794">IF(E133=0," ",IF(D133/E133*100&gt;200,"св.200",D133/E133))</f>
        <v>1.0746096160493257</v>
      </c>
      <c r="H133" s="14">
        <f t="shared" si="788"/>
        <v>279000</v>
      </c>
      <c r="I133" s="21">
        <f t="shared" si="788"/>
        <v>289391.04000000004</v>
      </c>
      <c r="J133" s="14">
        <f t="shared" si="788"/>
        <v>266748.43</v>
      </c>
      <c r="K133" s="26">
        <f t="shared" ref="K133:K137" si="795">IF(I133&lt;=0," ",IF(I133/H133*100&gt;200,"СВ.200",I133/H133))</f>
        <v>1.0372438709677421</v>
      </c>
      <c r="L133" s="26">
        <f t="shared" ref="L133:L137" si="796">IF(J133=0," ",IF(I133/J133*100&gt;200,"св.200",I133/J133))</f>
        <v>1.0848837610778066</v>
      </c>
      <c r="M133" s="136">
        <v>35500</v>
      </c>
      <c r="N133" s="136">
        <v>35560.089999999997</v>
      </c>
      <c r="O133" s="136">
        <v>31306.959999999999</v>
      </c>
      <c r="P133" s="26">
        <f t="shared" ref="P133:P137" si="797">IF(N133&lt;=0," ",IF(M133&lt;=0," ",IF(N133/M133*100&gt;200,"СВ.200",N133/M133)))</f>
        <v>1.0016926760563378</v>
      </c>
      <c r="Q133" s="26">
        <f t="shared" ref="Q133:Q136" si="798">IF(O133=0," ",IF(N133/O133*100&gt;200,"св.200",N133/O133))</f>
        <v>1.1358525388603684</v>
      </c>
      <c r="R133" s="27">
        <f t="shared" si="789"/>
        <v>35560.089999999997</v>
      </c>
      <c r="S133" s="26">
        <f t="shared" si="443"/>
        <v>1.1358525388603684</v>
      </c>
      <c r="T133" s="27"/>
      <c r="U133" s="27"/>
      <c r="V133" s="27"/>
      <c r="W133" s="26" t="str">
        <f t="shared" ref="W133:W137" si="799">IF(U133&lt;=0," ",IF(T133&lt;=0," ",IF(U133/T133*100&gt;200,"СВ.200",U133/T133)))</f>
        <v xml:space="preserve"> </v>
      </c>
      <c r="X133" s="26" t="str">
        <f t="shared" ref="X133:X137" si="800">IF(U133=0," ",IF(U133/V133*100&gt;200,"св.200",U133/V133))</f>
        <v xml:space="preserve"> </v>
      </c>
      <c r="Y133" s="8"/>
      <c r="Z133" s="136">
        <v>9421.9599999999991</v>
      </c>
      <c r="AA133" s="8">
        <v>1499.82</v>
      </c>
      <c r="AB133" s="26" t="str">
        <f t="shared" ref="AB133:AB137" si="801">IF(Z133&lt;=0," ",IF(Y133&lt;=0," ",IF(Z133/Y133*100&gt;200,"СВ.200",Z133/Y133)))</f>
        <v xml:space="preserve"> </v>
      </c>
      <c r="AC133" s="26" t="str">
        <f t="shared" ref="AC133:AC137" si="802">IF(AA133=0," ",IF(Z133/AA133*100&gt;200,"св.200",Z133/AA133))</f>
        <v>св.200</v>
      </c>
      <c r="AD133" s="136">
        <v>15500</v>
      </c>
      <c r="AE133" s="136">
        <v>15931.26</v>
      </c>
      <c r="AF133" s="8">
        <v>18881.509999999998</v>
      </c>
      <c r="AG133" s="26">
        <f t="shared" ref="AG133:AG137" si="803">IF(AE133&lt;=0," ",IF(AD133&lt;=0," ",IF(AE133/AD133*100&gt;200,"СВ.200",AE133/AD133)))</f>
        <v>1.0278232258064517</v>
      </c>
      <c r="AH133" s="26">
        <f t="shared" ref="AH133:AH137" si="804">IF(AF133=0," ",IF(AE133/AF133*100&gt;200,"св.200",AE133/AF133))</f>
        <v>0.84374925522376132</v>
      </c>
      <c r="AI133" s="136">
        <v>228000</v>
      </c>
      <c r="AJ133" s="136">
        <v>228477.73</v>
      </c>
      <c r="AK133" s="8">
        <v>215060.14</v>
      </c>
      <c r="AL133" s="26">
        <f t="shared" ref="AL133:AL137" si="805">IF(AJ133&lt;=0," ",IF(AI133&lt;=0," ",IF(AJ133/AI133*100&gt;200,"СВ.200",AJ133/AI133)))</f>
        <v>1.002095307017544</v>
      </c>
      <c r="AM133" s="26">
        <f t="shared" ref="AM133:AM137" si="806">IF(AK133=0," ",IF(AJ133/AK133*100&gt;200,"св.200",AJ133/AK133))</f>
        <v>1.0623899435757831</v>
      </c>
      <c r="AN133" s="66"/>
      <c r="AO133" s="8"/>
      <c r="AP133" s="8"/>
      <c r="AQ133" s="26" t="str">
        <f t="shared" ref="AQ133:AQ137" si="807">IF(AO133&lt;=0," ",IF(AN133&lt;=0," ",IF(AO133/AN133*100&gt;200,"СВ.200",AO133/AN133)))</f>
        <v xml:space="preserve"> </v>
      </c>
      <c r="AR133" s="26" t="str">
        <f t="shared" ref="AR133:AR137" si="808">IF(AP133=0," ",IF(AO133/AP133*100&gt;200,"св.200",AO133/AP133))</f>
        <v xml:space="preserve"> </v>
      </c>
      <c r="AS133" s="8">
        <f t="shared" ref="AS133:AS137" si="809">AX133+BC133+BH133+BM133+BR133+BW133+CB133+CG133+CL133+CQ133+DK133+DP133+DX133+DF133</f>
        <v>0</v>
      </c>
      <c r="AT133" s="14">
        <f t="shared" ref="AT133:AT137" si="810">AY133+BD133+BI133+BN133+BS133+BX133+CC133+CH133+CM133+CR133+DL133+DQ133+DU133+DY133+DG133</f>
        <v>2384.7600000000002</v>
      </c>
      <c r="AU133" s="8">
        <f t="shared" ref="AU133:AU137" si="811">AZ133+BE133+BJ133+BO133+BT133+BY133+CD133+CI133+CN133+CS133+DM133+DR133+DV133+DZ133+DH133</f>
        <v>4769.5200000000004</v>
      </c>
      <c r="AV133" s="26" t="str">
        <f t="shared" ref="AV133:AV137" si="812">IF(AT133&lt;=0," ",IF(AS133&lt;=0," ",IF(AT133/AS133*100&gt;200,"СВ.200",AT133/AS133)))</f>
        <v xml:space="preserve"> </v>
      </c>
      <c r="AW133" s="26">
        <f t="shared" ref="AW133:AW136" si="813">IF(AU133=0," ",IF(AT133/AU133*100&gt;200,"св.200",AT133/AU133))</f>
        <v>0.5</v>
      </c>
      <c r="AX133" s="8"/>
      <c r="AY133" s="8"/>
      <c r="AZ133" s="27"/>
      <c r="BA133" s="26" t="str">
        <f t="shared" ref="BA133:BA137" si="814">IF(AY133&lt;=0," ",IF(AX133&lt;=0," ",IF(AY133/AX133*100&gt;200,"СВ.200",AY133/AX133)))</f>
        <v xml:space="preserve"> </v>
      </c>
      <c r="BB133" s="26" t="str">
        <f t="shared" ref="BB133:BB137" si="815">IF(AZ133=0," ",IF(AY133/AZ133*100&gt;200,"св.200",AY133/AZ133))</f>
        <v xml:space="preserve"> </v>
      </c>
      <c r="BC133" s="27"/>
      <c r="BD133" s="8"/>
      <c r="BE133" s="8"/>
      <c r="BF133" s="26" t="str">
        <f t="shared" ref="BF133:BF137" si="816">IF(BD133&lt;=0," ",IF(BC133&lt;=0," ",IF(BD133/BC133*100&gt;200,"СВ.200",BD133/BC133)))</f>
        <v xml:space="preserve"> </v>
      </c>
      <c r="BG133" s="26" t="str">
        <f t="shared" ref="BG133:BG137" si="817">IF(BE133=0," ",IF(BD133/BE133*100&gt;200,"св.200",BD133/BE133))</f>
        <v xml:space="preserve"> </v>
      </c>
      <c r="BH133" s="8"/>
      <c r="BI133" s="136">
        <v>2384.7600000000002</v>
      </c>
      <c r="BJ133" s="8">
        <v>4769.5200000000004</v>
      </c>
      <c r="BK133" s="26" t="str">
        <f t="shared" ref="BK133:BK137" si="818">IF(BI133&lt;=0," ",IF(BH133&lt;=0," ",IF(BI133/BH133*100&gt;200,"СВ.200",BI133/BH133)))</f>
        <v xml:space="preserve"> </v>
      </c>
      <c r="BL133" s="26">
        <f t="shared" ref="BL133:BL137" si="819">IF(BJ133=0," ",IF(BI133/BJ133*100&gt;200,"св.200",BI133/BJ133))</f>
        <v>0.5</v>
      </c>
      <c r="BM133" s="27"/>
      <c r="BN133" s="27"/>
      <c r="BO133" s="27"/>
      <c r="BP133" s="26" t="str">
        <f t="shared" ref="BP133:BP137" si="820">IF(BN133&lt;=0," ",IF(BM133&lt;=0," ",IF(BN133/BM133*100&gt;200,"СВ.200",BN133/BM133)))</f>
        <v xml:space="preserve"> </v>
      </c>
      <c r="BQ133" s="26" t="str">
        <f t="shared" ref="BQ133:BQ137" si="821">IF(BO133=0," ",IF(BN133/BO133*100&gt;200,"св.200",BN133/BO133))</f>
        <v xml:space="preserve"> </v>
      </c>
      <c r="BR133" s="27"/>
      <c r="BS133" s="27"/>
      <c r="BT133" s="27"/>
      <c r="BU133" s="26" t="str">
        <f t="shared" ref="BU133:BU137" si="822">IF(BS133&lt;=0," ",IF(BR133&lt;=0," ",IF(BS133/BR133*100&gt;200,"СВ.200",BS133/BR133)))</f>
        <v xml:space="preserve"> </v>
      </c>
      <c r="BV133" s="26" t="str">
        <f t="shared" ref="BV133:BV137" si="823">IF(BT133=0," ",IF(BS133/BT133*100&gt;200,"св.200",BS133/BT133))</f>
        <v xml:space="preserve"> </v>
      </c>
      <c r="BW133" s="27"/>
      <c r="BX133" s="27"/>
      <c r="BY133" s="27"/>
      <c r="BZ133" s="26" t="str">
        <f t="shared" ref="BZ133:BZ137" si="824">IF(BX133&lt;=0," ",IF(BW133&lt;=0," ",IF(BX133/BW133*100&gt;200,"СВ.200",BX133/BW133)))</f>
        <v xml:space="preserve"> </v>
      </c>
      <c r="CA133" s="26" t="str">
        <f t="shared" ref="CA133:CA137" si="825">IF(BY133=0," ",IF(BX133/BY133*100&gt;200,"св.200",BX133/BY133))</f>
        <v xml:space="preserve"> </v>
      </c>
      <c r="CB133" s="8"/>
      <c r="CC133" s="8"/>
      <c r="CD133" s="8"/>
      <c r="CE133" s="26" t="str">
        <f t="shared" ref="CE133:CE137" si="826">IF(CC133&lt;=0," ",IF(CB133&lt;=0," ",IF(CC133/CB133*100&gt;200,"СВ.200",CC133/CB133)))</f>
        <v xml:space="preserve"> </v>
      </c>
      <c r="CF133" s="26" t="str">
        <f t="shared" ref="CF133:CF137" si="827">IF(CD133=0," ",IF(CC133/CD133*100&gt;200,"св.200",CC133/CD133))</f>
        <v xml:space="preserve"> </v>
      </c>
      <c r="CG133" s="27"/>
      <c r="CH133" s="27"/>
      <c r="CI133" s="27"/>
      <c r="CJ133" s="26" t="str">
        <f t="shared" ref="CJ133:CJ137" si="828">IF(CH133&lt;=0," ",IF(CG133&lt;=0," ",IF(CH133/CG133*100&gt;200,"СВ.200",CH133/CG133)))</f>
        <v xml:space="preserve"> </v>
      </c>
      <c r="CK133" s="26" t="str">
        <f t="shared" ref="CK133:CK137" si="829">IF(CI133=0," ",IF(CH133/CI133*100&gt;200,"св.200",CH133/CI133))</f>
        <v xml:space="preserve"> </v>
      </c>
      <c r="CL133" s="27"/>
      <c r="CM133" s="27"/>
      <c r="CN133" s="27"/>
      <c r="CO133" s="26" t="str">
        <f t="shared" ref="CO133:CO137" si="830">IF(CM133&lt;=0," ",IF(CL133&lt;=0," ",IF(CM133/CL133*100&gt;200,"СВ.200",CM133/CL133)))</f>
        <v xml:space="preserve"> </v>
      </c>
      <c r="CP133" s="26" t="str">
        <f t="shared" ref="CP133:CP137" si="831">IF(CN133=0," ",IF(CM133/CN133*100&gt;200,"св.200",CM133/CN133))</f>
        <v xml:space="preserve"> </v>
      </c>
      <c r="CQ133" s="30"/>
      <c r="CR133" s="30"/>
      <c r="CS133" s="27"/>
      <c r="CT133" s="44" t="str">
        <f t="shared" ref="CT133:CT137" si="832">IF(CR133&lt;=0," ",IF(CQ133&lt;=0," ",IF(CR133/CQ133*100&gt;200,"СВ.200",CR133/CQ133)))</f>
        <v xml:space="preserve"> </v>
      </c>
      <c r="CU133" s="26" t="str">
        <f t="shared" ref="CU133:CU137" si="833">IF(CS133=0," ",IF(CR133/CS133*100&gt;200,"св.200",CR133/CS133))</f>
        <v xml:space="preserve"> </v>
      </c>
      <c r="CV133" s="27"/>
      <c r="CW133" s="27"/>
      <c r="CX133" s="27"/>
      <c r="CY133" s="26" t="str">
        <f t="shared" ref="CY133:CY137" si="834">IF(CW133&lt;=0," ",IF(CV133&lt;=0," ",IF(CW133/CV133*100&gt;200,"СВ.200",CW133/CV133)))</f>
        <v xml:space="preserve"> </v>
      </c>
      <c r="CZ133" s="26" t="str">
        <f t="shared" ref="CZ133:CZ137" si="835">IF(CX133=0," ",IF(CW133/CX133*100&gt;200,"св.200",CW133/CX133))</f>
        <v xml:space="preserve"> </v>
      </c>
      <c r="DA133" s="27"/>
      <c r="DB133" s="27"/>
      <c r="DC133" s="27"/>
      <c r="DD133" s="26" t="str">
        <f t="shared" ref="DD133:DD137" si="836">IF(DB133&lt;=0," ",IF(DA133&lt;=0," ",IF(DB133/DA133*100&gt;200,"СВ.200",DB133/DA133)))</f>
        <v xml:space="preserve"> </v>
      </c>
      <c r="DE133" s="26" t="str">
        <f t="shared" ref="DE133:DE137" si="837">IF(DC133=0," ",IF(DB133/DC133*100&gt;200,"св.200",DB133/DC133))</f>
        <v xml:space="preserve"> </v>
      </c>
      <c r="DF133" s="27"/>
      <c r="DG133" s="27"/>
      <c r="DH133" s="27"/>
      <c r="DI133" s="26" t="str">
        <f t="shared" si="450"/>
        <v xml:space="preserve"> </v>
      </c>
      <c r="DJ133" s="26" t="str">
        <f t="shared" si="451"/>
        <v xml:space="preserve"> </v>
      </c>
      <c r="DK133" s="27"/>
      <c r="DL133" s="27"/>
      <c r="DM133" s="27"/>
      <c r="DN133" s="26" t="str">
        <f t="shared" ref="DN133:DN137" si="838">IF(DL133&lt;=0," ",IF(DK133&lt;=0," ",IF(DL133/DK133*100&gt;200,"СВ.200",DL133/DK133)))</f>
        <v xml:space="preserve"> </v>
      </c>
      <c r="DO133" s="26" t="str">
        <f t="shared" ref="DO133:DO137" si="839">IF(DM133=0," ",IF(DL133/DM133*100&gt;200,"св.200",DL133/DM133))</f>
        <v xml:space="preserve"> </v>
      </c>
      <c r="DP133" s="8"/>
      <c r="DQ133" s="35"/>
      <c r="DR133" s="27"/>
      <c r="DS133" s="26" t="str">
        <f t="shared" ref="DS133:DS137" si="840">IF(DQ133&lt;=0," ",IF(DP133&lt;=0," ",IF(DQ133/DP133*100&gt;200,"СВ.200",DQ133/DP133)))</f>
        <v xml:space="preserve"> </v>
      </c>
      <c r="DT133" s="26" t="str">
        <f t="shared" ref="DT133:DT137" si="841">IF(DR133=0," ",IF(DQ133/DR133*100&gt;200,"св.200",DQ133/DR133))</f>
        <v xml:space="preserve"> </v>
      </c>
      <c r="DU133" s="8"/>
      <c r="DV133" s="27"/>
      <c r="DW133" s="26" t="str">
        <f t="shared" si="786"/>
        <v xml:space="preserve"> </v>
      </c>
      <c r="DX133" s="27"/>
      <c r="DY133" s="27"/>
      <c r="DZ133" s="27"/>
      <c r="EA133" s="26" t="str">
        <f t="shared" ref="EA133:EA137" si="842">IF(DY133&lt;=0," ",IF(DX133&lt;=0," ",IF(DY133/DX133*100&gt;200,"СВ.200",DY133/DX133)))</f>
        <v xml:space="preserve"> </v>
      </c>
      <c r="EB133" s="26" t="str">
        <f t="shared" ref="EB133:EB136" si="843">IF(DZ133=0," ",IF(DY133/DZ133*100&gt;200,"св.200",DY133/DZ133))</f>
        <v xml:space="preserve"> </v>
      </c>
    </row>
    <row r="134" spans="1:132" s="16" customFormat="1" ht="15.75" hidden="1" outlineLevel="1" x14ac:dyDescent="0.25">
      <c r="A134" s="15">
        <v>109</v>
      </c>
      <c r="B134" s="7" t="s">
        <v>33</v>
      </c>
      <c r="C134" s="25">
        <f t="shared" si="787"/>
        <v>475332</v>
      </c>
      <c r="D134" s="25">
        <f t="shared" si="787"/>
        <v>494475.85</v>
      </c>
      <c r="E134" s="25">
        <f t="shared" si="787"/>
        <v>580451.1</v>
      </c>
      <c r="F134" s="26">
        <f>IF(D134&lt;=0," ",IF(D134/C134*100&gt;200,"СВ.200",D134/C134))</f>
        <v>1.0402746922151254</v>
      </c>
      <c r="G134" s="26">
        <f t="shared" si="794"/>
        <v>0.85188201038812739</v>
      </c>
      <c r="H134" s="14">
        <f t="shared" ref="H134:I137" si="844">Y134++AI134+M134+AD134+AN134+T134</f>
        <v>475332</v>
      </c>
      <c r="I134" s="21">
        <f t="shared" si="844"/>
        <v>494475.85</v>
      </c>
      <c r="J134" s="14">
        <f>O134+V134+AF134+AK134</f>
        <v>540451.1</v>
      </c>
      <c r="K134" s="26">
        <f t="shared" si="795"/>
        <v>1.0402746922151254</v>
      </c>
      <c r="L134" s="26">
        <f t="shared" si="796"/>
        <v>0.91493171167567244</v>
      </c>
      <c r="M134" s="136">
        <v>95000</v>
      </c>
      <c r="N134" s="136">
        <v>104824.35</v>
      </c>
      <c r="O134" s="136">
        <v>96357.14</v>
      </c>
      <c r="P134" s="26">
        <f t="shared" si="797"/>
        <v>1.1034142105263158</v>
      </c>
      <c r="Q134" s="26">
        <f t="shared" si="798"/>
        <v>1.0878731975648095</v>
      </c>
      <c r="R134" s="27">
        <f t="shared" si="789"/>
        <v>104824.35</v>
      </c>
      <c r="S134" s="26">
        <f t="shared" ref="S134:S146" si="845">R134/O134</f>
        <v>1.0878731975648095</v>
      </c>
      <c r="T134" s="25"/>
      <c r="U134" s="25"/>
      <c r="V134" s="25"/>
      <c r="W134" s="26" t="str">
        <f t="shared" si="799"/>
        <v xml:space="preserve"> </v>
      </c>
      <c r="X134" s="26" t="str">
        <f t="shared" si="800"/>
        <v xml:space="preserve"> </v>
      </c>
      <c r="Y134" s="25"/>
      <c r="Z134" s="136">
        <v>0</v>
      </c>
      <c r="AA134" s="42"/>
      <c r="AB134" s="26" t="str">
        <f t="shared" si="801"/>
        <v xml:space="preserve"> </v>
      </c>
      <c r="AC134" s="26" t="str">
        <f t="shared" si="802"/>
        <v xml:space="preserve"> </v>
      </c>
      <c r="AD134" s="136">
        <v>60332</v>
      </c>
      <c r="AE134" s="136">
        <v>55706.5</v>
      </c>
      <c r="AF134" s="25">
        <v>39687.82</v>
      </c>
      <c r="AG134" s="26">
        <f t="shared" si="803"/>
        <v>0.92333255983557649</v>
      </c>
      <c r="AH134" s="26">
        <f t="shared" si="804"/>
        <v>1.4036170291036394</v>
      </c>
      <c r="AI134" s="136">
        <v>320000</v>
      </c>
      <c r="AJ134" s="136">
        <v>333945</v>
      </c>
      <c r="AK134" s="25">
        <v>404406.14</v>
      </c>
      <c r="AL134" s="26">
        <f t="shared" si="805"/>
        <v>1.043578125</v>
      </c>
      <c r="AM134" s="26">
        <f t="shared" si="806"/>
        <v>0.82576639415019759</v>
      </c>
      <c r="AN134" s="69"/>
      <c r="AO134" s="25"/>
      <c r="AP134" s="25"/>
      <c r="AQ134" s="26" t="str">
        <f t="shared" si="807"/>
        <v xml:space="preserve"> </v>
      </c>
      <c r="AR134" s="26" t="str">
        <f t="shared" si="808"/>
        <v xml:space="preserve"> </v>
      </c>
      <c r="AS134" s="8">
        <f t="shared" si="809"/>
        <v>0</v>
      </c>
      <c r="AT134" s="14">
        <f t="shared" si="810"/>
        <v>0</v>
      </c>
      <c r="AU134" s="8">
        <f t="shared" si="811"/>
        <v>40000</v>
      </c>
      <c r="AV134" s="26" t="str">
        <f t="shared" si="812"/>
        <v xml:space="preserve"> </v>
      </c>
      <c r="AW134" s="26" t="str">
        <f>IF(AT134=0," ",IF(AT134/AU134*100&gt;200,"св.200",AT134/AU134))</f>
        <v xml:space="preserve"> </v>
      </c>
      <c r="AX134" s="25"/>
      <c r="AY134" s="25"/>
      <c r="AZ134" s="25"/>
      <c r="BA134" s="26" t="str">
        <f t="shared" si="814"/>
        <v xml:space="preserve"> </v>
      </c>
      <c r="BB134" s="26" t="str">
        <f t="shared" si="815"/>
        <v xml:space="preserve"> </v>
      </c>
      <c r="BC134" s="25"/>
      <c r="BD134" s="25"/>
      <c r="BE134" s="8"/>
      <c r="BF134" s="26" t="str">
        <f t="shared" si="816"/>
        <v xml:space="preserve"> </v>
      </c>
      <c r="BG134" s="26" t="str">
        <f t="shared" si="817"/>
        <v xml:space="preserve"> </v>
      </c>
      <c r="BH134" s="25"/>
      <c r="BI134" s="136">
        <v>0</v>
      </c>
      <c r="BJ134" s="25"/>
      <c r="BK134" s="26" t="str">
        <f t="shared" si="818"/>
        <v xml:space="preserve"> </v>
      </c>
      <c r="BL134" s="26" t="str">
        <f t="shared" si="819"/>
        <v xml:space="preserve"> </v>
      </c>
      <c r="BM134" s="25"/>
      <c r="BN134" s="25"/>
      <c r="BO134" s="25"/>
      <c r="BP134" s="26" t="str">
        <f t="shared" si="820"/>
        <v xml:space="preserve"> </v>
      </c>
      <c r="BQ134" s="26" t="str">
        <f t="shared" si="821"/>
        <v xml:space="preserve"> </v>
      </c>
      <c r="BR134" s="25"/>
      <c r="BS134" s="25"/>
      <c r="BT134" s="25"/>
      <c r="BU134" s="26" t="str">
        <f t="shared" si="822"/>
        <v xml:space="preserve"> </v>
      </c>
      <c r="BV134" s="26" t="str">
        <f t="shared" si="823"/>
        <v xml:space="preserve"> </v>
      </c>
      <c r="BW134" s="25"/>
      <c r="BX134" s="25"/>
      <c r="BY134" s="25"/>
      <c r="BZ134" s="26" t="str">
        <f t="shared" si="824"/>
        <v xml:space="preserve"> </v>
      </c>
      <c r="CA134" s="26" t="str">
        <f t="shared" si="825"/>
        <v xml:space="preserve"> </v>
      </c>
      <c r="CB134" s="136"/>
      <c r="CC134" s="25"/>
      <c r="CD134" s="25">
        <v>10000</v>
      </c>
      <c r="CE134" s="26" t="str">
        <f t="shared" si="826"/>
        <v xml:space="preserve"> </v>
      </c>
      <c r="CF134" s="26" t="str">
        <f t="shared" ref="CF134" si="846">IF(CC134=0," ",IF(CC134/CD134*100&gt;200,"св.200",CC134/CD134))</f>
        <v xml:space="preserve"> </v>
      </c>
      <c r="CG134" s="25"/>
      <c r="CH134" s="25"/>
      <c r="CI134" s="25"/>
      <c r="CJ134" s="26" t="str">
        <f t="shared" si="828"/>
        <v xml:space="preserve"> </v>
      </c>
      <c r="CK134" s="26" t="str">
        <f t="shared" si="829"/>
        <v xml:space="preserve"> </v>
      </c>
      <c r="CL134" s="25"/>
      <c r="CM134" s="25"/>
      <c r="CN134" s="25">
        <v>30000</v>
      </c>
      <c r="CO134" s="26" t="str">
        <f t="shared" si="830"/>
        <v xml:space="preserve"> </v>
      </c>
      <c r="CP134" s="26">
        <f t="shared" si="831"/>
        <v>0</v>
      </c>
      <c r="CQ134" s="25"/>
      <c r="CR134" s="25"/>
      <c r="CS134" s="25"/>
      <c r="CT134" s="44" t="str">
        <f t="shared" si="832"/>
        <v xml:space="preserve"> </v>
      </c>
      <c r="CU134" s="26" t="str">
        <f t="shared" si="833"/>
        <v xml:space="preserve"> </v>
      </c>
      <c r="CV134" s="25"/>
      <c r="CW134" s="25"/>
      <c r="CX134" s="25"/>
      <c r="CY134" s="26" t="str">
        <f t="shared" si="834"/>
        <v xml:space="preserve"> </v>
      </c>
      <c r="CZ134" s="26" t="str">
        <f t="shared" si="835"/>
        <v xml:space="preserve"> </v>
      </c>
      <c r="DA134" s="25"/>
      <c r="DB134" s="25"/>
      <c r="DC134" s="25"/>
      <c r="DD134" s="26" t="str">
        <f t="shared" si="836"/>
        <v xml:space="preserve"> </v>
      </c>
      <c r="DE134" s="26" t="str">
        <f t="shared" si="837"/>
        <v xml:space="preserve"> </v>
      </c>
      <c r="DF134" s="51"/>
      <c r="DG134" s="51"/>
      <c r="DH134" s="51"/>
      <c r="DI134" s="26" t="str">
        <f t="shared" ref="DI134:DI146" si="847">IF(DG134&lt;=0," ",IF(DF134&lt;=0," ",IF(DG134/DF134*100&gt;200,"СВ.200",DG134/DF134)))</f>
        <v xml:space="preserve"> </v>
      </c>
      <c r="DJ134" s="26" t="str">
        <f t="shared" ref="DJ134:DJ146" si="848">IF(DH134=0," ",IF(DG134/DH134*100&gt;200,"св.200",DG134/DH134))</f>
        <v xml:space="preserve"> </v>
      </c>
      <c r="DK134" s="25"/>
      <c r="DL134" s="25"/>
      <c r="DM134" s="25"/>
      <c r="DN134" s="26" t="str">
        <f t="shared" si="838"/>
        <v xml:space="preserve"> </v>
      </c>
      <c r="DO134" s="26" t="str">
        <f t="shared" si="839"/>
        <v xml:space="preserve"> </v>
      </c>
      <c r="DP134" s="25"/>
      <c r="DQ134" s="25"/>
      <c r="DR134" s="25"/>
      <c r="DS134" s="26" t="str">
        <f t="shared" si="840"/>
        <v xml:space="preserve"> </v>
      </c>
      <c r="DT134" s="26" t="str">
        <f t="shared" si="841"/>
        <v xml:space="preserve"> </v>
      </c>
      <c r="DU134" s="25"/>
      <c r="DV134" s="25"/>
      <c r="DW134" s="26" t="str">
        <f t="shared" si="786"/>
        <v xml:space="preserve"> </v>
      </c>
      <c r="DX134" s="61"/>
      <c r="DY134" s="61"/>
      <c r="DZ134" s="61"/>
      <c r="EA134" s="26" t="str">
        <f t="shared" si="842"/>
        <v xml:space="preserve"> </v>
      </c>
      <c r="EB134" s="26" t="str">
        <f t="shared" si="843"/>
        <v xml:space="preserve"> </v>
      </c>
    </row>
    <row r="135" spans="1:132" s="16" customFormat="1" ht="15.75" hidden="1" outlineLevel="1" x14ac:dyDescent="0.25">
      <c r="A135" s="15">
        <v>110</v>
      </c>
      <c r="B135" s="7" t="s">
        <v>173</v>
      </c>
      <c r="C135" s="25">
        <f t="shared" si="787"/>
        <v>3159576.6699999995</v>
      </c>
      <c r="D135" s="25">
        <f t="shared" si="787"/>
        <v>3422907.6300000004</v>
      </c>
      <c r="E135" s="25">
        <f t="shared" si="787"/>
        <v>2434243.19</v>
      </c>
      <c r="F135" s="26">
        <f t="shared" si="793"/>
        <v>1.0833437474394318</v>
      </c>
      <c r="G135" s="26">
        <f t="shared" si="794"/>
        <v>1.4061485902729383</v>
      </c>
      <c r="H135" s="14">
        <f t="shared" si="844"/>
        <v>2744841.0599999996</v>
      </c>
      <c r="I135" s="21">
        <f t="shared" si="844"/>
        <v>3008172.0200000005</v>
      </c>
      <c r="J135" s="14">
        <f>AA135++AK135+O135+AF135+AP135+V135</f>
        <v>1965636.1199999999</v>
      </c>
      <c r="K135" s="26">
        <f t="shared" si="795"/>
        <v>1.0959366878605354</v>
      </c>
      <c r="L135" s="26">
        <f t="shared" si="796"/>
        <v>1.5303809231995598</v>
      </c>
      <c r="M135" s="136">
        <v>1902412.91</v>
      </c>
      <c r="N135" s="136">
        <v>2155269.7400000002</v>
      </c>
      <c r="O135" s="136">
        <v>1823689.88</v>
      </c>
      <c r="P135" s="26">
        <f t="shared" si="797"/>
        <v>1.1329137479412923</v>
      </c>
      <c r="Q135" s="26">
        <f>IF(O135=0," ",IF(N135/O135*100&gt;200,"св.200",N135/O135))</f>
        <v>1.1818181170145006</v>
      </c>
      <c r="R135" s="27">
        <f t="shared" si="789"/>
        <v>2155269.7400000002</v>
      </c>
      <c r="S135" s="26">
        <f t="shared" si="845"/>
        <v>1.1818181170145006</v>
      </c>
      <c r="T135" s="27"/>
      <c r="U135" s="27"/>
      <c r="V135" s="27"/>
      <c r="W135" s="26" t="str">
        <f t="shared" si="799"/>
        <v xml:space="preserve"> </v>
      </c>
      <c r="X135" s="26" t="str">
        <f t="shared" si="800"/>
        <v xml:space="preserve"> </v>
      </c>
      <c r="Y135" s="8"/>
      <c r="Z135" s="136">
        <v>0</v>
      </c>
      <c r="AA135" s="48"/>
      <c r="AB135" s="26" t="str">
        <f t="shared" si="801"/>
        <v xml:space="preserve"> </v>
      </c>
      <c r="AC135" s="26" t="str">
        <f t="shared" si="802"/>
        <v xml:space="preserve"> </v>
      </c>
      <c r="AD135" s="136">
        <v>114107.03</v>
      </c>
      <c r="AE135" s="136">
        <v>113108.99</v>
      </c>
      <c r="AF135" s="8">
        <v>61410.720000000001</v>
      </c>
      <c r="AG135" s="26">
        <f t="shared" si="803"/>
        <v>0.99125347491736493</v>
      </c>
      <c r="AH135" s="26">
        <f t="shared" si="804"/>
        <v>1.8418443880807782</v>
      </c>
      <c r="AI135" s="136">
        <v>728321.12</v>
      </c>
      <c r="AJ135" s="136">
        <v>739793.29</v>
      </c>
      <c r="AK135" s="8">
        <v>78935.51999999999</v>
      </c>
      <c r="AL135" s="26">
        <f t="shared" si="805"/>
        <v>1.0157515272933455</v>
      </c>
      <c r="AM135" s="26" t="str">
        <f t="shared" si="806"/>
        <v>св.200</v>
      </c>
      <c r="AN135" s="136"/>
      <c r="AO135" s="8"/>
      <c r="AP135" s="8">
        <v>1600</v>
      </c>
      <c r="AQ135" s="26" t="str">
        <f t="shared" si="807"/>
        <v xml:space="preserve"> </v>
      </c>
      <c r="AR135" s="26">
        <f t="shared" si="808"/>
        <v>0</v>
      </c>
      <c r="AS135" s="8">
        <f>AX135+BC135+BH135+BM135+BR135+BW135+CB135+CG135+CL135+CQ135+DK135+DP135+DX135+DF135</f>
        <v>414735.61</v>
      </c>
      <c r="AT135" s="14">
        <f t="shared" si="810"/>
        <v>414735.61</v>
      </c>
      <c r="AU135" s="8">
        <f t="shared" si="811"/>
        <v>468607.06999999995</v>
      </c>
      <c r="AV135" s="26">
        <f t="shared" si="812"/>
        <v>1</v>
      </c>
      <c r="AW135" s="26">
        <f t="shared" si="813"/>
        <v>0.88503916511545599</v>
      </c>
      <c r="AX135" s="8"/>
      <c r="AY135" s="8"/>
      <c r="AZ135" s="27"/>
      <c r="BA135" s="26" t="str">
        <f t="shared" si="814"/>
        <v xml:space="preserve"> </v>
      </c>
      <c r="BB135" s="26" t="str">
        <f t="shared" si="815"/>
        <v xml:space="preserve"> </v>
      </c>
      <c r="BC135" s="136">
        <v>49383.8</v>
      </c>
      <c r="BD135" s="136">
        <v>49383.8</v>
      </c>
      <c r="BE135" s="8">
        <v>91908.76</v>
      </c>
      <c r="BF135" s="26">
        <f t="shared" si="816"/>
        <v>1</v>
      </c>
      <c r="BG135" s="26">
        <f t="shared" si="817"/>
        <v>0.53731330941686084</v>
      </c>
      <c r="BH135" s="136">
        <v>29751.81</v>
      </c>
      <c r="BI135" s="136">
        <v>29751.81</v>
      </c>
      <c r="BJ135" s="8">
        <v>271525.19999999995</v>
      </c>
      <c r="BK135" s="26">
        <f t="shared" si="818"/>
        <v>1</v>
      </c>
      <c r="BL135" s="26">
        <f t="shared" si="819"/>
        <v>0.10957292361813933</v>
      </c>
      <c r="BM135" s="27"/>
      <c r="BN135" s="27"/>
      <c r="BO135" s="27"/>
      <c r="BP135" s="26" t="str">
        <f t="shared" si="820"/>
        <v xml:space="preserve"> </v>
      </c>
      <c r="BQ135" s="26" t="str">
        <f t="shared" si="821"/>
        <v xml:space="preserve"> </v>
      </c>
      <c r="BR135" s="27"/>
      <c r="BS135" s="27"/>
      <c r="BT135" s="27"/>
      <c r="BU135" s="26" t="str">
        <f t="shared" si="822"/>
        <v xml:space="preserve"> </v>
      </c>
      <c r="BV135" s="26" t="str">
        <f t="shared" si="823"/>
        <v xml:space="preserve"> </v>
      </c>
      <c r="BW135" s="136"/>
      <c r="BX135" s="27"/>
      <c r="BY135" s="27">
        <v>7423.11</v>
      </c>
      <c r="BZ135" s="26" t="str">
        <f>IF(BX135&lt;=0," ",IF(#REF!&lt;=0," ",IF(BX135/#REF!*100&gt;200,"СВ.200",BX135/#REF!)))</f>
        <v xml:space="preserve"> </v>
      </c>
      <c r="CA135" s="26">
        <f t="shared" si="825"/>
        <v>0</v>
      </c>
      <c r="CB135" s="136">
        <v>335600</v>
      </c>
      <c r="CC135" s="136">
        <v>335600</v>
      </c>
      <c r="CD135" s="8">
        <v>97750</v>
      </c>
      <c r="CE135" s="26">
        <f t="shared" si="826"/>
        <v>1</v>
      </c>
      <c r="CF135" s="26" t="str">
        <f t="shared" si="827"/>
        <v>св.200</v>
      </c>
      <c r="CG135" s="27"/>
      <c r="CH135" s="27"/>
      <c r="CI135" s="27"/>
      <c r="CJ135" s="26" t="str">
        <f t="shared" si="828"/>
        <v xml:space="preserve"> </v>
      </c>
      <c r="CK135" s="26" t="str">
        <f t="shared" si="829"/>
        <v xml:space="preserve"> </v>
      </c>
      <c r="CL135" s="27"/>
      <c r="CM135" s="27"/>
      <c r="CN135" s="27"/>
      <c r="CO135" s="26" t="str">
        <f t="shared" si="830"/>
        <v xml:space="preserve"> </v>
      </c>
      <c r="CP135" s="26" t="str">
        <f t="shared" si="831"/>
        <v xml:space="preserve"> </v>
      </c>
      <c r="CQ135" s="30"/>
      <c r="CR135" s="30"/>
      <c r="CS135" s="27"/>
      <c r="CT135" s="44" t="str">
        <f t="shared" si="832"/>
        <v xml:space="preserve"> </v>
      </c>
      <c r="CU135" s="26" t="str">
        <f t="shared" si="833"/>
        <v xml:space="preserve"> </v>
      </c>
      <c r="CV135" s="27"/>
      <c r="CW135" s="27"/>
      <c r="CX135" s="27"/>
      <c r="CY135" s="26" t="str">
        <f t="shared" si="834"/>
        <v xml:space="preserve"> </v>
      </c>
      <c r="CZ135" s="26" t="str">
        <f t="shared" si="835"/>
        <v xml:space="preserve"> </v>
      </c>
      <c r="DA135" s="27"/>
      <c r="DB135" s="27"/>
      <c r="DC135" s="27"/>
      <c r="DD135" s="26" t="str">
        <f t="shared" si="836"/>
        <v xml:space="preserve"> </v>
      </c>
      <c r="DE135" s="26" t="str">
        <f t="shared" si="837"/>
        <v xml:space="preserve"> </v>
      </c>
      <c r="DF135" s="27"/>
      <c r="DG135" s="27"/>
      <c r="DH135" s="27"/>
      <c r="DI135" s="26" t="str">
        <f t="shared" si="847"/>
        <v xml:space="preserve"> </v>
      </c>
      <c r="DJ135" s="26" t="str">
        <f t="shared" si="848"/>
        <v xml:space="preserve"> </v>
      </c>
      <c r="DK135" s="27"/>
      <c r="DL135" s="27"/>
      <c r="DM135" s="27"/>
      <c r="DN135" s="26" t="str">
        <f t="shared" si="838"/>
        <v xml:space="preserve"> </v>
      </c>
      <c r="DO135" s="26" t="str">
        <f t="shared" si="839"/>
        <v xml:space="preserve"> </v>
      </c>
      <c r="DP135" s="8"/>
      <c r="DQ135" s="35"/>
      <c r="DR135" s="27"/>
      <c r="DS135" s="26" t="str">
        <f t="shared" si="840"/>
        <v xml:space="preserve"> </v>
      </c>
      <c r="DT135" s="26" t="str">
        <f t="shared" si="841"/>
        <v xml:space="preserve"> </v>
      </c>
      <c r="DU135" s="8"/>
      <c r="DV135" s="27"/>
      <c r="DW135" s="26" t="str">
        <f t="shared" si="786"/>
        <v xml:space="preserve"> </v>
      </c>
      <c r="DX135" s="27"/>
      <c r="DY135" s="27"/>
      <c r="DZ135" s="27"/>
      <c r="EA135" s="26" t="str">
        <f t="shared" si="842"/>
        <v xml:space="preserve"> </v>
      </c>
      <c r="EB135" s="26" t="str">
        <f t="shared" si="843"/>
        <v xml:space="preserve"> </v>
      </c>
    </row>
    <row r="136" spans="1:132" s="16" customFormat="1" ht="15.75" hidden="1" outlineLevel="1" x14ac:dyDescent="0.25">
      <c r="A136" s="15">
        <v>111</v>
      </c>
      <c r="B136" s="7" t="s">
        <v>47</v>
      </c>
      <c r="C136" s="25">
        <f t="shared" si="787"/>
        <v>682588.91</v>
      </c>
      <c r="D136" s="25">
        <f t="shared" si="787"/>
        <v>706144</v>
      </c>
      <c r="E136" s="25">
        <f t="shared" si="787"/>
        <v>777238.75</v>
      </c>
      <c r="F136" s="26">
        <f t="shared" si="793"/>
        <v>1.0345084569276111</v>
      </c>
      <c r="G136" s="26">
        <f t="shared" si="794"/>
        <v>0.90852907166555963</v>
      </c>
      <c r="H136" s="14">
        <f t="shared" si="844"/>
        <v>607354</v>
      </c>
      <c r="I136" s="21">
        <f t="shared" si="844"/>
        <v>630949.09</v>
      </c>
      <c r="J136" s="14">
        <f>AA136++AK136+O136+AF136+AP136+V136</f>
        <v>723708.64</v>
      </c>
      <c r="K136" s="26">
        <f t="shared" si="795"/>
        <v>1.0388489908685874</v>
      </c>
      <c r="L136" s="26">
        <f t="shared" si="796"/>
        <v>0.87182749400366422</v>
      </c>
      <c r="M136" s="136">
        <v>252752</v>
      </c>
      <c r="N136" s="136">
        <v>270988.09999999998</v>
      </c>
      <c r="O136" s="136">
        <v>244505.86</v>
      </c>
      <c r="P136" s="26">
        <f t="shared" si="797"/>
        <v>1.0721501709185288</v>
      </c>
      <c r="Q136" s="26">
        <f t="shared" si="798"/>
        <v>1.1083092241633798</v>
      </c>
      <c r="R136" s="27">
        <f t="shared" si="789"/>
        <v>270988.09999999998</v>
      </c>
      <c r="S136" s="26">
        <f t="shared" si="845"/>
        <v>1.1083092241633798</v>
      </c>
      <c r="T136" s="27"/>
      <c r="U136" s="27"/>
      <c r="V136" s="27"/>
      <c r="W136" s="26" t="str">
        <f t="shared" si="799"/>
        <v xml:space="preserve"> </v>
      </c>
      <c r="X136" s="26" t="str">
        <f t="shared" si="800"/>
        <v xml:space="preserve"> </v>
      </c>
      <c r="Y136" s="136">
        <v>1602</v>
      </c>
      <c r="Z136" s="136">
        <v>1185.8599999999999</v>
      </c>
      <c r="AA136" s="8">
        <v>531.9</v>
      </c>
      <c r="AB136" s="26">
        <f t="shared" si="801"/>
        <v>0.74023720349563038</v>
      </c>
      <c r="AC136" s="26" t="str">
        <f t="shared" si="802"/>
        <v>св.200</v>
      </c>
      <c r="AD136" s="136">
        <v>42000</v>
      </c>
      <c r="AE136" s="136">
        <v>70525.919999999998</v>
      </c>
      <c r="AF136" s="8">
        <v>46857.27</v>
      </c>
      <c r="AG136" s="26">
        <f t="shared" si="803"/>
        <v>1.6791885714285715</v>
      </c>
      <c r="AH136" s="26">
        <f t="shared" si="804"/>
        <v>1.5051222574426553</v>
      </c>
      <c r="AI136" s="136">
        <v>311000</v>
      </c>
      <c r="AJ136" s="136">
        <v>288249.21000000002</v>
      </c>
      <c r="AK136" s="8">
        <v>429713.61</v>
      </c>
      <c r="AL136" s="26">
        <f t="shared" si="805"/>
        <v>0.92684633440514475</v>
      </c>
      <c r="AM136" s="26">
        <f t="shared" si="806"/>
        <v>0.67079376424684345</v>
      </c>
      <c r="AN136" s="136"/>
      <c r="AO136" s="8"/>
      <c r="AP136" s="8">
        <v>2100</v>
      </c>
      <c r="AQ136" s="26" t="str">
        <f t="shared" si="807"/>
        <v xml:space="preserve"> </v>
      </c>
      <c r="AR136" s="26" t="str">
        <f>IF(AO136=0," ",IF(AO136/AP136*100&gt;200,"св.200",AO136/AP136))</f>
        <v xml:space="preserve"> </v>
      </c>
      <c r="AS136" s="8">
        <f t="shared" si="809"/>
        <v>75234.91</v>
      </c>
      <c r="AT136" s="14">
        <f t="shared" si="810"/>
        <v>75194.91</v>
      </c>
      <c r="AU136" s="8">
        <f t="shared" si="811"/>
        <v>53530.11</v>
      </c>
      <c r="AV136" s="26">
        <f t="shared" si="812"/>
        <v>0.99946833192197615</v>
      </c>
      <c r="AW136" s="26">
        <f t="shared" si="813"/>
        <v>1.4047217537942664</v>
      </c>
      <c r="AX136" s="8"/>
      <c r="AY136" s="8"/>
      <c r="AZ136" s="27"/>
      <c r="BA136" s="26" t="str">
        <f t="shared" si="814"/>
        <v xml:space="preserve"> </v>
      </c>
      <c r="BB136" s="26" t="str">
        <f t="shared" si="815"/>
        <v xml:space="preserve"> </v>
      </c>
      <c r="BC136" s="136">
        <v>2233.91</v>
      </c>
      <c r="BD136" s="136">
        <v>2233.91</v>
      </c>
      <c r="BE136" s="32">
        <v>1767.11</v>
      </c>
      <c r="BF136" s="26">
        <f t="shared" si="816"/>
        <v>1</v>
      </c>
      <c r="BG136" s="26">
        <f t="shared" si="817"/>
        <v>1.26416012585521</v>
      </c>
      <c r="BH136" s="8"/>
      <c r="BI136" s="136">
        <v>0</v>
      </c>
      <c r="BJ136" s="27"/>
      <c r="BK136" s="26" t="str">
        <f t="shared" si="818"/>
        <v xml:space="preserve"> </v>
      </c>
      <c r="BL136" s="26" t="str">
        <f t="shared" si="819"/>
        <v xml:space="preserve"> </v>
      </c>
      <c r="BM136" s="27"/>
      <c r="BN136" s="27"/>
      <c r="BO136" s="27"/>
      <c r="BP136" s="26" t="str">
        <f t="shared" si="820"/>
        <v xml:space="preserve"> </v>
      </c>
      <c r="BQ136" s="26" t="str">
        <f t="shared" si="821"/>
        <v xml:space="preserve"> </v>
      </c>
      <c r="BR136" s="27"/>
      <c r="BS136" s="27"/>
      <c r="BT136" s="27"/>
      <c r="BU136" s="26" t="str">
        <f t="shared" si="822"/>
        <v xml:space="preserve"> </v>
      </c>
      <c r="BV136" s="26" t="str">
        <f t="shared" si="823"/>
        <v xml:space="preserve"> </v>
      </c>
      <c r="BW136" s="27"/>
      <c r="BX136" s="27"/>
      <c r="BY136" s="27"/>
      <c r="BZ136" s="26" t="str">
        <f t="shared" si="824"/>
        <v xml:space="preserve"> </v>
      </c>
      <c r="CA136" s="26" t="str">
        <f t="shared" si="825"/>
        <v xml:space="preserve"> </v>
      </c>
      <c r="CB136" s="136">
        <v>12000</v>
      </c>
      <c r="CC136" s="136">
        <v>11960</v>
      </c>
      <c r="CD136" s="8">
        <v>17500</v>
      </c>
      <c r="CE136" s="26">
        <f t="shared" si="826"/>
        <v>0.9966666666666667</v>
      </c>
      <c r="CF136" s="26">
        <f t="shared" si="827"/>
        <v>0.68342857142857139</v>
      </c>
      <c r="CG136" s="42"/>
      <c r="CH136" s="42"/>
      <c r="CI136" s="27"/>
      <c r="CJ136" s="26" t="str">
        <f t="shared" si="828"/>
        <v xml:space="preserve"> </v>
      </c>
      <c r="CK136" s="26" t="str">
        <f t="shared" si="829"/>
        <v xml:space="preserve"> </v>
      </c>
      <c r="CL136" s="136">
        <v>61001</v>
      </c>
      <c r="CM136" s="136">
        <v>61001</v>
      </c>
      <c r="CN136" s="27">
        <v>34263</v>
      </c>
      <c r="CO136" s="26">
        <f t="shared" si="830"/>
        <v>1</v>
      </c>
      <c r="CP136" s="26">
        <f t="shared" si="831"/>
        <v>1.7803753319907771</v>
      </c>
      <c r="CQ136" s="30"/>
      <c r="CR136" s="30"/>
      <c r="CS136" s="27"/>
      <c r="CT136" s="44" t="str">
        <f t="shared" si="832"/>
        <v xml:space="preserve"> </v>
      </c>
      <c r="CU136" s="26" t="str">
        <f t="shared" si="833"/>
        <v xml:space="preserve"> </v>
      </c>
      <c r="CV136" s="27"/>
      <c r="CW136" s="27"/>
      <c r="CX136" s="27"/>
      <c r="CY136" s="26" t="str">
        <f t="shared" si="834"/>
        <v xml:space="preserve"> </v>
      </c>
      <c r="CZ136" s="26" t="str">
        <f t="shared" si="835"/>
        <v xml:space="preserve"> </v>
      </c>
      <c r="DA136" s="27"/>
      <c r="DB136" s="27"/>
      <c r="DC136" s="27"/>
      <c r="DD136" s="26" t="str">
        <f t="shared" si="836"/>
        <v xml:space="preserve"> </v>
      </c>
      <c r="DE136" s="26" t="str">
        <f t="shared" si="837"/>
        <v xml:space="preserve"> </v>
      </c>
      <c r="DF136" s="27"/>
      <c r="DG136" s="27"/>
      <c r="DH136" s="27"/>
      <c r="DI136" s="26" t="str">
        <f t="shared" si="847"/>
        <v xml:space="preserve"> </v>
      </c>
      <c r="DJ136" s="26" t="str">
        <f t="shared" si="848"/>
        <v xml:space="preserve"> </v>
      </c>
      <c r="DK136" s="27"/>
      <c r="DL136" s="27"/>
      <c r="DM136" s="27"/>
      <c r="DN136" s="26" t="str">
        <f t="shared" si="838"/>
        <v xml:space="preserve"> </v>
      </c>
      <c r="DO136" s="26" t="str">
        <f t="shared" si="839"/>
        <v xml:space="preserve"> </v>
      </c>
      <c r="DP136" s="8"/>
      <c r="DQ136" s="35"/>
      <c r="DR136" s="27"/>
      <c r="DS136" s="26" t="str">
        <f t="shared" si="840"/>
        <v xml:space="preserve"> </v>
      </c>
      <c r="DT136" s="26" t="str">
        <f t="shared" si="841"/>
        <v xml:space="preserve"> </v>
      </c>
      <c r="DU136" s="8"/>
      <c r="DV136" s="8"/>
      <c r="DW136" s="26" t="str">
        <f t="shared" si="786"/>
        <v xml:space="preserve"> </v>
      </c>
      <c r="DX136" s="27"/>
      <c r="DY136" s="27"/>
      <c r="DZ136" s="27"/>
      <c r="EA136" s="26" t="str">
        <f t="shared" si="842"/>
        <v xml:space="preserve"> </v>
      </c>
      <c r="EB136" s="26" t="str">
        <f t="shared" si="843"/>
        <v xml:space="preserve"> </v>
      </c>
    </row>
    <row r="137" spans="1:132" s="16" customFormat="1" ht="15.75" hidden="1" outlineLevel="1" x14ac:dyDescent="0.25">
      <c r="A137" s="15">
        <f t="shared" ref="A137" si="849">A136+1</f>
        <v>112</v>
      </c>
      <c r="B137" s="7" t="s">
        <v>68</v>
      </c>
      <c r="C137" s="25">
        <f t="shared" si="787"/>
        <v>917130.96000000008</v>
      </c>
      <c r="D137" s="25">
        <f t="shared" si="787"/>
        <v>924421.80999999994</v>
      </c>
      <c r="E137" s="25">
        <f t="shared" si="787"/>
        <v>730997.94</v>
      </c>
      <c r="F137" s="26">
        <f t="shared" si="793"/>
        <v>1.007949628044396</v>
      </c>
      <c r="G137" s="26">
        <f t="shared" si="794"/>
        <v>1.2646024830111013</v>
      </c>
      <c r="H137" s="14">
        <f t="shared" si="844"/>
        <v>881886.58000000007</v>
      </c>
      <c r="I137" s="21">
        <f t="shared" si="844"/>
        <v>890351.82</v>
      </c>
      <c r="J137" s="14">
        <f>AA137++AK137+O137+AF137+AP137+V137</f>
        <v>706922.35</v>
      </c>
      <c r="K137" s="26">
        <f t="shared" si="795"/>
        <v>1.0095990121541478</v>
      </c>
      <c r="L137" s="26">
        <f t="shared" si="796"/>
        <v>1.2594761220945978</v>
      </c>
      <c r="M137" s="136">
        <v>28025.8</v>
      </c>
      <c r="N137" s="136">
        <v>29747.03</v>
      </c>
      <c r="O137" s="136">
        <v>29509.48</v>
      </c>
      <c r="P137" s="26">
        <f t="shared" si="797"/>
        <v>1.0614159096261302</v>
      </c>
      <c r="Q137" s="26">
        <f>IF(O137=0," ",IF(N137/O137*100&gt;200,"св.200",N137/O137))</f>
        <v>1.0080499554719364</v>
      </c>
      <c r="R137" s="27">
        <f t="shared" si="789"/>
        <v>29747.03</v>
      </c>
      <c r="S137" s="26">
        <f t="shared" si="845"/>
        <v>1.0080499554719364</v>
      </c>
      <c r="T137" s="27"/>
      <c r="U137" s="27"/>
      <c r="V137" s="27"/>
      <c r="W137" s="26" t="str">
        <f t="shared" si="799"/>
        <v xml:space="preserve"> </v>
      </c>
      <c r="X137" s="26" t="str">
        <f t="shared" si="800"/>
        <v xml:space="preserve"> </v>
      </c>
      <c r="Y137" s="8"/>
      <c r="Z137" s="136">
        <v>0</v>
      </c>
      <c r="AA137" s="8"/>
      <c r="AB137" s="26" t="str">
        <f t="shared" si="801"/>
        <v xml:space="preserve"> </v>
      </c>
      <c r="AC137" s="26" t="str">
        <f t="shared" si="802"/>
        <v xml:space="preserve"> </v>
      </c>
      <c r="AD137" s="136">
        <v>122805</v>
      </c>
      <c r="AE137" s="136">
        <v>123149.21</v>
      </c>
      <c r="AF137" s="8">
        <v>106912.34</v>
      </c>
      <c r="AG137" s="26">
        <f t="shared" si="803"/>
        <v>1.0028028989047677</v>
      </c>
      <c r="AH137" s="26">
        <f t="shared" si="804"/>
        <v>1.1518708691625308</v>
      </c>
      <c r="AI137" s="136">
        <v>731055.78</v>
      </c>
      <c r="AJ137" s="136">
        <v>737455.58</v>
      </c>
      <c r="AK137" s="8">
        <v>570500.53</v>
      </c>
      <c r="AL137" s="26">
        <f t="shared" si="805"/>
        <v>1.0087541883602917</v>
      </c>
      <c r="AM137" s="26">
        <f t="shared" si="806"/>
        <v>1.2926466168225994</v>
      </c>
      <c r="AN137" s="66"/>
      <c r="AO137" s="8"/>
      <c r="AP137" s="8"/>
      <c r="AQ137" s="26" t="str">
        <f t="shared" si="807"/>
        <v xml:space="preserve"> </v>
      </c>
      <c r="AR137" s="26" t="str">
        <f t="shared" si="808"/>
        <v xml:space="preserve"> </v>
      </c>
      <c r="AS137" s="8">
        <f t="shared" si="809"/>
        <v>35244.380000000005</v>
      </c>
      <c r="AT137" s="14">
        <f t="shared" si="810"/>
        <v>34069.99</v>
      </c>
      <c r="AU137" s="8">
        <f t="shared" si="811"/>
        <v>24075.59</v>
      </c>
      <c r="AV137" s="26">
        <f t="shared" si="812"/>
        <v>0.96667865912239037</v>
      </c>
      <c r="AW137" s="26">
        <f>IF(AT137=0," ",IF(AT137/AU137*100&gt;200,"св.200",AT137/AU137))</f>
        <v>1.4151258598439331</v>
      </c>
      <c r="AX137" s="8"/>
      <c r="AY137" s="8"/>
      <c r="AZ137" s="27"/>
      <c r="BA137" s="26" t="str">
        <f t="shared" si="814"/>
        <v xml:space="preserve"> </v>
      </c>
      <c r="BB137" s="26" t="str">
        <f t="shared" si="815"/>
        <v xml:space="preserve"> </v>
      </c>
      <c r="BC137" s="136">
        <v>1506.49</v>
      </c>
      <c r="BD137" s="136">
        <v>1506.49</v>
      </c>
      <c r="BE137" s="32"/>
      <c r="BF137" s="26">
        <f t="shared" si="816"/>
        <v>1</v>
      </c>
      <c r="BG137" s="26" t="str">
        <f t="shared" si="817"/>
        <v xml:space="preserve"> </v>
      </c>
      <c r="BH137" s="8"/>
      <c r="BI137" s="136">
        <v>0</v>
      </c>
      <c r="BJ137" s="27"/>
      <c r="BK137" s="26" t="str">
        <f t="shared" si="818"/>
        <v xml:space="preserve"> </v>
      </c>
      <c r="BL137" s="26" t="str">
        <f t="shared" si="819"/>
        <v xml:space="preserve"> </v>
      </c>
      <c r="BM137" s="27">
        <v>8474.58</v>
      </c>
      <c r="BN137" s="136">
        <v>8474.58</v>
      </c>
      <c r="BO137" s="27"/>
      <c r="BP137" s="26">
        <f t="shared" si="820"/>
        <v>1</v>
      </c>
      <c r="BQ137" s="26" t="str">
        <f t="shared" si="821"/>
        <v xml:space="preserve"> </v>
      </c>
      <c r="BR137" s="27"/>
      <c r="BS137" s="27"/>
      <c r="BT137" s="27"/>
      <c r="BU137" s="26" t="str">
        <f t="shared" si="822"/>
        <v xml:space="preserve"> </v>
      </c>
      <c r="BV137" s="26" t="str">
        <f t="shared" si="823"/>
        <v xml:space="preserve"> </v>
      </c>
      <c r="BW137" s="27"/>
      <c r="BX137" s="27"/>
      <c r="BY137" s="27"/>
      <c r="BZ137" s="26" t="str">
        <f t="shared" si="824"/>
        <v xml:space="preserve"> </v>
      </c>
      <c r="CA137" s="26" t="str">
        <f t="shared" si="825"/>
        <v xml:space="preserve"> </v>
      </c>
      <c r="CB137" s="27"/>
      <c r="CC137" s="27"/>
      <c r="CD137" s="27"/>
      <c r="CE137" s="26" t="str">
        <f t="shared" si="826"/>
        <v xml:space="preserve"> </v>
      </c>
      <c r="CF137" s="26" t="str">
        <f t="shared" si="827"/>
        <v xml:space="preserve"> </v>
      </c>
      <c r="CG137" s="27"/>
      <c r="CH137" s="27"/>
      <c r="CI137" s="27"/>
      <c r="CJ137" s="26" t="str">
        <f t="shared" si="828"/>
        <v xml:space="preserve"> </v>
      </c>
      <c r="CK137" s="26" t="str">
        <f t="shared" si="829"/>
        <v xml:space="preserve"> </v>
      </c>
      <c r="CL137" s="27"/>
      <c r="CM137" s="27"/>
      <c r="CN137" s="27"/>
      <c r="CO137" s="26" t="str">
        <f t="shared" si="830"/>
        <v xml:space="preserve"> </v>
      </c>
      <c r="CP137" s="26" t="str">
        <f t="shared" si="831"/>
        <v xml:space="preserve"> </v>
      </c>
      <c r="CQ137" s="30"/>
      <c r="CR137" s="30"/>
      <c r="CS137" s="27"/>
      <c r="CT137" s="44" t="str">
        <f t="shared" si="832"/>
        <v xml:space="preserve"> </v>
      </c>
      <c r="CU137" s="26" t="str">
        <f t="shared" si="833"/>
        <v xml:space="preserve"> </v>
      </c>
      <c r="CV137" s="27"/>
      <c r="CW137" s="27"/>
      <c r="CX137" s="27"/>
      <c r="CY137" s="26" t="str">
        <f t="shared" si="834"/>
        <v xml:space="preserve"> </v>
      </c>
      <c r="CZ137" s="26" t="str">
        <f t="shared" si="835"/>
        <v xml:space="preserve"> </v>
      </c>
      <c r="DA137" s="27"/>
      <c r="DB137" s="27"/>
      <c r="DC137" s="27"/>
      <c r="DD137" s="26" t="str">
        <f t="shared" si="836"/>
        <v xml:space="preserve"> </v>
      </c>
      <c r="DE137" s="26" t="str">
        <f t="shared" si="837"/>
        <v xml:space="preserve"> </v>
      </c>
      <c r="DF137" s="27"/>
      <c r="DG137" s="27"/>
      <c r="DH137" s="27"/>
      <c r="DI137" s="26" t="str">
        <f t="shared" si="847"/>
        <v xml:space="preserve"> </v>
      </c>
      <c r="DJ137" s="26" t="str">
        <f t="shared" si="848"/>
        <v xml:space="preserve"> </v>
      </c>
      <c r="DK137" s="27"/>
      <c r="DL137" s="27"/>
      <c r="DM137" s="27"/>
      <c r="DN137" s="26" t="str">
        <f t="shared" si="838"/>
        <v xml:space="preserve"> </v>
      </c>
      <c r="DO137" s="26" t="str">
        <f t="shared" si="839"/>
        <v xml:space="preserve"> </v>
      </c>
      <c r="DP137" s="8"/>
      <c r="DQ137" s="35"/>
      <c r="DR137" s="27"/>
      <c r="DS137" s="26" t="str">
        <f t="shared" si="840"/>
        <v xml:space="preserve"> </v>
      </c>
      <c r="DT137" s="26" t="str">
        <f t="shared" si="841"/>
        <v xml:space="preserve"> </v>
      </c>
      <c r="DU137" s="136"/>
      <c r="DV137" s="27"/>
      <c r="DW137" s="26" t="str">
        <f t="shared" si="786"/>
        <v xml:space="preserve"> </v>
      </c>
      <c r="DX137" s="136">
        <v>25263.31</v>
      </c>
      <c r="DY137" s="136">
        <v>24088.92</v>
      </c>
      <c r="DZ137" s="27">
        <v>24075.59</v>
      </c>
      <c r="EA137" s="26">
        <f t="shared" si="842"/>
        <v>0.95351400905107042</v>
      </c>
      <c r="EB137" s="26">
        <f>IF(DY137=0," ",IF(DY137/DZ137*100&gt;200,"св.200",DY137/DZ137))</f>
        <v>1.0005536728279556</v>
      </c>
    </row>
    <row r="138" spans="1:132" s="18" customFormat="1" ht="32.1" customHeight="1" collapsed="1" x14ac:dyDescent="0.25">
      <c r="A138" s="17"/>
      <c r="B138" s="6" t="s">
        <v>157</v>
      </c>
      <c r="C138" s="31">
        <f>SUM(C139:C142)</f>
        <v>30009799.02</v>
      </c>
      <c r="D138" s="31">
        <f>SUM(D139:D142)</f>
        <v>31054468.569999997</v>
      </c>
      <c r="E138" s="31">
        <f>SUM(E139:E140,E141,E142)</f>
        <v>31864675.640000001</v>
      </c>
      <c r="F138" s="23">
        <f t="shared" si="742"/>
        <v>1.0348109478941787</v>
      </c>
      <c r="G138" s="23">
        <f t="shared" si="757"/>
        <v>0.97457350330022052</v>
      </c>
      <c r="H138" s="22">
        <f>SUM(H139:H142)</f>
        <v>27625392.93</v>
      </c>
      <c r="I138" s="22">
        <f>SUM(I139:I142)</f>
        <v>28680584.100000001</v>
      </c>
      <c r="J138" s="22">
        <f>SUM(J139:J140,J141,J142)</f>
        <v>27242726.200000003</v>
      </c>
      <c r="K138" s="23">
        <f t="shared" si="743"/>
        <v>1.0381964221350173</v>
      </c>
      <c r="L138" s="23">
        <f t="shared" si="758"/>
        <v>1.0527795158767921</v>
      </c>
      <c r="M138" s="22">
        <f>SUM(M139:M142)</f>
        <v>19853235.800000001</v>
      </c>
      <c r="N138" s="22">
        <f>SUM(N139:N142)</f>
        <v>21246988.399999999</v>
      </c>
      <c r="O138" s="22">
        <f>SUM(O139:O140,O141,O142)</f>
        <v>18552747.360000003</v>
      </c>
      <c r="P138" s="23">
        <f t="shared" si="744"/>
        <v>1.0702027928364199</v>
      </c>
      <c r="Q138" s="23">
        <f t="shared" si="759"/>
        <v>1.1452205965898516</v>
      </c>
      <c r="R138" s="24">
        <f>SUM(R139:R140,R141,R142)</f>
        <v>21246988.399999999</v>
      </c>
      <c r="S138" s="23">
        <f t="shared" si="845"/>
        <v>1.1452205965898516</v>
      </c>
      <c r="T138" s="22">
        <f>SUM(T139:T142)</f>
        <v>2169707.7000000002</v>
      </c>
      <c r="U138" s="22">
        <f>SUM(U139:U142)</f>
        <v>2344295.31</v>
      </c>
      <c r="V138" s="22">
        <f>SUM(V139:V140,V141,V142)</f>
        <v>2146297.5299999998</v>
      </c>
      <c r="W138" s="23">
        <f t="shared" si="745"/>
        <v>1.080465958617375</v>
      </c>
      <c r="X138" s="23">
        <f t="shared" si="784"/>
        <v>1.0922508539624514</v>
      </c>
      <c r="Y138" s="22">
        <f>SUM(Y139:Y142)</f>
        <v>46290.6</v>
      </c>
      <c r="Z138" s="22">
        <f>SUM(Z139:Z142)</f>
        <v>41789.589999999997</v>
      </c>
      <c r="AA138" s="22">
        <f>SUM(AA139:AA140,AA141,AA142)</f>
        <v>46275.18</v>
      </c>
      <c r="AB138" s="23">
        <f t="shared" si="746"/>
        <v>0.90276622035575249</v>
      </c>
      <c r="AC138" s="23">
        <f t="shared" si="781"/>
        <v>0.90306704371544311</v>
      </c>
      <c r="AD138" s="22">
        <f>SUM(AD139:AD142)</f>
        <v>1078943.08</v>
      </c>
      <c r="AE138" s="22">
        <f>SUM(AE139:AE142)</f>
        <v>1582358.1</v>
      </c>
      <c r="AF138" s="22">
        <f>SUM(AF139:AF140,AF141,AF142)</f>
        <v>1544892.7300000002</v>
      </c>
      <c r="AG138" s="23">
        <f t="shared" si="747"/>
        <v>1.4665816291254214</v>
      </c>
      <c r="AH138" s="23">
        <f t="shared" si="760"/>
        <v>1.0242511141857726</v>
      </c>
      <c r="AI138" s="22">
        <f>SUM(AI139:AI142)</f>
        <v>4477215.75</v>
      </c>
      <c r="AJ138" s="22">
        <f>SUM(AJ139:AJ142)</f>
        <v>3465152.6999999997</v>
      </c>
      <c r="AK138" s="22">
        <f>SUM(AK139:AK140,AK141,AK142)</f>
        <v>4952513.4000000004</v>
      </c>
      <c r="AL138" s="23">
        <f t="shared" si="785"/>
        <v>0.77395258425953672</v>
      </c>
      <c r="AM138" s="23">
        <f t="shared" si="761"/>
        <v>0.69967558290705467</v>
      </c>
      <c r="AN138" s="65">
        <f>SUM(AN139:AN142)</f>
        <v>0</v>
      </c>
      <c r="AO138" s="22">
        <f>SUM(AO139:AO142)</f>
        <v>0</v>
      </c>
      <c r="AP138" s="22">
        <f>SUM(AP139:AP140,AP141,AP142)</f>
        <v>0</v>
      </c>
      <c r="AQ138" s="23" t="str">
        <f t="shared" si="719"/>
        <v xml:space="preserve"> </v>
      </c>
      <c r="AR138" s="23" t="str">
        <f t="shared" si="762"/>
        <v xml:space="preserve"> </v>
      </c>
      <c r="AS138" s="22">
        <f>SUM(AS139:AS142)</f>
        <v>2384406.0900000003</v>
      </c>
      <c r="AT138" s="22">
        <f>SUM(AT139:AT142)</f>
        <v>2373884.4700000002</v>
      </c>
      <c r="AU138" s="22">
        <f>SUM(AU139:AU140,AU141,AU142)</f>
        <v>4621949.4399999995</v>
      </c>
      <c r="AV138" s="23">
        <f t="shared" si="748"/>
        <v>0.99558732044674481</v>
      </c>
      <c r="AW138" s="23">
        <f t="shared" si="763"/>
        <v>0.51361108571538172</v>
      </c>
      <c r="AX138" s="22">
        <f>SUM(AX139:AX142)</f>
        <v>566219.28</v>
      </c>
      <c r="AY138" s="22">
        <f>SUM(AY139:AY142)</f>
        <v>537623.56999999995</v>
      </c>
      <c r="AZ138" s="22">
        <f>SUM(AZ139:AZ140,AZ141,AZ142)</f>
        <v>491097.22</v>
      </c>
      <c r="BA138" s="23">
        <f t="shared" si="749"/>
        <v>0.94949711002422932</v>
      </c>
      <c r="BB138" s="23">
        <f t="shared" si="764"/>
        <v>1.0947395914804812</v>
      </c>
      <c r="BC138" s="24">
        <f>SUM(BC139:BC142)</f>
        <v>305966.01</v>
      </c>
      <c r="BD138" s="24">
        <f>SUM(BD139:BD142)</f>
        <v>305966.01</v>
      </c>
      <c r="BE138" s="24">
        <f>SUM(BE139:BE140,BE141,BE142)</f>
        <v>0</v>
      </c>
      <c r="BF138" s="23">
        <f t="shared" si="765"/>
        <v>1</v>
      </c>
      <c r="BG138" s="23" t="str">
        <f t="shared" si="766"/>
        <v xml:space="preserve"> </v>
      </c>
      <c r="BH138" s="24">
        <f>SUM(BH139:BH142)</f>
        <v>76849.67</v>
      </c>
      <c r="BI138" s="24">
        <f>SUM(BI139:BI142)</f>
        <v>75797.97</v>
      </c>
      <c r="BJ138" s="24">
        <f>SUM(BJ139:BJ140,BJ141,BJ142)</f>
        <v>106455.59999999999</v>
      </c>
      <c r="BK138" s="23">
        <f t="shared" si="750"/>
        <v>0.98631484038903494</v>
      </c>
      <c r="BL138" s="23">
        <f t="shared" si="767"/>
        <v>0.71201486817039228</v>
      </c>
      <c r="BM138" s="22">
        <f>SUM(BM139:BM142)</f>
        <v>0</v>
      </c>
      <c r="BN138" s="22">
        <f>SUM(BN139:BN142)</f>
        <v>0</v>
      </c>
      <c r="BO138" s="22">
        <f>SUM(BO139:BO140,BO141,BO142)</f>
        <v>0</v>
      </c>
      <c r="BP138" s="23" t="str">
        <f t="shared" si="705"/>
        <v xml:space="preserve"> </v>
      </c>
      <c r="BQ138" s="23" t="str">
        <f t="shared" si="768"/>
        <v xml:space="preserve"> </v>
      </c>
      <c r="BR138" s="22">
        <f>SUM(BR139:BR142)</f>
        <v>0</v>
      </c>
      <c r="BS138" s="22">
        <f>SUM(BS139:BS142)</f>
        <v>0</v>
      </c>
      <c r="BT138" s="22">
        <f>SUM(BT139:BT140,BT141,BT142)</f>
        <v>0</v>
      </c>
      <c r="BU138" s="23" t="str">
        <f t="shared" si="751"/>
        <v xml:space="preserve"> </v>
      </c>
      <c r="BV138" s="23" t="str">
        <f t="shared" si="769"/>
        <v xml:space="preserve"> </v>
      </c>
      <c r="BW138" s="22">
        <f>SUM(BW139:BW142)</f>
        <v>728906.31</v>
      </c>
      <c r="BX138" s="22">
        <f>SUM(BX139:BX142)</f>
        <v>747752.28</v>
      </c>
      <c r="BY138" s="22">
        <f>SUM(BY139:BY140,BY141,BY142)</f>
        <v>840516.47</v>
      </c>
      <c r="BZ138" s="23">
        <f t="shared" si="752"/>
        <v>1.0258551335630501</v>
      </c>
      <c r="CA138" s="23">
        <f t="shared" si="770"/>
        <v>0.88963429830232843</v>
      </c>
      <c r="CB138" s="22">
        <f>SUM(CB139:CB142)</f>
        <v>311400</v>
      </c>
      <c r="CC138" s="22">
        <f>SUM(CC139:CC142)</f>
        <v>310917.07</v>
      </c>
      <c r="CD138" s="22">
        <f>SUM(CD139:CD140,CD141,CD142)</f>
        <v>1503382.58</v>
      </c>
      <c r="CE138" s="23">
        <f t="shared" si="725"/>
        <v>0.99844916506101478</v>
      </c>
      <c r="CF138" s="23">
        <f t="shared" si="771"/>
        <v>0.20681167530888911</v>
      </c>
      <c r="CG138" s="24">
        <f>SUM(CG139:CG142)</f>
        <v>0</v>
      </c>
      <c r="CH138" s="24">
        <f>SUM(CH139:CH142)</f>
        <v>0</v>
      </c>
      <c r="CI138" s="24">
        <f>SUM(CI139:CI140,CI141,CI142)</f>
        <v>0</v>
      </c>
      <c r="CJ138" s="23" t="str">
        <f t="shared" si="753"/>
        <v xml:space="preserve"> </v>
      </c>
      <c r="CK138" s="23" t="str">
        <f t="shared" si="772"/>
        <v xml:space="preserve"> </v>
      </c>
      <c r="CL138" s="22">
        <f>SUM(CL139:CL142)</f>
        <v>30500</v>
      </c>
      <c r="CM138" s="22">
        <f>SUM(CM139:CM142)</f>
        <v>30315.33</v>
      </c>
      <c r="CN138" s="22">
        <f>SUM(CN139:CN140,CN141,CN142)</f>
        <v>829600</v>
      </c>
      <c r="CO138" s="23">
        <f t="shared" ref="CO138:CO143" si="850">IF(CM138&lt;=0," ",IF(CL138&lt;=0," ",IF(CM138/CL138*100&gt;200,"СВ.200",CM138/CL138)))</f>
        <v>0.99394524590163935</v>
      </c>
      <c r="CP138" s="23">
        <f t="shared" si="773"/>
        <v>3.6542104628736742E-2</v>
      </c>
      <c r="CQ138" s="45">
        <f>SUM(CQ139:CQ142)</f>
        <v>335863.22</v>
      </c>
      <c r="CR138" s="45">
        <f>SUM(CR139:CR142)</f>
        <v>336837.56</v>
      </c>
      <c r="CS138" s="45">
        <f>SUM(CS139:CS140,CS141,CS142)</f>
        <v>842897.57</v>
      </c>
      <c r="CT138" s="23">
        <f t="shared" si="774"/>
        <v>1.0029010023782896</v>
      </c>
      <c r="CU138" s="23">
        <f t="shared" si="775"/>
        <v>0.39961861558101303</v>
      </c>
      <c r="CV138" s="24">
        <f>SUM(CV139:CV142)</f>
        <v>335863.22</v>
      </c>
      <c r="CW138" s="24">
        <f>SUM(CW139:CW142)</f>
        <v>336837.56</v>
      </c>
      <c r="CX138" s="24">
        <f>SUM(CX139:CX140,CX141,CX142)</f>
        <v>842897.57</v>
      </c>
      <c r="CY138" s="23">
        <f t="shared" si="776"/>
        <v>1.0029010023782896</v>
      </c>
      <c r="CZ138" s="23">
        <f t="shared" si="777"/>
        <v>0.39961861558101303</v>
      </c>
      <c r="DA138" s="24">
        <f>SUM(DA139:DA142)</f>
        <v>0</v>
      </c>
      <c r="DB138" s="24">
        <f>SUM(DB139:DB142)</f>
        <v>0</v>
      </c>
      <c r="DC138" s="24">
        <f>SUM(DC139:DC140,DC141,DC142)</f>
        <v>0</v>
      </c>
      <c r="DD138" s="23" t="str">
        <f t="shared" si="778"/>
        <v xml:space="preserve"> </v>
      </c>
      <c r="DE138" s="23" t="str">
        <f t="shared" si="779"/>
        <v xml:space="preserve"> </v>
      </c>
      <c r="DF138" s="24">
        <f>SUM(DF139:DF142)</f>
        <v>0</v>
      </c>
      <c r="DG138" s="24">
        <f t="shared" ref="DG138:DH138" si="851">SUM(DG139:DG142)</f>
        <v>0</v>
      </c>
      <c r="DH138" s="24">
        <f t="shared" si="851"/>
        <v>0</v>
      </c>
      <c r="DI138" s="59" t="str">
        <f t="shared" si="847"/>
        <v xml:space="preserve"> </v>
      </c>
      <c r="DJ138" s="59" t="str">
        <f t="shared" si="848"/>
        <v xml:space="preserve"> </v>
      </c>
      <c r="DK138" s="22">
        <f>SUM(DK139:DK142)</f>
        <v>0</v>
      </c>
      <c r="DL138" s="22">
        <f>SUM(DL139:DL142)</f>
        <v>0</v>
      </c>
      <c r="DM138" s="22">
        <f>SUM(DM139:DM140,DM141,DM142)</f>
        <v>0</v>
      </c>
      <c r="DN138" s="23" t="str">
        <f t="shared" si="754"/>
        <v xml:space="preserve"> </v>
      </c>
      <c r="DO138" s="23" t="str">
        <f t="shared" si="780"/>
        <v xml:space="preserve"> </v>
      </c>
      <c r="DP138" s="22">
        <f>SUM(DP139:DP142)</f>
        <v>0</v>
      </c>
      <c r="DQ138" s="22">
        <f>SUM(DQ139:DQ142)</f>
        <v>0</v>
      </c>
      <c r="DR138" s="22">
        <f>SUM(DR139:DR140,DR141,DR142)</f>
        <v>0</v>
      </c>
      <c r="DS138" s="23" t="str">
        <f t="shared" si="755"/>
        <v xml:space="preserve"> </v>
      </c>
      <c r="DT138" s="23" t="str">
        <f t="shared" si="783"/>
        <v xml:space="preserve"> </v>
      </c>
      <c r="DU138" s="22">
        <f>SUM(DU139:DU142)</f>
        <v>0</v>
      </c>
      <c r="DV138" s="22">
        <f>SUM(DV139:DV140,DV141,DV142)</f>
        <v>0</v>
      </c>
      <c r="DW138" s="23" t="str">
        <f t="shared" si="786"/>
        <v xml:space="preserve"> </v>
      </c>
      <c r="DX138" s="22">
        <f>SUM(DX139:DX142)</f>
        <v>28701.599999999999</v>
      </c>
      <c r="DY138" s="22">
        <f>SUM(DY139:DY142)</f>
        <v>28674.68</v>
      </c>
      <c r="DZ138" s="22">
        <f>SUM(DZ139:DZ140,DZ141,DZ142)</f>
        <v>8000</v>
      </c>
      <c r="EA138" s="23">
        <f t="shared" si="756"/>
        <v>0.99906207319452578</v>
      </c>
      <c r="EB138" s="23" t="str">
        <f t="shared" si="792"/>
        <v>св.200</v>
      </c>
    </row>
    <row r="139" spans="1:132" s="16" customFormat="1" ht="15.75" hidden="1" outlineLevel="1" x14ac:dyDescent="0.25">
      <c r="A139" s="15">
        <v>113</v>
      </c>
      <c r="B139" s="7" t="s">
        <v>75</v>
      </c>
      <c r="C139" s="25">
        <f t="shared" ref="C139:E142" si="852">H139+AS139</f>
        <v>26350395.41</v>
      </c>
      <c r="D139" s="25">
        <f t="shared" si="852"/>
        <v>27832368.849999998</v>
      </c>
      <c r="E139" s="25">
        <f t="shared" si="852"/>
        <v>27411350.620000001</v>
      </c>
      <c r="F139" s="26">
        <f t="shared" si="742"/>
        <v>1.0562410323238485</v>
      </c>
      <c r="G139" s="26">
        <f t="shared" si="757"/>
        <v>1.0153592661608148</v>
      </c>
      <c r="H139" s="14">
        <f>Y139++AI139+M139+AD139+AN139+T139</f>
        <v>24696207.699999999</v>
      </c>
      <c r="I139" s="21">
        <f>Z139++AJ139+N139+AE139+AO139+U139</f>
        <v>26186956.539999999</v>
      </c>
      <c r="J139" s="14">
        <f>AA139++AK139+O139+AF139+AP139+V139</f>
        <v>24393781.760000002</v>
      </c>
      <c r="K139" s="26">
        <f t="shared" si="743"/>
        <v>1.060363471918808</v>
      </c>
      <c r="L139" s="26">
        <f t="shared" si="758"/>
        <v>1.0735095032677704</v>
      </c>
      <c r="M139" s="136">
        <v>19286500</v>
      </c>
      <c r="N139" s="136">
        <v>20694234.66</v>
      </c>
      <c r="O139" s="8">
        <v>18090258.02</v>
      </c>
      <c r="P139" s="26">
        <f t="shared" si="744"/>
        <v>1.0729906753428564</v>
      </c>
      <c r="Q139" s="26">
        <f t="shared" si="759"/>
        <v>1.1439435875995316</v>
      </c>
      <c r="R139" s="27">
        <f t="shared" ref="R139:R142" si="853">N139</f>
        <v>20694234.66</v>
      </c>
      <c r="S139" s="26">
        <f t="shared" si="845"/>
        <v>1.1439435875995316</v>
      </c>
      <c r="T139" s="136">
        <v>2169707.7000000002</v>
      </c>
      <c r="U139" s="136">
        <v>2344295.31</v>
      </c>
      <c r="V139" s="27">
        <v>2146297.5299999998</v>
      </c>
      <c r="W139" s="26">
        <f t="shared" si="745"/>
        <v>1.080465958617375</v>
      </c>
      <c r="X139" s="26">
        <f t="shared" si="784"/>
        <v>1.0922508539624514</v>
      </c>
      <c r="Y139" s="8"/>
      <c r="Z139" s="8"/>
      <c r="AA139" s="27"/>
      <c r="AB139" s="26" t="str">
        <f t="shared" si="746"/>
        <v xml:space="preserve"> </v>
      </c>
      <c r="AC139" s="26" t="str">
        <f t="shared" si="781"/>
        <v xml:space="preserve"> </v>
      </c>
      <c r="AD139" s="136">
        <v>890000</v>
      </c>
      <c r="AE139" s="136">
        <v>1394606.41</v>
      </c>
      <c r="AF139" s="8">
        <v>1360139.57</v>
      </c>
      <c r="AG139" s="26">
        <f t="shared" si="747"/>
        <v>1.5669734943820224</v>
      </c>
      <c r="AH139" s="26">
        <f t="shared" si="760"/>
        <v>1.025340664120227</v>
      </c>
      <c r="AI139" s="136">
        <v>2350000</v>
      </c>
      <c r="AJ139" s="136">
        <v>1753820.1599999999</v>
      </c>
      <c r="AK139" s="8">
        <v>2797086.64</v>
      </c>
      <c r="AL139" s="26">
        <f t="shared" si="785"/>
        <v>0.74630645106382976</v>
      </c>
      <c r="AM139" s="26">
        <f t="shared" si="761"/>
        <v>0.62701674482274883</v>
      </c>
      <c r="AN139" s="68"/>
      <c r="AO139" s="27"/>
      <c r="AP139" s="27"/>
      <c r="AQ139" s="26" t="str">
        <f t="shared" si="719"/>
        <v xml:space="preserve"> </v>
      </c>
      <c r="AR139" s="26" t="str">
        <f t="shared" si="762"/>
        <v xml:space="preserve"> </v>
      </c>
      <c r="AS139" s="8">
        <f>AX139+BC139+BH139+BM139+BR139+BW139+CB139+CG139+CL139+CQ139+DK139+DP139+DX139+DF139</f>
        <v>1654187.7100000002</v>
      </c>
      <c r="AT139" s="14">
        <f t="shared" ref="AT139" si="854">AY139+BD139+BI139+BN139+BS139+BX139+CC139+CH139+CM139+CR139+DL139+DQ139+DU139+DY139+DG139</f>
        <v>1645412.31</v>
      </c>
      <c r="AU139" s="8">
        <f t="shared" ref="AU139" si="855">AZ139+BE139+BJ139+BO139+BT139+BY139+CD139+CI139+CN139+CS139+DM139+DR139+DV139+DZ139+DH139</f>
        <v>3017568.86</v>
      </c>
      <c r="AV139" s="26">
        <f t="shared" si="748"/>
        <v>0.99469503977876839</v>
      </c>
      <c r="AW139" s="26">
        <f t="shared" si="763"/>
        <v>0.54527746882965911</v>
      </c>
      <c r="AX139" s="136">
        <v>566219.28</v>
      </c>
      <c r="AY139" s="136">
        <v>537623.56999999995</v>
      </c>
      <c r="AZ139" s="8">
        <v>491097.22</v>
      </c>
      <c r="BA139" s="26">
        <f t="shared" si="749"/>
        <v>0.94949711002422932</v>
      </c>
      <c r="BB139" s="26">
        <f t="shared" si="764"/>
        <v>1.0947395914804812</v>
      </c>
      <c r="BC139" s="27"/>
      <c r="BD139" s="27"/>
      <c r="BE139" s="32"/>
      <c r="BF139" s="26" t="str">
        <f t="shared" si="765"/>
        <v xml:space="preserve"> </v>
      </c>
      <c r="BG139" s="26" t="str">
        <f t="shared" si="766"/>
        <v xml:space="preserve"> </v>
      </c>
      <c r="BH139" s="136">
        <v>2997.3</v>
      </c>
      <c r="BI139" s="136">
        <v>2997.3</v>
      </c>
      <c r="BJ139" s="8">
        <v>18583.2</v>
      </c>
      <c r="BK139" s="26">
        <f t="shared" si="750"/>
        <v>1</v>
      </c>
      <c r="BL139" s="26">
        <f t="shared" si="767"/>
        <v>0.16129084334237376</v>
      </c>
      <c r="BM139" s="27"/>
      <c r="BN139" s="27"/>
      <c r="BO139" s="27"/>
      <c r="BP139" s="26" t="str">
        <f t="shared" si="705"/>
        <v xml:space="preserve"> </v>
      </c>
      <c r="BQ139" s="26" t="str">
        <f t="shared" si="768"/>
        <v xml:space="preserve"> </v>
      </c>
      <c r="BR139" s="27"/>
      <c r="BS139" s="27"/>
      <c r="BT139" s="27"/>
      <c r="BU139" s="26" t="str">
        <f t="shared" si="751"/>
        <v xml:space="preserve"> </v>
      </c>
      <c r="BV139" s="26" t="str">
        <f t="shared" si="769"/>
        <v xml:space="preserve"> </v>
      </c>
      <c r="BW139" s="136">
        <v>728906.31</v>
      </c>
      <c r="BX139" s="136">
        <v>747752.28</v>
      </c>
      <c r="BY139" s="27">
        <v>840516.47</v>
      </c>
      <c r="BZ139" s="26">
        <f t="shared" si="752"/>
        <v>1.0258551335630501</v>
      </c>
      <c r="CA139" s="26">
        <f t="shared" ref="CA139" si="856">IF(BY139=0," ",IF(BX139/BY139*100&gt;200,"св.200",BX139/BY139))</f>
        <v>0.88963429830232843</v>
      </c>
      <c r="CB139" s="8"/>
      <c r="CC139" s="8"/>
      <c r="CD139" s="8">
        <v>374.4</v>
      </c>
      <c r="CE139" s="26" t="str">
        <f t="shared" si="725"/>
        <v xml:space="preserve"> </v>
      </c>
      <c r="CF139" s="26">
        <f t="shared" si="771"/>
        <v>0</v>
      </c>
      <c r="CG139" s="27"/>
      <c r="CH139" s="27"/>
      <c r="CI139" s="27"/>
      <c r="CJ139" s="26" t="str">
        <f t="shared" si="753"/>
        <v xml:space="preserve"> </v>
      </c>
      <c r="CK139" s="26" t="str">
        <f t="shared" si="772"/>
        <v xml:space="preserve"> </v>
      </c>
      <c r="CL139" s="8"/>
      <c r="CM139" s="8"/>
      <c r="CN139" s="27">
        <v>816100</v>
      </c>
      <c r="CO139" s="26" t="str">
        <f t="shared" si="850"/>
        <v xml:space="preserve"> </v>
      </c>
      <c r="CP139" s="26">
        <f t="shared" si="773"/>
        <v>0</v>
      </c>
      <c r="CQ139" s="136">
        <v>335863.22</v>
      </c>
      <c r="CR139" s="136">
        <v>336837.56</v>
      </c>
      <c r="CS139" s="8">
        <v>842897.57</v>
      </c>
      <c r="CT139" s="44">
        <f t="shared" si="774"/>
        <v>1.0029010023782896</v>
      </c>
      <c r="CU139" s="26">
        <f t="shared" si="775"/>
        <v>0.39961861558101303</v>
      </c>
      <c r="CV139" s="136">
        <v>335863.22</v>
      </c>
      <c r="CW139" s="136">
        <v>336837.56</v>
      </c>
      <c r="CX139" s="27">
        <v>842897.57</v>
      </c>
      <c r="CY139" s="26">
        <f t="shared" si="776"/>
        <v>1.0029010023782896</v>
      </c>
      <c r="CZ139" s="26">
        <f t="shared" si="777"/>
        <v>0.39961861558101303</v>
      </c>
      <c r="DA139" s="27"/>
      <c r="DB139" s="27"/>
      <c r="DC139" s="27"/>
      <c r="DD139" s="26" t="str">
        <f t="shared" si="778"/>
        <v xml:space="preserve"> </v>
      </c>
      <c r="DE139" s="26" t="str">
        <f t="shared" si="779"/>
        <v xml:space="preserve"> </v>
      </c>
      <c r="DF139" s="27"/>
      <c r="DG139" s="27"/>
      <c r="DH139" s="27"/>
      <c r="DI139" s="26" t="str">
        <f t="shared" si="847"/>
        <v xml:space="preserve"> </v>
      </c>
      <c r="DJ139" s="26" t="str">
        <f t="shared" si="848"/>
        <v xml:space="preserve"> </v>
      </c>
      <c r="DK139" s="27"/>
      <c r="DL139" s="27"/>
      <c r="DM139" s="27"/>
      <c r="DN139" s="26" t="str">
        <f t="shared" si="754"/>
        <v xml:space="preserve"> </v>
      </c>
      <c r="DO139" s="26" t="str">
        <f t="shared" si="780"/>
        <v xml:space="preserve"> </v>
      </c>
      <c r="DP139" s="27"/>
      <c r="DQ139" s="35"/>
      <c r="DR139" s="27"/>
      <c r="DS139" s="26" t="str">
        <f t="shared" si="755"/>
        <v xml:space="preserve"> </v>
      </c>
      <c r="DT139" s="26" t="str">
        <f t="shared" si="783"/>
        <v xml:space="preserve"> </v>
      </c>
      <c r="DU139" s="8"/>
      <c r="DV139" s="27"/>
      <c r="DW139" s="26" t="str">
        <f t="shared" si="786"/>
        <v xml:space="preserve"> </v>
      </c>
      <c r="DX139" s="136">
        <v>20201.599999999999</v>
      </c>
      <c r="DY139" s="136">
        <v>20201.599999999999</v>
      </c>
      <c r="DZ139" s="27">
        <v>8000</v>
      </c>
      <c r="EA139" s="26">
        <f t="shared" si="756"/>
        <v>1</v>
      </c>
      <c r="EB139" s="26" t="str">
        <f t="shared" si="792"/>
        <v>св.200</v>
      </c>
    </row>
    <row r="140" spans="1:132" s="16" customFormat="1" ht="15.75" hidden="1" outlineLevel="1" x14ac:dyDescent="0.25">
      <c r="A140" s="15">
        <v>114</v>
      </c>
      <c r="B140" s="7" t="s">
        <v>57</v>
      </c>
      <c r="C140" s="25">
        <f t="shared" si="852"/>
        <v>1765450</v>
      </c>
      <c r="D140" s="25">
        <f t="shared" si="852"/>
        <v>1328886.82</v>
      </c>
      <c r="E140" s="25">
        <f t="shared" si="852"/>
        <v>2055002.5</v>
      </c>
      <c r="F140" s="26">
        <f t="shared" ref="F140:F142" si="857">IF(D140&lt;=0," ",IF(D140/C140*100&gt;200,"СВ.200",D140/C140))</f>
        <v>0.75271846837916678</v>
      </c>
      <c r="G140" s="26">
        <f t="shared" ref="G140:G142" si="858">IF(E140=0," ",IF(D140/E140*100&gt;200,"св.200",D140/E140))</f>
        <v>0.64665946635101423</v>
      </c>
      <c r="H140" s="14">
        <f t="shared" ref="H140:I142" si="859">Y140++AI140+M140+AD140+AN140+T140</f>
        <v>1513450</v>
      </c>
      <c r="I140" s="21">
        <f t="shared" si="859"/>
        <v>1078611.07</v>
      </c>
      <c r="J140" s="14">
        <f>O140+V140+AA140+AF140+AK140</f>
        <v>1403929.06</v>
      </c>
      <c r="K140" s="26">
        <f t="shared" ref="K140:K142" si="860">IF(I140&lt;=0," ",IF(I140/H140*100&gt;200,"СВ.200",I140/H140))</f>
        <v>0.71268364993888145</v>
      </c>
      <c r="L140" s="26">
        <f t="shared" ref="L140:L142" si="861">IF(J140=0," ",IF(I140/J140*100&gt;200,"св.200",I140/J140))</f>
        <v>0.76828032179916561</v>
      </c>
      <c r="M140" s="136">
        <v>296250</v>
      </c>
      <c r="N140" s="136">
        <v>282290.40000000002</v>
      </c>
      <c r="O140" s="25">
        <v>243735.3</v>
      </c>
      <c r="P140" s="26">
        <f t="shared" ref="P140:P142" si="862">IF(N140&lt;=0," ",IF(M140&lt;=0," ",IF(N140/M140*100&gt;200,"СВ.200",N140/M140)))</f>
        <v>0.95287898734177223</v>
      </c>
      <c r="Q140" s="26">
        <f t="shared" ref="Q140:Q142" si="863">IF(O140=0," ",IF(N140/O140*100&gt;200,"св.200",N140/O140))</f>
        <v>1.1581843089614021</v>
      </c>
      <c r="R140" s="27">
        <f t="shared" si="853"/>
        <v>282290.40000000002</v>
      </c>
      <c r="S140" s="26">
        <f t="shared" si="845"/>
        <v>1.1581843089614021</v>
      </c>
      <c r="T140" s="25"/>
      <c r="U140" s="25"/>
      <c r="V140" s="25"/>
      <c r="W140" s="26" t="str">
        <f t="shared" ref="W140:W142" si="864">IF(U140&lt;=0," ",IF(T140&lt;=0," ",IF(U140/T140*100&gt;200,"СВ.200",U140/T140)))</f>
        <v xml:space="preserve"> </v>
      </c>
      <c r="X140" s="26" t="str">
        <f t="shared" ref="X140:X142" si="865">IF(U140=0," ",IF(U140/V140*100&gt;200,"св.200",U140/V140))</f>
        <v xml:space="preserve"> </v>
      </c>
      <c r="Y140" s="136">
        <v>46200</v>
      </c>
      <c r="Z140" s="136">
        <v>41698.99</v>
      </c>
      <c r="AA140" s="25">
        <v>46275.18</v>
      </c>
      <c r="AB140" s="26">
        <f t="shared" ref="AB140:AB142" si="866">IF(Z140&lt;=0," ",IF(Y140&lt;=0," ",IF(Z140/Y140*100&gt;200,"СВ.200",Z140/Y140)))</f>
        <v>0.90257554112554106</v>
      </c>
      <c r="AC140" s="26">
        <f t="shared" ref="AC140:AC141" si="867">IF(AA140=0," ",IF(Z140/AA140*100&gt;200,"св.200",Z140/AA140))</f>
        <v>0.90110919071519546</v>
      </c>
      <c r="AD140" s="136">
        <v>76000</v>
      </c>
      <c r="AE140" s="136">
        <v>75088.56</v>
      </c>
      <c r="AF140" s="25">
        <v>49429.599999999999</v>
      </c>
      <c r="AG140" s="26">
        <f t="shared" ref="AG140:AG142" si="868">IF(AE140&lt;=0," ",IF(AD140&lt;=0," ",IF(AE140/AD140*100&gt;200,"СВ.200",AE140/AD140)))</f>
        <v>0.98800736842105263</v>
      </c>
      <c r="AH140" s="26">
        <f t="shared" ref="AH140:AH141" si="869">IF(AF140=0," ",IF(AE140/AF140*100&gt;200,"св.200",AE140/AF140))</f>
        <v>1.5191011054105232</v>
      </c>
      <c r="AI140" s="136">
        <v>1095000</v>
      </c>
      <c r="AJ140" s="136">
        <v>679533.12</v>
      </c>
      <c r="AK140" s="25">
        <v>1064488.98</v>
      </c>
      <c r="AL140" s="26">
        <f t="shared" ref="AL140:AL142" si="870">IF(AJ140&lt;=0," ",IF(AI140&lt;=0," ",IF(AJ140/AI140*100&gt;200,"СВ.200",AJ140/AI140)))</f>
        <v>0.62057819178082196</v>
      </c>
      <c r="AM140" s="26">
        <f t="shared" ref="AM140:AM142" si="871">IF(AK140=0," ",IF(AJ140/AK140*100&gt;200,"св.200",AJ140/AK140))</f>
        <v>0.63836557518895121</v>
      </c>
      <c r="AN140" s="69"/>
      <c r="AO140" s="25"/>
      <c r="AP140" s="25"/>
      <c r="AQ140" s="26" t="str">
        <f t="shared" ref="AQ140:AQ142" si="872">IF(AO140&lt;=0," ",IF(AN140&lt;=0," ",IF(AO140/AN140*100&gt;200,"СВ.200",AO140/AN140)))</f>
        <v xml:space="preserve"> </v>
      </c>
      <c r="AR140" s="26" t="str">
        <f t="shared" ref="AR140:AR142" si="873">IF(AP140=0," ",IF(AO140/AP140*100&gt;200,"св.200",AO140/AP140))</f>
        <v xml:space="preserve"> </v>
      </c>
      <c r="AS140" s="8">
        <f t="shared" ref="AS140:AS142" si="874">AX140+BC140+BH140+BM140+BR140+BW140+CB140+CG140+CL140+CQ140+DK140+DP140+DX140+DF140</f>
        <v>252000</v>
      </c>
      <c r="AT140" s="14">
        <f t="shared" ref="AT140:AT142" si="875">AY140+BD140+BI140+BN140+BS140+BX140+CC140+CH140+CM140+CR140+DL140+DQ140+DU140+DY140+DG140</f>
        <v>250275.75</v>
      </c>
      <c r="AU140" s="8">
        <f t="shared" ref="AU140:AU142" si="876">AZ140+BE140+BJ140+BO140+BT140+BY140+CD140+CI140+CN140+CS140+DM140+DR140+DV140+DZ140+DH140</f>
        <v>651073.44000000006</v>
      </c>
      <c r="AV140" s="26">
        <f t="shared" ref="AV140:AV142" si="877">IF(AT140&lt;=0," ",IF(AS140&lt;=0," ",IF(AT140/AS140*100&gt;200,"СВ.200",AT140/AS140)))</f>
        <v>0.99315773809523811</v>
      </c>
      <c r="AW140" s="26">
        <f t="shared" ref="AW140:AW142" si="878">IF(AU140=0," ",IF(AT140/AU140*100&gt;200,"св.200",AT140/AU140))</f>
        <v>0.38440479157005697</v>
      </c>
      <c r="AX140" s="8"/>
      <c r="AY140" s="8"/>
      <c r="AZ140" s="8"/>
      <c r="BA140" s="26" t="str">
        <f t="shared" ref="BA140:BA142" si="879">IF(AY140&lt;=0," ",IF(AX140&lt;=0," ",IF(AY140/AX140*100&gt;200,"СВ.200",AY140/AX140)))</f>
        <v xml:space="preserve"> </v>
      </c>
      <c r="BB140" s="26" t="str">
        <f t="shared" ref="BB140:BB142" si="880">IF(AZ140=0," ",IF(AY140/AZ140*100&gt;200,"св.200",AY140/AZ140))</f>
        <v xml:space="preserve"> </v>
      </c>
      <c r="BC140" s="25"/>
      <c r="BD140" s="25"/>
      <c r="BE140" s="25"/>
      <c r="BF140" s="26" t="str">
        <f t="shared" ref="BF140:BF142" si="881">IF(BD140&lt;=0," ",IF(BC140&lt;=0," ",IF(BD140/BC140*100&gt;200,"СВ.200",BD140/BC140)))</f>
        <v xml:space="preserve"> </v>
      </c>
      <c r="BG140" s="26" t="str">
        <f t="shared" ref="BG140:BG142" si="882">IF(BE140=0," ",IF(BD140/BE140*100&gt;200,"св.200",BD140/BE140))</f>
        <v xml:space="preserve"> </v>
      </c>
      <c r="BH140" s="136">
        <v>60000</v>
      </c>
      <c r="BI140" s="136">
        <v>58943.35</v>
      </c>
      <c r="BJ140" s="25">
        <v>77792.399999999994</v>
      </c>
      <c r="BK140" s="26">
        <f t="shared" ref="BK140:BK142" si="883">IF(BI140&lt;=0," ",IF(BH140&lt;=0," ",IF(BI140/BH140*100&gt;200,"СВ.200",BI140/BH140)))</f>
        <v>0.98238916666666665</v>
      </c>
      <c r="BL140" s="26">
        <f t="shared" ref="BL140:BL142" si="884">IF(BJ140=0," ",IF(BI140/BJ140*100&gt;200,"св.200",BI140/BJ140))</f>
        <v>0.75770062371131375</v>
      </c>
      <c r="BM140" s="25"/>
      <c r="BN140" s="25"/>
      <c r="BO140" s="25"/>
      <c r="BP140" s="26" t="str">
        <f t="shared" ref="BP140:BP142" si="885">IF(BN140&lt;=0," ",IF(BM140&lt;=0," ",IF(BN140/BM140*100&gt;200,"СВ.200",BN140/BM140)))</f>
        <v xml:space="preserve"> </v>
      </c>
      <c r="BQ140" s="26" t="str">
        <f t="shared" ref="BQ140:BQ142" si="886">IF(BO140=0," ",IF(BN140/BO140*100&gt;200,"св.200",BN140/BO140))</f>
        <v xml:space="preserve"> </v>
      </c>
      <c r="BR140" s="25"/>
      <c r="BS140" s="25"/>
      <c r="BT140" s="25"/>
      <c r="BU140" s="26" t="str">
        <f t="shared" ref="BU140:BU142" si="887">IF(BS140&lt;=0," ",IF(BR140&lt;=0," ",IF(BS140/BR140*100&gt;200,"СВ.200",BS140/BR140)))</f>
        <v xml:space="preserve"> </v>
      </c>
      <c r="BV140" s="26" t="str">
        <f t="shared" ref="BV140:BV142" si="888">IF(BT140=0," ",IF(BS140/BT140*100&gt;200,"св.200",BS140/BT140))</f>
        <v xml:space="preserve"> </v>
      </c>
      <c r="BW140" s="25"/>
      <c r="BX140" s="25"/>
      <c r="BY140" s="25"/>
      <c r="BZ140" s="26" t="str">
        <f t="shared" ref="BZ140:BZ142" si="889">IF(BX140&lt;=0," ",IF(BW140&lt;=0," ",IF(BX140/BW140*100&gt;200,"СВ.200",BX140/BW140)))</f>
        <v xml:space="preserve"> </v>
      </c>
      <c r="CA140" s="26" t="str">
        <f t="shared" ref="CA140:CA142" si="890">IF(BY140=0," ",IF(BX140/BY140*100&gt;200,"св.200",BX140/BY140))</f>
        <v xml:space="preserve"> </v>
      </c>
      <c r="CB140" s="136">
        <v>175000</v>
      </c>
      <c r="CC140" s="136">
        <v>174517.07</v>
      </c>
      <c r="CD140" s="25">
        <v>573281.04</v>
      </c>
      <c r="CE140" s="26">
        <f t="shared" ref="CE140:CE142" si="891">IF(CC140&lt;=0," ",IF(CB140&lt;=0," ",IF(CC140/CB140*100&gt;200,"СВ.200",CC140/CB140)))</f>
        <v>0.99724040000000003</v>
      </c>
      <c r="CF140" s="26">
        <f>IF(CC140=0," ",IF(CC140/CD140*100&gt;200,"св.200",CC140/CD140))</f>
        <v>0.30441800412586467</v>
      </c>
      <c r="CG140" s="25"/>
      <c r="CH140" s="25"/>
      <c r="CI140" s="25"/>
      <c r="CJ140" s="26" t="str">
        <f t="shared" ref="CJ140:CJ142" si="892">IF(CH140&lt;=0," ",IF(CG140&lt;=0," ",IF(CH140/CG140*100&gt;200,"СВ.200",CH140/CG140)))</f>
        <v xml:space="preserve"> </v>
      </c>
      <c r="CK140" s="26" t="str">
        <f t="shared" ref="CK140:CK142" si="893">IF(CI140=0," ",IF(CH140/CI140*100&gt;200,"св.200",CH140/CI140))</f>
        <v xml:space="preserve"> </v>
      </c>
      <c r="CL140" s="136">
        <v>17000</v>
      </c>
      <c r="CM140" s="136">
        <v>16815.330000000002</v>
      </c>
      <c r="CN140" s="25"/>
      <c r="CO140" s="26">
        <f t="shared" ref="CO140:CO142" si="894">IF(CM140&lt;=0," ",IF(CL140&lt;=0," ",IF(CM140/CL140*100&gt;200,"СВ.200",CM140/CL140)))</f>
        <v>0.98913705882352954</v>
      </c>
      <c r="CP140" s="26" t="str">
        <f t="shared" ref="CP140:CP142" si="895">IF(CN140=0," ",IF(CM140/CN140*100&gt;200,"св.200",CM140/CN140))</f>
        <v xml:space="preserve"> </v>
      </c>
      <c r="CQ140" s="25"/>
      <c r="CR140" s="25"/>
      <c r="CS140" s="25"/>
      <c r="CT140" s="44" t="str">
        <f t="shared" ref="CT140:CT142" si="896">IF(CR140&lt;=0," ",IF(CQ140&lt;=0," ",IF(CR140/CQ140*100&gt;200,"СВ.200",CR140/CQ140)))</f>
        <v xml:space="preserve"> </v>
      </c>
      <c r="CU140" s="26" t="str">
        <f t="shared" ref="CU140:CU142" si="897">IF(CS140=0," ",IF(CR140/CS140*100&gt;200,"св.200",CR140/CS140))</f>
        <v xml:space="preserve"> </v>
      </c>
      <c r="CV140" s="25"/>
      <c r="CW140" s="25"/>
      <c r="CX140" s="25"/>
      <c r="CY140" s="26" t="str">
        <f t="shared" ref="CY140:CY142" si="898">IF(CW140&lt;=0," ",IF(CV140&lt;=0," ",IF(CW140/CV140*100&gt;200,"СВ.200",CW140/CV140)))</f>
        <v xml:space="preserve"> </v>
      </c>
      <c r="CZ140" s="26" t="str">
        <f t="shared" ref="CZ140:CZ142" si="899">IF(CX140=0," ",IF(CW140/CX140*100&gt;200,"св.200",CW140/CX140))</f>
        <v xml:space="preserve"> </v>
      </c>
      <c r="DA140" s="25"/>
      <c r="DB140" s="25"/>
      <c r="DC140" s="25"/>
      <c r="DD140" s="26" t="str">
        <f t="shared" ref="DD140:DD142" si="900">IF(DB140&lt;=0," ",IF(DA140&lt;=0," ",IF(DB140/DA140*100&gt;200,"СВ.200",DB140/DA140)))</f>
        <v xml:space="preserve"> </v>
      </c>
      <c r="DE140" s="26" t="str">
        <f t="shared" ref="DE140:DE142" si="901">IF(DC140=0," ",IF(DB140/DC140*100&gt;200,"св.200",DB140/DC140))</f>
        <v xml:space="preserve"> </v>
      </c>
      <c r="DF140" s="51"/>
      <c r="DG140" s="51"/>
      <c r="DH140" s="51"/>
      <c r="DI140" s="26" t="str">
        <f t="shared" si="847"/>
        <v xml:space="preserve"> </v>
      </c>
      <c r="DJ140" s="26" t="str">
        <f t="shared" si="848"/>
        <v xml:space="preserve"> </v>
      </c>
      <c r="DK140" s="25"/>
      <c r="DL140" s="25"/>
      <c r="DM140" s="25"/>
      <c r="DN140" s="26" t="str">
        <f t="shared" ref="DN140:DN142" si="902">IF(DL140&lt;=0," ",IF(DK140&lt;=0," ",IF(DL140/DK140*100&gt;200,"СВ.200",DL140/DK140)))</f>
        <v xml:space="preserve"> </v>
      </c>
      <c r="DO140" s="26" t="str">
        <f t="shared" ref="DO140:DO142" si="903">IF(DM140=0," ",IF(DL140/DM140*100&gt;200,"св.200",DL140/DM140))</f>
        <v xml:space="preserve"> </v>
      </c>
      <c r="DP140" s="25"/>
      <c r="DQ140" s="25"/>
      <c r="DR140" s="25"/>
      <c r="DS140" s="26" t="str">
        <f t="shared" ref="DS140:DS142" si="904">IF(DQ140&lt;=0," ",IF(DP140&lt;=0," ",IF(DQ140/DP140*100&gt;200,"СВ.200",DQ140/DP140)))</f>
        <v xml:space="preserve"> </v>
      </c>
      <c r="DT140" s="26" t="str">
        <f t="shared" ref="DT140:DT142" si="905">IF(DR140=0," ",IF(DQ140/DR140*100&gt;200,"св.200",DQ140/DR140))</f>
        <v xml:space="preserve"> </v>
      </c>
      <c r="DU140" s="25"/>
      <c r="DV140" s="25"/>
      <c r="DW140" s="26" t="str">
        <f t="shared" si="786"/>
        <v xml:space="preserve"> </v>
      </c>
      <c r="DX140" s="61"/>
      <c r="DY140" s="61"/>
      <c r="DZ140" s="61"/>
      <c r="EA140" s="26" t="str">
        <f t="shared" ref="EA140:EA142" si="906">IF(DY140&lt;=0," ",IF(DX140&lt;=0," ",IF(DY140/DX140*100&gt;200,"СВ.200",DY140/DX140)))</f>
        <v xml:space="preserve"> </v>
      </c>
      <c r="EB140" s="26" t="str">
        <f t="shared" ref="EB140:EB142" si="907">IF(DZ140=0," ",IF(DY140/DZ140*100&gt;200,"св.200",DY140/DZ140))</f>
        <v xml:space="preserve"> </v>
      </c>
    </row>
    <row r="141" spans="1:132" s="16" customFormat="1" ht="15.75" hidden="1" outlineLevel="1" x14ac:dyDescent="0.25">
      <c r="A141" s="15">
        <v>115</v>
      </c>
      <c r="B141" s="7" t="s">
        <v>111</v>
      </c>
      <c r="C141" s="25">
        <f t="shared" si="852"/>
        <v>444730</v>
      </c>
      <c r="D141" s="25">
        <f t="shared" si="852"/>
        <v>443989.28999999992</v>
      </c>
      <c r="E141" s="25">
        <f t="shared" si="852"/>
        <v>621209.18999999994</v>
      </c>
      <c r="F141" s="26">
        <f t="shared" si="857"/>
        <v>0.99833447260135344</v>
      </c>
      <c r="G141" s="26">
        <f t="shared" si="858"/>
        <v>0.71471783925154098</v>
      </c>
      <c r="H141" s="14">
        <f t="shared" si="859"/>
        <v>419250</v>
      </c>
      <c r="I141" s="21">
        <f t="shared" si="859"/>
        <v>418531.25999999995</v>
      </c>
      <c r="J141" s="14">
        <f>O141+V141+AA141+AF141+AK141</f>
        <v>426302.05</v>
      </c>
      <c r="K141" s="26">
        <f t="shared" si="860"/>
        <v>0.99828565295169935</v>
      </c>
      <c r="L141" s="26">
        <f t="shared" si="861"/>
        <v>0.98177163351665786</v>
      </c>
      <c r="M141" s="136">
        <v>89250</v>
      </c>
      <c r="N141" s="136">
        <v>89227.54</v>
      </c>
      <c r="O141" s="25">
        <v>74587.94</v>
      </c>
      <c r="P141" s="26">
        <f t="shared" si="862"/>
        <v>0.99974834733893547</v>
      </c>
      <c r="Q141" s="26">
        <f t="shared" si="863"/>
        <v>1.1962730167906499</v>
      </c>
      <c r="R141" s="27">
        <f t="shared" si="853"/>
        <v>89227.54</v>
      </c>
      <c r="S141" s="26">
        <f t="shared" si="845"/>
        <v>1.1962730167906499</v>
      </c>
      <c r="T141" s="25"/>
      <c r="U141" s="25"/>
      <c r="V141" s="25"/>
      <c r="W141" s="26" t="str">
        <f t="shared" si="864"/>
        <v xml:space="preserve"> </v>
      </c>
      <c r="X141" s="26" t="str">
        <f t="shared" si="865"/>
        <v xml:space="preserve"> </v>
      </c>
      <c r="Y141" s="136">
        <v>0</v>
      </c>
      <c r="Z141" s="136">
        <v>0</v>
      </c>
      <c r="AA141" s="25"/>
      <c r="AB141" s="26" t="str">
        <f t="shared" si="866"/>
        <v xml:space="preserve"> </v>
      </c>
      <c r="AC141" s="26" t="str">
        <f t="shared" si="867"/>
        <v xml:space="preserve"> </v>
      </c>
      <c r="AD141" s="136">
        <v>50000</v>
      </c>
      <c r="AE141" s="136">
        <v>49720.05</v>
      </c>
      <c r="AF141" s="25">
        <v>51063.26</v>
      </c>
      <c r="AG141" s="26">
        <f t="shared" si="868"/>
        <v>0.99440100000000009</v>
      </c>
      <c r="AH141" s="26">
        <f t="shared" si="869"/>
        <v>0.9736951773153536</v>
      </c>
      <c r="AI141" s="136">
        <v>280000</v>
      </c>
      <c r="AJ141" s="136">
        <v>279583.67</v>
      </c>
      <c r="AK141" s="25">
        <v>300650.84999999998</v>
      </c>
      <c r="AL141" s="26">
        <f t="shared" si="870"/>
        <v>0.99851310714285713</v>
      </c>
      <c r="AM141" s="26">
        <f t="shared" si="871"/>
        <v>0.92992808768044399</v>
      </c>
      <c r="AN141" s="69"/>
      <c r="AO141" s="25"/>
      <c r="AP141" s="25"/>
      <c r="AQ141" s="26" t="str">
        <f t="shared" si="872"/>
        <v xml:space="preserve"> </v>
      </c>
      <c r="AR141" s="26" t="str">
        <f t="shared" si="873"/>
        <v xml:space="preserve"> </v>
      </c>
      <c r="AS141" s="8">
        <f t="shared" si="874"/>
        <v>25480</v>
      </c>
      <c r="AT141" s="14">
        <f t="shared" si="875"/>
        <v>25458.03</v>
      </c>
      <c r="AU141" s="8">
        <f t="shared" si="876"/>
        <v>194907.14</v>
      </c>
      <c r="AV141" s="26">
        <f t="shared" si="877"/>
        <v>0.99913775510204073</v>
      </c>
      <c r="AW141" s="26">
        <f t="shared" si="878"/>
        <v>0.13061620010431632</v>
      </c>
      <c r="AX141" s="8"/>
      <c r="AY141" s="8"/>
      <c r="AZ141" s="8"/>
      <c r="BA141" s="26" t="str">
        <f t="shared" si="879"/>
        <v xml:space="preserve"> </v>
      </c>
      <c r="BB141" s="26" t="str">
        <f t="shared" si="880"/>
        <v xml:space="preserve"> </v>
      </c>
      <c r="BC141" s="25"/>
      <c r="BD141" s="25"/>
      <c r="BE141" s="25"/>
      <c r="BF141" s="26" t="str">
        <f t="shared" si="881"/>
        <v xml:space="preserve"> </v>
      </c>
      <c r="BG141" s="26" t="str">
        <f t="shared" si="882"/>
        <v xml:space="preserve"> </v>
      </c>
      <c r="BH141" s="136">
        <v>3480</v>
      </c>
      <c r="BI141" s="136">
        <v>3484.95</v>
      </c>
      <c r="BJ141" s="25">
        <v>0</v>
      </c>
      <c r="BK141" s="26">
        <f t="shared" si="883"/>
        <v>1.0014224137931034</v>
      </c>
      <c r="BL141" s="26" t="e">
        <f>IF(BI141=0," ",IF(BI141/BJ141*100&gt;200,"св.200",BI141/BJ141))</f>
        <v>#DIV/0!</v>
      </c>
      <c r="BM141" s="25"/>
      <c r="BN141" s="25"/>
      <c r="BO141" s="25"/>
      <c r="BP141" s="26" t="str">
        <f t="shared" si="885"/>
        <v xml:space="preserve"> </v>
      </c>
      <c r="BQ141" s="26" t="str">
        <f t="shared" si="886"/>
        <v xml:space="preserve"> </v>
      </c>
      <c r="BR141" s="25"/>
      <c r="BS141" s="25"/>
      <c r="BT141" s="25"/>
      <c r="BU141" s="26" t="str">
        <f t="shared" si="887"/>
        <v xml:space="preserve"> </v>
      </c>
      <c r="BV141" s="26" t="str">
        <f t="shared" si="888"/>
        <v xml:space="preserve"> </v>
      </c>
      <c r="BW141" s="25"/>
      <c r="BX141" s="25"/>
      <c r="BY141" s="25"/>
      <c r="BZ141" s="26" t="str">
        <f t="shared" si="889"/>
        <v xml:space="preserve"> </v>
      </c>
      <c r="CA141" s="26" t="str">
        <f t="shared" si="890"/>
        <v xml:space="preserve"> </v>
      </c>
      <c r="CB141" s="136">
        <v>0</v>
      </c>
      <c r="CC141" s="136">
        <v>0</v>
      </c>
      <c r="CD141" s="25">
        <v>181407.14</v>
      </c>
      <c r="CE141" s="26" t="str">
        <f t="shared" si="891"/>
        <v xml:space="preserve"> </v>
      </c>
      <c r="CF141" s="26">
        <f t="shared" ref="CF141:CF142" si="908">IF(CD141=0," ",IF(CC141/CD141*100&gt;200,"св.200",CC141/CD141))</f>
        <v>0</v>
      </c>
      <c r="CG141" s="25"/>
      <c r="CH141" s="25"/>
      <c r="CI141" s="25"/>
      <c r="CJ141" s="26" t="str">
        <f t="shared" si="892"/>
        <v xml:space="preserve"> </v>
      </c>
      <c r="CK141" s="26" t="str">
        <f t="shared" si="893"/>
        <v xml:space="preserve"> </v>
      </c>
      <c r="CL141" s="136">
        <v>13500</v>
      </c>
      <c r="CM141" s="136">
        <v>13500</v>
      </c>
      <c r="CN141" s="25">
        <v>13500</v>
      </c>
      <c r="CO141" s="26">
        <f t="shared" si="894"/>
        <v>1</v>
      </c>
      <c r="CP141" s="26">
        <f t="shared" si="895"/>
        <v>1</v>
      </c>
      <c r="CQ141" s="25"/>
      <c r="CR141" s="25"/>
      <c r="CS141" s="25"/>
      <c r="CT141" s="44" t="str">
        <f t="shared" si="896"/>
        <v xml:space="preserve"> </v>
      </c>
      <c r="CU141" s="26" t="str">
        <f t="shared" si="897"/>
        <v xml:space="preserve"> </v>
      </c>
      <c r="CV141" s="25"/>
      <c r="CW141" s="25"/>
      <c r="CX141" s="25"/>
      <c r="CY141" s="26" t="str">
        <f t="shared" si="898"/>
        <v xml:space="preserve"> </v>
      </c>
      <c r="CZ141" s="26" t="str">
        <f t="shared" si="899"/>
        <v xml:space="preserve"> </v>
      </c>
      <c r="DA141" s="25"/>
      <c r="DB141" s="25"/>
      <c r="DC141" s="25"/>
      <c r="DD141" s="26" t="str">
        <f t="shared" si="900"/>
        <v xml:space="preserve"> </v>
      </c>
      <c r="DE141" s="26" t="str">
        <f t="shared" si="901"/>
        <v xml:space="preserve"> </v>
      </c>
      <c r="DF141" s="51"/>
      <c r="DG141" s="51"/>
      <c r="DH141" s="51"/>
      <c r="DI141" s="26" t="str">
        <f t="shared" si="847"/>
        <v xml:space="preserve"> </v>
      </c>
      <c r="DJ141" s="26" t="str">
        <f t="shared" si="848"/>
        <v xml:space="preserve"> </v>
      </c>
      <c r="DK141" s="25"/>
      <c r="DL141" s="25"/>
      <c r="DM141" s="25"/>
      <c r="DN141" s="26" t="str">
        <f t="shared" si="902"/>
        <v xml:space="preserve"> </v>
      </c>
      <c r="DO141" s="26" t="str">
        <f t="shared" si="903"/>
        <v xml:space="preserve"> </v>
      </c>
      <c r="DP141" s="25"/>
      <c r="DQ141" s="25"/>
      <c r="DR141" s="25"/>
      <c r="DS141" s="26" t="str">
        <f t="shared" si="904"/>
        <v xml:space="preserve"> </v>
      </c>
      <c r="DT141" s="26" t="str">
        <f t="shared" si="905"/>
        <v xml:space="preserve"> </v>
      </c>
      <c r="DU141" s="25"/>
      <c r="DV141" s="25"/>
      <c r="DW141" s="26" t="str">
        <f t="shared" si="786"/>
        <v xml:space="preserve"> </v>
      </c>
      <c r="DX141" s="136">
        <v>8500</v>
      </c>
      <c r="DY141" s="136">
        <v>8473.08</v>
      </c>
      <c r="DZ141" s="61"/>
      <c r="EA141" s="26">
        <f t="shared" si="906"/>
        <v>0.99683294117647059</v>
      </c>
      <c r="EB141" s="26" t="str">
        <f t="shared" si="907"/>
        <v xml:space="preserve"> </v>
      </c>
    </row>
    <row r="142" spans="1:132" s="16" customFormat="1" ht="15.75" hidden="1" outlineLevel="1" x14ac:dyDescent="0.25">
      <c r="A142" s="15">
        <v>116</v>
      </c>
      <c r="B142" s="7" t="s">
        <v>2</v>
      </c>
      <c r="C142" s="25">
        <f t="shared" si="852"/>
        <v>1449223.6099999999</v>
      </c>
      <c r="D142" s="25">
        <f t="shared" si="852"/>
        <v>1449223.6099999999</v>
      </c>
      <c r="E142" s="25">
        <f t="shared" si="852"/>
        <v>1777113.33</v>
      </c>
      <c r="F142" s="26">
        <f t="shared" si="857"/>
        <v>1</v>
      </c>
      <c r="G142" s="26">
        <f t="shared" si="858"/>
        <v>0.81549307268996729</v>
      </c>
      <c r="H142" s="14">
        <f t="shared" si="859"/>
        <v>996485.22999999986</v>
      </c>
      <c r="I142" s="21">
        <f t="shared" si="859"/>
        <v>996485.22999999986</v>
      </c>
      <c r="J142" s="14">
        <f>O142+V142+AA142+AF142+AK142</f>
        <v>1018713.3300000001</v>
      </c>
      <c r="K142" s="26">
        <f t="shared" si="860"/>
        <v>1</v>
      </c>
      <c r="L142" s="26">
        <f t="shared" si="861"/>
        <v>0.97818022073000632</v>
      </c>
      <c r="M142" s="136">
        <v>181235.8</v>
      </c>
      <c r="N142" s="136">
        <v>181235.8</v>
      </c>
      <c r="O142" s="25">
        <v>144166.1</v>
      </c>
      <c r="P142" s="26">
        <f t="shared" si="862"/>
        <v>1</v>
      </c>
      <c r="Q142" s="26">
        <f t="shared" si="863"/>
        <v>1.2571318777437968</v>
      </c>
      <c r="R142" s="27">
        <f t="shared" si="853"/>
        <v>181235.8</v>
      </c>
      <c r="S142" s="26">
        <f t="shared" si="845"/>
        <v>1.2571318777437968</v>
      </c>
      <c r="T142" s="25"/>
      <c r="U142" s="25"/>
      <c r="V142" s="25"/>
      <c r="W142" s="26" t="str">
        <f t="shared" si="864"/>
        <v xml:space="preserve"> </v>
      </c>
      <c r="X142" s="26" t="str">
        <f t="shared" si="865"/>
        <v xml:space="preserve"> </v>
      </c>
      <c r="Y142" s="136">
        <v>90.6</v>
      </c>
      <c r="Z142" s="136">
        <v>90.6</v>
      </c>
      <c r="AA142" s="25"/>
      <c r="AB142" s="26">
        <f t="shared" si="866"/>
        <v>1</v>
      </c>
      <c r="AC142" s="26" t="e">
        <f>IF(Z142=0," ",IF(Z142/AA142*100&gt;200,"св.200",Z142/AA142))</f>
        <v>#DIV/0!</v>
      </c>
      <c r="AD142" s="136">
        <v>62943.08</v>
      </c>
      <c r="AE142" s="136">
        <v>62943.08</v>
      </c>
      <c r="AF142" s="25">
        <v>84260.3</v>
      </c>
      <c r="AG142" s="26">
        <f t="shared" si="868"/>
        <v>1</v>
      </c>
      <c r="AH142" s="26">
        <f>IF(AF142&lt;=0," ",IF(AE142/AF142*100&gt;200,"св.200",AE142/AF142))</f>
        <v>0.7470075468518389</v>
      </c>
      <c r="AI142" s="136">
        <v>752215.75</v>
      </c>
      <c r="AJ142" s="136">
        <v>752215.75</v>
      </c>
      <c r="AK142" s="25">
        <v>790286.93</v>
      </c>
      <c r="AL142" s="26">
        <f t="shared" si="870"/>
        <v>1</v>
      </c>
      <c r="AM142" s="26">
        <f t="shared" si="871"/>
        <v>0.95182612978301429</v>
      </c>
      <c r="AN142" s="69"/>
      <c r="AO142" s="25"/>
      <c r="AP142" s="25"/>
      <c r="AQ142" s="26" t="str">
        <f t="shared" si="872"/>
        <v xml:space="preserve"> </v>
      </c>
      <c r="AR142" s="26" t="str">
        <f t="shared" si="873"/>
        <v xml:space="preserve"> </v>
      </c>
      <c r="AS142" s="8">
        <f t="shared" si="874"/>
        <v>452738.38</v>
      </c>
      <c r="AT142" s="14">
        <f t="shared" si="875"/>
        <v>452738.38</v>
      </c>
      <c r="AU142" s="8">
        <f t="shared" si="876"/>
        <v>758400</v>
      </c>
      <c r="AV142" s="26">
        <f t="shared" si="877"/>
        <v>1</v>
      </c>
      <c r="AW142" s="26">
        <f t="shared" si="878"/>
        <v>0.59696516350210971</v>
      </c>
      <c r="AX142" s="8"/>
      <c r="AY142" s="8"/>
      <c r="AZ142" s="8"/>
      <c r="BA142" s="26" t="str">
        <f t="shared" si="879"/>
        <v xml:space="preserve"> </v>
      </c>
      <c r="BB142" s="26" t="str">
        <f t="shared" si="880"/>
        <v xml:space="preserve"> </v>
      </c>
      <c r="BC142" s="136">
        <v>305966.01</v>
      </c>
      <c r="BD142" s="136">
        <v>305966.01</v>
      </c>
      <c r="BE142" s="25"/>
      <c r="BF142" s="26">
        <f t="shared" si="881"/>
        <v>1</v>
      </c>
      <c r="BG142" s="26" t="str">
        <f t="shared" si="882"/>
        <v xml:space="preserve"> </v>
      </c>
      <c r="BH142" s="136">
        <v>10372.370000000001</v>
      </c>
      <c r="BI142" s="136">
        <v>10372.370000000001</v>
      </c>
      <c r="BJ142" s="25">
        <v>10080</v>
      </c>
      <c r="BK142" s="26">
        <f t="shared" si="883"/>
        <v>1</v>
      </c>
      <c r="BL142" s="26">
        <f t="shared" si="884"/>
        <v>1.0290049603174605</v>
      </c>
      <c r="BM142" s="25"/>
      <c r="BN142" s="25"/>
      <c r="BO142" s="25"/>
      <c r="BP142" s="26" t="str">
        <f t="shared" si="885"/>
        <v xml:space="preserve"> </v>
      </c>
      <c r="BQ142" s="26" t="str">
        <f t="shared" si="886"/>
        <v xml:space="preserve"> </v>
      </c>
      <c r="BR142" s="25"/>
      <c r="BS142" s="25"/>
      <c r="BT142" s="25"/>
      <c r="BU142" s="26" t="str">
        <f t="shared" si="887"/>
        <v xml:space="preserve"> </v>
      </c>
      <c r="BV142" s="26" t="str">
        <f t="shared" si="888"/>
        <v xml:space="preserve"> </v>
      </c>
      <c r="BW142" s="25"/>
      <c r="BX142" s="25"/>
      <c r="BY142" s="25"/>
      <c r="BZ142" s="26" t="str">
        <f t="shared" si="889"/>
        <v xml:space="preserve"> </v>
      </c>
      <c r="CA142" s="26" t="str">
        <f t="shared" si="890"/>
        <v xml:space="preserve"> </v>
      </c>
      <c r="CB142" s="136">
        <v>136400</v>
      </c>
      <c r="CC142" s="136">
        <v>136400</v>
      </c>
      <c r="CD142" s="25">
        <v>748320</v>
      </c>
      <c r="CE142" s="26">
        <f t="shared" si="891"/>
        <v>1</v>
      </c>
      <c r="CF142" s="26">
        <f t="shared" si="908"/>
        <v>0.18227496258285225</v>
      </c>
      <c r="CG142" s="25"/>
      <c r="CH142" s="25"/>
      <c r="CI142" s="25"/>
      <c r="CJ142" s="26" t="str">
        <f t="shared" si="892"/>
        <v xml:space="preserve"> </v>
      </c>
      <c r="CK142" s="26" t="str">
        <f t="shared" si="893"/>
        <v xml:space="preserve"> </v>
      </c>
      <c r="CL142" s="25"/>
      <c r="CM142" s="25"/>
      <c r="CN142" s="25"/>
      <c r="CO142" s="26" t="str">
        <f t="shared" si="894"/>
        <v xml:space="preserve"> </v>
      </c>
      <c r="CP142" s="26" t="str">
        <f t="shared" si="895"/>
        <v xml:space="preserve"> </v>
      </c>
      <c r="CQ142" s="25"/>
      <c r="CR142" s="25"/>
      <c r="CS142" s="25"/>
      <c r="CT142" s="44" t="str">
        <f t="shared" si="896"/>
        <v xml:space="preserve"> </v>
      </c>
      <c r="CU142" s="26" t="str">
        <f t="shared" si="897"/>
        <v xml:space="preserve"> </v>
      </c>
      <c r="CV142" s="25"/>
      <c r="CW142" s="25"/>
      <c r="CX142" s="25"/>
      <c r="CY142" s="26" t="str">
        <f t="shared" si="898"/>
        <v xml:space="preserve"> </v>
      </c>
      <c r="CZ142" s="26" t="str">
        <f t="shared" si="899"/>
        <v xml:space="preserve"> </v>
      </c>
      <c r="DA142" s="25"/>
      <c r="DB142" s="25"/>
      <c r="DC142" s="25"/>
      <c r="DD142" s="26" t="str">
        <f t="shared" si="900"/>
        <v xml:space="preserve"> </v>
      </c>
      <c r="DE142" s="26" t="str">
        <f t="shared" si="901"/>
        <v xml:space="preserve"> </v>
      </c>
      <c r="DF142" s="51"/>
      <c r="DG142" s="51"/>
      <c r="DH142" s="51"/>
      <c r="DI142" s="26" t="str">
        <f t="shared" si="847"/>
        <v xml:space="preserve"> </v>
      </c>
      <c r="DJ142" s="26" t="str">
        <f t="shared" si="848"/>
        <v xml:space="preserve"> </v>
      </c>
      <c r="DK142" s="25"/>
      <c r="DL142" s="25"/>
      <c r="DM142" s="25"/>
      <c r="DN142" s="26" t="str">
        <f t="shared" si="902"/>
        <v xml:space="preserve"> </v>
      </c>
      <c r="DO142" s="26" t="str">
        <f t="shared" si="903"/>
        <v xml:space="preserve"> </v>
      </c>
      <c r="DP142" s="25"/>
      <c r="DQ142" s="25"/>
      <c r="DR142" s="25"/>
      <c r="DS142" s="26" t="str">
        <f t="shared" si="904"/>
        <v xml:space="preserve"> </v>
      </c>
      <c r="DT142" s="26" t="str">
        <f t="shared" si="905"/>
        <v xml:space="preserve"> </v>
      </c>
      <c r="DU142" s="25"/>
      <c r="DV142" s="25"/>
      <c r="DW142" s="26" t="str">
        <f t="shared" si="786"/>
        <v xml:space="preserve"> </v>
      </c>
      <c r="DX142" s="61"/>
      <c r="DY142" s="61"/>
      <c r="DZ142" s="61"/>
      <c r="EA142" s="26" t="str">
        <f t="shared" si="906"/>
        <v xml:space="preserve"> </v>
      </c>
      <c r="EB142" s="26" t="str">
        <f t="shared" si="907"/>
        <v xml:space="preserve"> </v>
      </c>
    </row>
    <row r="143" spans="1:132" s="9" customFormat="1" ht="32.1" customHeight="1" x14ac:dyDescent="0.25">
      <c r="A143" s="137"/>
      <c r="B143" s="52" t="s">
        <v>158</v>
      </c>
      <c r="C143" s="40">
        <f>C138+C131+C122+C115+C108+C101+C96+C90+C84+C80+C75+C69+C63+C56+C48+C42+C30+C24+C18+C11+C6</f>
        <v>1052614428.8599999</v>
      </c>
      <c r="D143" s="40">
        <f>D138+D131+D122+D115+D108+D101+D96+D90+D84+D80+D75+D69+D63+D56+D48+D42+D30+D24+D18+D11+D6</f>
        <v>1102166616.5799999</v>
      </c>
      <c r="E143" s="40">
        <f>E138+E131+E122+E115+E108+E101+E96+E90+E84+E80+E75+E69+E63+E56+E48+E42+E30+E24+E18+E11+E6</f>
        <v>1085235600.76</v>
      </c>
      <c r="F143" s="23">
        <f t="shared" si="742"/>
        <v>1.0470753453129709</v>
      </c>
      <c r="G143" s="23">
        <f t="shared" si="757"/>
        <v>1.0156012351678687</v>
      </c>
      <c r="H143" s="56">
        <f>H138+H131+H122+H115+H101+H96+H90+H84+H80+H75+H69+H63+H56+H48+H42+H30+H24+H18+H11+H6+H108</f>
        <v>951935870.06000006</v>
      </c>
      <c r="I143" s="56">
        <f>I138+I131+I122+I115+I101+I96+I90+I84+I80+I75+I69+I63+I56+I48+I42+I30+I24+I18+I11+I6+I108</f>
        <v>1014305132.3200002</v>
      </c>
      <c r="J143" s="56">
        <f>J138+J131+J122+J115+J101+J96+J90+J84+J80+J75+J69+J63+J56+J48+J42+J30+J24+J18+J11+J6+J108</f>
        <v>986383346.78999996</v>
      </c>
      <c r="K143" s="23">
        <f t="shared" si="743"/>
        <v>1.0655183444826688</v>
      </c>
      <c r="L143" s="23">
        <f t="shared" si="758"/>
        <v>1.0283072353369169</v>
      </c>
      <c r="M143" s="56">
        <f>M6+M11+M18+M24+M30+M42+M48+M56+M63+M69+M75+M80+M84+M90+M96+M101+M108+M115+M122+M131+M138</f>
        <v>672135935.69999993</v>
      </c>
      <c r="N143" s="56">
        <f>N6+N11+N18+N24+N30+N42+N48+N56+N63+N69+N75+N80+N84+N90+N96+N101+N108+N115+N122+N131+N138</f>
        <v>729248440.81999993</v>
      </c>
      <c r="O143" s="56">
        <f>O138+O131+O122+O115+O101+O96+O90+O84+O80+O75+O69+O63+O56+O48+O42+O30+O24+O18+O11+O6+O108</f>
        <v>696136203.16999996</v>
      </c>
      <c r="P143" s="23">
        <f t="shared" si="744"/>
        <v>1.0849716583900841</v>
      </c>
      <c r="Q143" s="23">
        <f t="shared" si="759"/>
        <v>1.0475657457538001</v>
      </c>
      <c r="R143" s="24">
        <f>R138+R131+R122+R115+R101+R96+R90+R84+R80+R75+R69+R63+R56+R48+R42+R24+R18+R11+R6+R108+R30</f>
        <v>773751797.00000012</v>
      </c>
      <c r="S143" s="23">
        <f t="shared" si="845"/>
        <v>1.1114948389073309</v>
      </c>
      <c r="T143" s="56">
        <f>T138+T131+T122+T115+T101+T96+T90+T84+T80+T75+T69+T63+T56+T48+T42+T30+T24+T18+T11+T6+T108</f>
        <v>28386758.599999998</v>
      </c>
      <c r="U143" s="56">
        <f>U138+U131+U122+U115+U101+U96+U90+U84+U80+U75+U69+U63+U56+U48+U42+U30+U24+U18+U11+U6+U108</f>
        <v>29471141.269999996</v>
      </c>
      <c r="V143" s="56">
        <f>V138+V131+V122+V115+V101+V96+V90+V84+V80+V75+V69+V63+V56+V48+V42+V30+V24+V18+V11+V6+V108</f>
        <v>26737926.940000005</v>
      </c>
      <c r="W143" s="23">
        <f t="shared" si="745"/>
        <v>1.0382002991352453</v>
      </c>
      <c r="X143" s="23">
        <f t="shared" si="784"/>
        <v>1.1022223725920612</v>
      </c>
      <c r="Y143" s="56">
        <f>Y138+Y131+Y122+Y115+Y101+Y96+Y90+Y84+Y80+Y75+Y69+Y63+Y56+Y48+Y42+Y30+Y24+Y18+Y11+Y6+Y108</f>
        <v>3365046.35</v>
      </c>
      <c r="Z143" s="56">
        <f>Z138+Z131+Z122+Z115+Z101+Z96+Z90+Z84+Z80+Z75+Z69+Z63+Z56+Z48+Z42+Z30+Z24+Z18+Z11+Z6+Z108</f>
        <v>3055233.92</v>
      </c>
      <c r="AA143" s="56">
        <f>AA138+AA131+AA122+AA115+AA101+AA96+AA90+AA84+AA80+AA75+AA69+AA63+AA56+AA48+AA42+AA30+AA24+AA18+AA11+AA6+AA108</f>
        <v>4594352.9999999991</v>
      </c>
      <c r="AB143" s="23">
        <f t="shared" si="746"/>
        <v>0.90793219534702685</v>
      </c>
      <c r="AC143" s="23">
        <f t="shared" si="781"/>
        <v>0.66499764384669624</v>
      </c>
      <c r="AD143" s="56">
        <f>AD138+AD131+AD122+AD115+AD101+AD96+AD90+AD84+AD80+AD75+AD69+AD63+AD56+AD48+AD42+AD30+AD24+AD18+AD11+AD6+AD108</f>
        <v>32294894.190000005</v>
      </c>
      <c r="AE143" s="56">
        <f>AE138+AE131+AE122+AE115+AE101+AE96+AE90+AE84+AE80+AE75+AE69+AE63+AE56+AE48+AE42+AE30+AE24+AE18+AE11+AE6+AE108</f>
        <v>38030111.809999987</v>
      </c>
      <c r="AF143" s="56">
        <f>AF138+AF131+AF122+AF115+AF101+AF96+AF90+AF84+AF80+AF75+AF69+AF63+AF56+AF48+AF42+AF30+AF24+AF18+AF11+AF6+AF108</f>
        <v>35233069.610000007</v>
      </c>
      <c r="AG143" s="23">
        <f t="shared" si="747"/>
        <v>1.1775889893386264</v>
      </c>
      <c r="AH143" s="23">
        <f t="shared" si="760"/>
        <v>1.0793868439781389</v>
      </c>
      <c r="AI143" s="56">
        <f>AI138+AI131+AI122+AI115+AI101+AI96+AI90+AI84+AI80+AI75+AI69+AI63+AI56+AI48+AI42+AI30+AI24+AI18+AI11+AI6+AI108</f>
        <v>215417909.35999998</v>
      </c>
      <c r="AJ143" s="56">
        <f>AJ138+AJ131+AJ122+AJ115+AJ101+AJ96+AJ90+AJ84+AJ80+AJ75+AJ69+AJ63+AJ56+AJ48+AJ42+AJ30+AJ24+AJ18+AJ11+AJ6+AJ108</f>
        <v>214200521.64000005</v>
      </c>
      <c r="AK143" s="56">
        <f>AK138+AK131+AK122+AK115+AK101+AK96+AK90+AK84+AK80+AK75+AK69+AK63+AK56+AK48+AK42+AK30+AK24+AK18+AK11+AK6+AK108</f>
        <v>223346426.22</v>
      </c>
      <c r="AL143" s="23">
        <f t="shared" si="785"/>
        <v>0.99434871629932364</v>
      </c>
      <c r="AM143" s="23">
        <f t="shared" si="761"/>
        <v>0.95905058910147467</v>
      </c>
      <c r="AN143" s="73">
        <f>AN138+AN131+AN122+AN115+AN101+AN96+AN90+AN84+AN80+AN75+AN69+AN63+AN56+AN48+AN42+AN30+AN24+AN18+AN11+AN6+AN108</f>
        <v>356005</v>
      </c>
      <c r="AO143" s="56">
        <f>AO138+AO131+AO122+AO115+AO101+AO96+AO90+AO84+AO80+AO75+AO69+AO63+AO56+AO48+AO42+AO30+AO24+AO18+AO11+AO6+AO108</f>
        <v>320692</v>
      </c>
      <c r="AP143" s="56">
        <f>AP138+AP131+AP122+AP115+AP101+AP96+AP90+AP84+AP80+AP75+AP69+AP63+AP56+AP48+AP42+AP30+AP24+AP18+AP11+AP6+AP108</f>
        <v>330587.69</v>
      </c>
      <c r="AQ143" s="23">
        <f t="shared" si="719"/>
        <v>0.90080757292734648</v>
      </c>
      <c r="AR143" s="23">
        <f t="shared" si="762"/>
        <v>0.97006636877495345</v>
      </c>
      <c r="AS143" s="12">
        <f>AS6+AS11+AS18+AS24+AS30+AS42+AS48+AS56+AS63+AS69+AS75+AS80+AS84+AS90+AS96+AS101+AS108+AS115+AS122+AS131+AS138</f>
        <v>100678558.80000001</v>
      </c>
      <c r="AT143" s="12">
        <f>AT6+AT11+AT18+AT24+AT30+AT42+AT48+AT56+AT63+AT69+AT75+AT80+AT84+AT90+AT96+AT101+AT108+AT115+AT122+AT131+AT138</f>
        <v>87861484.260000005</v>
      </c>
      <c r="AU143" s="12">
        <f>AU6+AU11+AU18+AU24+AU30+AU42+AU48+AU56+AU63+AU69+AU75+AU80+AU84+AU90+AU96+AU101+AU108+AU115+AU122+AU131+AU138</f>
        <v>98852253.969999999</v>
      </c>
      <c r="AV143" s="23">
        <f t="shared" si="748"/>
        <v>0.87269310672730838</v>
      </c>
      <c r="AW143" s="23">
        <f t="shared" si="763"/>
        <v>0.88881619519434019</v>
      </c>
      <c r="AX143" s="56">
        <f>AX138+AX131+AX122+AX115+AX101+AX96+AX90+AX84+AX80+AX75+AX69+AX63+AX56+AX48+AX42+AX30+AX24+AX18+AX11+AX6+AX108</f>
        <v>17880300.18</v>
      </c>
      <c r="AY143" s="56">
        <f>AY138+AY131+AY122+AY115+AY101+AY96+AY90+AY84+AY80+AY75+AY69+AY63+AY56+AY48+AY42+AY30+AY24+AY18+AY11+AY6+AY108</f>
        <v>19785698.639999993</v>
      </c>
      <c r="AZ143" s="56">
        <f>AZ138+AZ131+AZ122+AZ115+AZ101+AZ96+AZ90+AZ84+AZ80+AZ75+AZ69+AZ63+AZ56+AZ48+AZ42+AZ30+AZ24+AZ18+AZ11+AZ6+AZ108</f>
        <v>16887582.289999999</v>
      </c>
      <c r="BA143" s="23">
        <f t="shared" si="749"/>
        <v>1.1065641203345835</v>
      </c>
      <c r="BB143" s="23">
        <f t="shared" si="764"/>
        <v>1.1716122710896346</v>
      </c>
      <c r="BC143" s="56">
        <f>BC138+BC131+BC122+BC115+BC101+BC96+BC90+BC84+BC80+BC75+BC69+BC63+BC56+BC48+BC42+BC30+BC24+BC18+BC11+BC6+BC108</f>
        <v>1692173.58</v>
      </c>
      <c r="BD143" s="56">
        <f>BD138+BD131+BD122+BD115+BD101+BD96+BD90+BD84+BD80+BD75+BD69+BD63+BD56+BD48+BD42+BD30+BD24+BD18+BD11+BD6+BD108</f>
        <v>1606167.65</v>
      </c>
      <c r="BE143" s="56">
        <f>BE138+BE131+BE122+BE115+BE101+BE96+BE90+BE84+BE80+BE75+BE69+BE63+BE56+BE48+BE42+BE30+BE24+BE18+BE11+BE6+BE108</f>
        <v>1015419.32</v>
      </c>
      <c r="BF143" s="23">
        <f t="shared" si="765"/>
        <v>0.94917428624550437</v>
      </c>
      <c r="BG143" s="23">
        <f t="shared" si="766"/>
        <v>1.5817777132702182</v>
      </c>
      <c r="BH143" s="56">
        <f>BH138+BH131+BH122+BH115+BH101+BH96+BH90+BH84+BH80+BH75+BH69+BH63+BH56+BH48+BH42+BH30+BH24+BH18+BH11+BH6+BH108</f>
        <v>9593492.2299999986</v>
      </c>
      <c r="BI143" s="56">
        <f>BI138+BI131+BI122+BI115+BI101+BI96+BI90+BI84+BI80+BI75+BI69+BI63+BI56+BI48+BI42+BI30+BI24+BI18+BI11+BI6+BI108</f>
        <v>8600185.120000001</v>
      </c>
      <c r="BJ143" s="56">
        <f>BJ138+BJ131+BJ122+BJ115+BJ101+BJ96+BJ90+BJ84+BJ80+BJ75+BJ69+BJ63+BJ56+BJ48+BJ42+BJ30+BJ24+BJ18+BJ11+BJ6+BJ108</f>
        <v>10620888.99</v>
      </c>
      <c r="BK143" s="23">
        <f t="shared" si="750"/>
        <v>0.8964603205812991</v>
      </c>
      <c r="BL143" s="23">
        <f t="shared" si="767"/>
        <v>0.80974249218661698</v>
      </c>
      <c r="BM143" s="56">
        <f>BM138+BM131+BM122+BM115+BM101+BM96+BM90+BM84+BM80+BM75+BM69+BM63+BM56+BM48+BM42+BM30+BM24+BM18+BM11+BM6+BM108</f>
        <v>1502223.79</v>
      </c>
      <c r="BN143" s="56">
        <f>BN138+BN131+BN122+BN115+BN101+BN96+BN90+BN84+BN80+BN75+BN69+BN63+BN56+BN48+BN42+BN30+BN24+BN18+BN11+BN6+BN108</f>
        <v>1462836.48</v>
      </c>
      <c r="BO143" s="56">
        <f>BO138+BO131+BO122+BO115+BO101+BO96+BO90+BO84+BO80+BO75+BO69+BO63+BO56+BO48+BO42+BO30+BO24+BO18+BO11+BO6+BO108</f>
        <v>2183131.71</v>
      </c>
      <c r="BP143" s="23">
        <f t="shared" si="705"/>
        <v>0.97378066419784226</v>
      </c>
      <c r="BQ143" s="23">
        <f t="shared" si="768"/>
        <v>0.67006331926716411</v>
      </c>
      <c r="BR143" s="56">
        <f>BR138+BR131+BR122+BR115+BR101+BR96+BR90+BR84+BR80+BR75+BR69+BR63+BR56+BR48+BR42+BR30+BR24+BR18+BR11+BR6+BR108</f>
        <v>0</v>
      </c>
      <c r="BS143" s="56">
        <f>BS138+BS131+BS122+BS115+BS101+BS96+BS90+BS84+BS80+BS75+BS69+BS63+BS56+BS48+BS42+BS30+BS24+BS18+BS11+BS6+BS108</f>
        <v>0</v>
      </c>
      <c r="BT143" s="56">
        <f>BT138+BT131+BT122+BT115+BT101+BT96+BT90+BT84+BT80+BT75+BT69+BT63+BT56+BT48+BT42+BT30+BT24+BT18+BT11+BT6+BT108</f>
        <v>0</v>
      </c>
      <c r="BU143" s="23" t="str">
        <f t="shared" si="751"/>
        <v xml:space="preserve"> </v>
      </c>
      <c r="BV143" s="23" t="str">
        <f t="shared" si="769"/>
        <v xml:space="preserve"> </v>
      </c>
      <c r="BW143" s="56">
        <f>BW138+BW131+BW122+BW115+BW101+BW96+BW90+BW84+BW80+BW75+BW69+BW63+BW56+BW48+BW42+BW30+BW24+BW18+BW11+BW6+BW108</f>
        <v>12148458.17</v>
      </c>
      <c r="BX143" s="56">
        <f>BX138+BX131+BX122+BX115+BX101+BX96+BX90+BX84+BX80+BX75+BX69+BX63+BX56+BX48+BX42+BX30+BX24+BX18+BX11+BX6+BX108</f>
        <v>11564575.59</v>
      </c>
      <c r="BY143" s="56">
        <f>BY138+BY131+BY122+BY115+BY101+BY96+BY90+BY84+BY80+BY75+BY69+BY63+BY56+BY48+BY42+BY30+BY24+BY18+BY11+BY6+BY108</f>
        <v>10944949.67</v>
      </c>
      <c r="BZ143" s="23">
        <f t="shared" si="752"/>
        <v>0.95193772149276779</v>
      </c>
      <c r="CA143" s="23">
        <f t="shared" si="770"/>
        <v>1.0566129528853283</v>
      </c>
      <c r="CB143" s="56">
        <f>CB138+CB131+CB122+CB115+CB101+CB96+CB90+CB84+CB80+CB75+CB69+CB63+CB56+CB48+CB42+CB30+CB24+CB18+CB11+CB6+CB108</f>
        <v>21354460.719999999</v>
      </c>
      <c r="CC143" s="56">
        <f>CC138+CC131+CC122+CC115+CC101+CC96+CC90+CC84+CC80+CC75+CC69+CC63+CC56+CC48+CC42+CC30+CC24+CC18+CC11+CC6+CC108</f>
        <v>19399861.940000001</v>
      </c>
      <c r="CD143" s="56">
        <f>CD138+CD131+CD122+CD115+CD101+CD96+CD90+CD84+CD80+CD75+CD69+CD63+CD56+CD48+CD42+CD30+CD24+CD18+CD11+CD6+CD108</f>
        <v>17940880.68</v>
      </c>
      <c r="CE143" s="23">
        <f t="shared" si="725"/>
        <v>0.90846882973872645</v>
      </c>
      <c r="CF143" s="23">
        <f t="shared" si="771"/>
        <v>1.0813216076748358</v>
      </c>
      <c r="CG143" s="24">
        <f>CG6+CG11+CG18+CG24+CG30+CG42+CG48+CG56+CG63+CG69+CG75+CG80+CG84+CG90+CG96+CG101+CG108+CG115+CG122+CG131+CG138</f>
        <v>809000</v>
      </c>
      <c r="CH143" s="24">
        <f>CH6+CH11+CH18+CH24+CH30+CH42+CH48+CH56+CH63+CH69+CH75+CH80+CH84+CH90+CH96+CH101+CH108+CH115+CH122+CH131+CH138</f>
        <v>260400</v>
      </c>
      <c r="CI143" s="24">
        <f>CI6+CI11+CI18+CI24+CI30+CI42+CI48+CI56+CI63+CI69+CI75+CI80+CI84+CI90+CI96+CI101+CI108+CI115+CI122+CI131+CI138</f>
        <v>68500</v>
      </c>
      <c r="CJ143" s="23">
        <f>IF(CH143&lt;=0," ",IF(CG143&lt;=0," ",IF(CH143/CG143*100&gt;200,"СВ.200",CH143/CG143)))</f>
        <v>0.32187886279357231</v>
      </c>
      <c r="CK143" s="23" t="str">
        <f>IF(CI143=0," ",IF(CH143/CI143*100&gt;200,"св.200",CH143/CI143))</f>
        <v>св.200</v>
      </c>
      <c r="CL143" s="56">
        <f>CL138+CL131+CL122+CL115+CL101+CL96+CL90+CL84+CL80+CL75+CL69+CL63+CL56+CL48+CL42+CL30+CL24+CL18+CL11+CL6+CL108</f>
        <v>20845508.360000003</v>
      </c>
      <c r="CM143" s="56">
        <f>CM138+CM131+CM122+CM115+CM101+CM96+CM90+CM84+CM80+CM75+CM69+CM63+CM56+CM48+CM42+CM30+CM24+CM18+CM11+CM6+CM108</f>
        <v>9586048.8399999999</v>
      </c>
      <c r="CN143" s="56">
        <f>CN138+CN131+CN122+CN115+CN101+CN96+CN90+CN84+CN80+CN75+CN69+CN63+CN56+CN48+CN42+CN30+CN24+CN18+CN11+CN6+CN108</f>
        <v>17307094.68</v>
      </c>
      <c r="CO143" s="23">
        <f t="shared" si="850"/>
        <v>0.45986160061197945</v>
      </c>
      <c r="CP143" s="23">
        <f t="shared" si="773"/>
        <v>0.55387972488979298</v>
      </c>
      <c r="CQ143" s="56">
        <f>CQ138+CQ131+CQ122+CQ115+CQ101+CQ96+CQ90+CQ84+CQ80+CQ75+CQ69+CQ63+CQ56+CQ48+CQ42+CQ30+CQ24+CQ18+CQ11+CQ6+CQ108</f>
        <v>9339646.9000000004</v>
      </c>
      <c r="CR143" s="56">
        <f>CR138+CR131+CR122+CR115+CR101+CR96+CR90+CR84+CR80+CR75+CR69+CR63+CR56+CR48+CR42+CR30+CR24+CR18+CR11+CR6+CR108</f>
        <v>9348380.9100000001</v>
      </c>
      <c r="CS143" s="56">
        <f>CS138+CS131+CS122+CS115+CS101+CS96+CS90+CS84+CS80+CS75+CS69+CS63+CS56+CS48+CS42+CS30+CS24+CS18+CS11+CS6+CS108</f>
        <v>16124959.370000001</v>
      </c>
      <c r="CT143" s="23">
        <f t="shared" si="774"/>
        <v>1.0009351541973177</v>
      </c>
      <c r="CU143" s="23">
        <f t="shared" si="775"/>
        <v>0.57974601333832687</v>
      </c>
      <c r="CV143" s="24">
        <f>CV6+CV11+CV18+CV24+CV30+CV42+CV48+CV56+CV63+CV69+CV75+CV80+CV84+CV90+CV96+CV101+CV108+CV115+CV122+CV131+CV138</f>
        <v>6352721.1199999992</v>
      </c>
      <c r="CW143" s="24">
        <f>CW6+CW11+CW18+CW24+CW30+CW42+CW48+CW56+CW63+CW69+CW75+CW80+CW84+CW90+CW96+CW101+CW108+CW115+CW122+CW131+CW138</f>
        <v>6764389.9299999997</v>
      </c>
      <c r="CX143" s="24">
        <f>CX6+CX11+CX18+CX24+CX30+CX42+CX48+CX56+CX63+CX69+CX75+CX80+CX84+CX90+CX96+CX101+CX108+CX115+CX122+CX131+CX138</f>
        <v>7524288.5600000005</v>
      </c>
      <c r="CY143" s="23">
        <f t="shared" si="776"/>
        <v>1.0648019647366482</v>
      </c>
      <c r="CZ143" s="23">
        <f t="shared" si="777"/>
        <v>0.89900724514478203</v>
      </c>
      <c r="DA143" s="24">
        <f>DA6+DA11+DA18+DA24+DA30+DA42+DA48+DA56+DA63+DA69+DA75+DA80+DA84+DA90+DA96+DA101+DA108+DA115+DA122+DA131+DA138</f>
        <v>2986925.7800000003</v>
      </c>
      <c r="DB143" s="24">
        <f>DB6+DB11+DB18+DB24+DB30+DB42+DB48+DB56+DB63+DB69+DB75+DB80+DB84+DB90+DB96+DB101+DB108+DB115+DB122+DB131+DB138</f>
        <v>2583990.98</v>
      </c>
      <c r="DC143" s="24">
        <f>DC6+DC11+DC18+DC24+DC30+DC42+DC48+DC56+DC63+DC69+DC75+DC80+DC84+DC90+DC96+DC101+DC108+DC115+DC122+DC131+DC138</f>
        <v>8600670.8100000005</v>
      </c>
      <c r="DD143" s="23">
        <f t="shared" si="778"/>
        <v>0.86510049807799372</v>
      </c>
      <c r="DE143" s="23">
        <f t="shared" si="779"/>
        <v>0.30044063272315846</v>
      </c>
      <c r="DF143" s="24">
        <f>DF6+DF11+DF18+DF24+DF30+DF42+DF48+DF56+DF63+DF69+DF75+DF80+DF84+DF90+DF96+DF101+DF108+DF115+DF122+DF131+DF138</f>
        <v>220000</v>
      </c>
      <c r="DG143" s="24">
        <f>DG6+DG11+DG18+DG24+DG30+DG42+DG48+DG56+DG63+DG69+DG75+DG80+DG84+DG90+DG96+DG101+DG108+DG115+DG122+DG131+DG138</f>
        <v>384061.92</v>
      </c>
      <c r="DH143" s="24">
        <f>DH6+DH11+DH18+DH24+DH30+DH42+DH48+DH56+DH63+DH69+DH75+DH80+DH84+DH90+DH96+DH101+DH108+DH115+DH122+DH131+DH138</f>
        <v>1857333.6400000001</v>
      </c>
      <c r="DI143" s="59">
        <f t="shared" si="847"/>
        <v>1.745736</v>
      </c>
      <c r="DJ143" s="59">
        <f t="shared" si="848"/>
        <v>0.20678132982074235</v>
      </c>
      <c r="DK143" s="56">
        <f>DK138+DK131+DK122+DK115+DK101+DK96+DK90+DK84+DK80+DK75+DK69+DK63+DK56+DK48+DK42+DK30+DK24+DK18+DK11+DK6+DK108</f>
        <v>279000</v>
      </c>
      <c r="DL143" s="56">
        <f>DL138+DL131+DL122+DL115+DL101+DL96+DL90+DL84+DL80+DL75+DL69+DL63+DL56+DL48+DL42+DL30+DL24+DL18+DL11+DL6+DL108</f>
        <v>304844.05</v>
      </c>
      <c r="DM143" s="56">
        <f>DM138+DM131+DM122+DM115+DM101+DM96+DM90+DM84+DM80+DM75+DM69+DM63+DM56+DM48+DM42+DM30+DM24+DM18+DM11+DM6+DM108</f>
        <v>330298.21000000002</v>
      </c>
      <c r="DN143" s="23">
        <f t="shared" si="754"/>
        <v>1.0926310035842293</v>
      </c>
      <c r="DO143" s="23">
        <f t="shared" si="780"/>
        <v>0.92293582214690162</v>
      </c>
      <c r="DP143" s="56">
        <f>DP138+DP131+DP122+DP115+DP101+DP96+DP90+DP84+DP80+DP75+DP69+DP63+DP56+DP48+DP42+DP30+DP24+DP18+DP11+DP6+DP108</f>
        <v>1478167.89</v>
      </c>
      <c r="DQ143" s="56">
        <f>DQ138+DQ131+DQ122+DQ115+DQ101+DQ96+DQ90+DQ84+DQ80+DQ75+DQ69+DQ63+DQ56+DQ48+DQ42+DQ30+DQ24+DQ18+DQ11+DQ6+DQ108</f>
        <v>1634846.7399999998</v>
      </c>
      <c r="DR143" s="56">
        <f>DR138+DR131+DR122+DR115+DR101+DR96+DR90+DR84+DR80+DR75+DR69+DR63+DR56+DR48+DR42+DR30+DR24+DR18+DR11+DR6+DR108</f>
        <v>1645828.3099999998</v>
      </c>
      <c r="DS143" s="23">
        <f t="shared" si="755"/>
        <v>1.1059953007097183</v>
      </c>
      <c r="DT143" s="23">
        <f>IF(DQ143&lt;=0," ",IF(DQ143/DR143*100&gt;200,"св.200",DQ143/DR143))</f>
        <v>0.99332763330580931</v>
      </c>
      <c r="DU143" s="56">
        <f>DU6+DU11+DU18+DU24+DU30+DU42+DU48+DU56+DU63+DU69+DU75+DU80+DU84+DU90+DU96+DU101+DU108+DU115+DU122+DU131+DU138</f>
        <v>253280.34000000003</v>
      </c>
      <c r="DV143" s="56">
        <f>DV6+DV11+DV18+DV24+DV30+DV42+DV48+DV56+DV63+DV69+DV75+DV80+DV84+DV90+DV96+DV101+DV108+DV115+DV122+DV131+DV138</f>
        <v>-6951.8099999999995</v>
      </c>
      <c r="DW143" s="23">
        <f t="shared" si="782"/>
        <v>-36.433725892968887</v>
      </c>
      <c r="DX143" s="56">
        <f>DX138+DX131+DX122+DX115+DX101+DX96+DX90+DX84+DX80+DX75+DX69+DX63+DX56+DX48+DX42+DX30+DX24+DX18+DX11+DX6+DX108</f>
        <v>3535228.98</v>
      </c>
      <c r="DY143" s="56">
        <f>DY138+DY131+DY122+DY115+DY101+DY96+DY90+DY84+DY80+DY75+DY69+DY63+DY56+DY48+DY42+DY30+DY24+DY18+DY11+DY6+DY108</f>
        <v>3669393.1199999996</v>
      </c>
      <c r="DZ143" s="56">
        <f>DZ138+DZ131+DZ122+DZ115+DZ101+DZ96+DZ90+DZ84+DZ80+DZ75+DZ69+DZ63+DZ56+DZ48+DZ42+DZ30+DZ24+DZ18+DZ11+DZ6+DZ108</f>
        <v>1931144.1600000001</v>
      </c>
      <c r="EA143" s="23">
        <f t="shared" si="756"/>
        <v>1.0379506223667581</v>
      </c>
      <c r="EB143" s="23">
        <f t="shared" si="792"/>
        <v>1.9001135161240368</v>
      </c>
    </row>
    <row r="144" spans="1:132" s="38" customFormat="1" ht="15.75" x14ac:dyDescent="0.25">
      <c r="A144" s="138"/>
      <c r="B144" s="139"/>
      <c r="C144" s="43"/>
      <c r="D144" s="43"/>
      <c r="E144" s="43"/>
      <c r="F144" s="46"/>
      <c r="G144" s="46"/>
      <c r="H144" s="43"/>
      <c r="I144" s="43"/>
      <c r="J144" s="43"/>
      <c r="K144" s="46"/>
      <c r="L144" s="46"/>
      <c r="M144" s="43"/>
      <c r="N144" s="43"/>
      <c r="O144" s="43"/>
      <c r="P144" s="46"/>
      <c r="Q144" s="46"/>
      <c r="R144" s="46"/>
      <c r="S144" s="60"/>
      <c r="T144" s="43"/>
      <c r="U144" s="43"/>
      <c r="V144" s="43"/>
      <c r="W144" s="46"/>
      <c r="X144" s="46"/>
      <c r="Y144" s="43"/>
      <c r="Z144" s="43"/>
      <c r="AA144" s="43"/>
      <c r="AB144" s="46"/>
      <c r="AC144" s="46"/>
      <c r="AD144" s="43"/>
      <c r="AE144" s="43"/>
      <c r="AF144" s="43"/>
      <c r="AG144" s="46"/>
      <c r="AH144" s="46"/>
      <c r="AI144" s="43"/>
      <c r="AJ144" s="43"/>
      <c r="AK144" s="43"/>
      <c r="AL144" s="46"/>
      <c r="AM144" s="46"/>
      <c r="AN144" s="43"/>
      <c r="AO144" s="43"/>
      <c r="AP144" s="43"/>
      <c r="AQ144" s="46"/>
      <c r="AR144" s="46"/>
      <c r="AS144" s="43"/>
      <c r="AT144" s="43"/>
      <c r="AU144" s="43"/>
      <c r="AV144" s="46"/>
      <c r="AW144" s="46"/>
      <c r="AX144" s="43"/>
      <c r="AY144" s="43"/>
      <c r="AZ144" s="43"/>
      <c r="BA144" s="46"/>
      <c r="BB144" s="46"/>
      <c r="BC144" s="43"/>
      <c r="BD144" s="43"/>
      <c r="BE144" s="43"/>
      <c r="BF144" s="46"/>
      <c r="BG144" s="46"/>
      <c r="BH144" s="43"/>
      <c r="BI144" s="43"/>
      <c r="BJ144" s="43"/>
      <c r="BK144" s="46"/>
      <c r="BL144" s="46"/>
      <c r="BM144" s="43"/>
      <c r="BN144" s="43"/>
      <c r="BO144" s="43"/>
      <c r="BP144" s="46"/>
      <c r="BQ144" s="46"/>
      <c r="BR144" s="43"/>
      <c r="BS144" s="43"/>
      <c r="BT144" s="43"/>
      <c r="BU144" s="46"/>
      <c r="BV144" s="46"/>
      <c r="BW144" s="43"/>
      <c r="BX144" s="43"/>
      <c r="BY144" s="43"/>
      <c r="BZ144" s="46"/>
      <c r="CA144" s="46"/>
      <c r="CB144" s="43"/>
      <c r="CC144" s="43"/>
      <c r="CD144" s="43"/>
      <c r="CE144" s="46"/>
      <c r="CF144" s="46"/>
      <c r="CG144" s="43"/>
      <c r="CH144" s="43"/>
      <c r="CI144" s="43"/>
      <c r="CJ144" s="46"/>
      <c r="CK144" s="46"/>
      <c r="CL144" s="43"/>
      <c r="CM144" s="43"/>
      <c r="CN144" s="43"/>
      <c r="CO144" s="46"/>
      <c r="CP144" s="46"/>
      <c r="CQ144" s="43"/>
      <c r="CR144" s="43"/>
      <c r="CS144" s="43"/>
      <c r="CT144" s="46"/>
      <c r="CU144" s="46"/>
      <c r="CV144" s="43"/>
      <c r="CW144" s="43"/>
      <c r="CX144" s="43"/>
      <c r="CY144" s="46"/>
      <c r="CZ144" s="46"/>
      <c r="DA144" s="43"/>
      <c r="DB144" s="43"/>
      <c r="DC144" s="43"/>
      <c r="DD144" s="46"/>
      <c r="DE144" s="46"/>
      <c r="DF144" s="46"/>
      <c r="DG144" s="46"/>
      <c r="DH144" s="46"/>
      <c r="DI144" s="60" t="str">
        <f t="shared" si="847"/>
        <v xml:space="preserve"> </v>
      </c>
      <c r="DJ144" s="60" t="str">
        <f t="shared" si="848"/>
        <v xml:space="preserve"> </v>
      </c>
      <c r="DK144" s="43"/>
      <c r="DL144" s="43"/>
      <c r="DM144" s="43"/>
      <c r="DN144" s="46"/>
      <c r="DO144" s="46"/>
      <c r="DP144" s="43"/>
      <c r="DQ144" s="43"/>
      <c r="DR144" s="43"/>
      <c r="DS144" s="46"/>
      <c r="DT144" s="46"/>
      <c r="DU144" s="43"/>
      <c r="DV144" s="43"/>
      <c r="DW144" s="46"/>
      <c r="DX144" s="43"/>
      <c r="DY144" s="43"/>
      <c r="DZ144" s="43"/>
      <c r="EA144" s="46"/>
      <c r="EB144" s="46"/>
    </row>
    <row r="145" spans="1:132" s="37" customFormat="1" ht="15.75" x14ac:dyDescent="0.25">
      <c r="A145" s="54"/>
      <c r="B145" s="53" t="s">
        <v>165</v>
      </c>
      <c r="C145" s="64">
        <f>C7+C12+C13+C14+C19+C20+C25+C43+C49+C57+C64+C70+C76+C81+C85+C86+C91+C97+C102+C109+C116+C123+C132+C139</f>
        <v>827150607.06999993</v>
      </c>
      <c r="D145" s="64">
        <f>D7+D12+D13+D14+D19+D20+D25+D43+D49+D57+D64+D70+D76+D81+D85+D86+D91+D97+D102+D109+D116+D123+D132+D139</f>
        <v>877733699.72000015</v>
      </c>
      <c r="E145" s="64">
        <f>E7+E12+E13+E14+E19+E20+E25+E43+E49+E57+E64+E70+E76+E81+E85+E86+E91+E97+E102+E109+E116+E123+E132+E139</f>
        <v>809142243.14999998</v>
      </c>
      <c r="F145" s="58">
        <f>IF(D145&lt;=0," ",IF(D145/C145*100&gt;200,"СВ.200",D145/C145))</f>
        <v>1.0611534250445391</v>
      </c>
      <c r="G145" s="58">
        <f t="shared" si="757"/>
        <v>1.084770579154257</v>
      </c>
      <c r="H145" s="64">
        <f>H7+H12+H13+H14+H19+H20+H25+H43+H49+H57+H64+H70+H76+H81+H85+H86+H91+H97+H102+H109+H116+H123+H132+H139</f>
        <v>754987097.79999995</v>
      </c>
      <c r="I145" s="64">
        <f>I7+I12+I13+I14+I19+I20+I25+I43+I49+I57+I64+I70+I76+I81+I85+I86+I91+I97+I102+I109+I116+I123+I132+I139</f>
        <v>813208275.60000002</v>
      </c>
      <c r="J145" s="64">
        <f>J7+J12+J13+J14+J19+J20+J25+J43+J49+J57+J64+J70+J76+J81+J85+J86+J91+J97+J102+J109+J116+J123+J132+J139</f>
        <v>742337507.00999999</v>
      </c>
      <c r="K145" s="58">
        <f t="shared" ref="K145" si="909">IF(I145&lt;=0," ",IF(I145/H145*100&gt;200,"СВ.200",I145/H145))</f>
        <v>1.0771154606080742</v>
      </c>
      <c r="L145" s="58">
        <f t="shared" ref="L145" si="910">IF(J145=0," ",IF(I145/J145*100&gt;200,"св.200",I145/J145))</f>
        <v>1.0954697397353053</v>
      </c>
      <c r="M145" s="64">
        <f>M7+M12+M13+M14+M19+M20+M25+M43+M49+M57+M64+M70+M76+M81+M85+M86+M91+M97+M102+M109+M116+M123+M132+M139</f>
        <v>622113195.75000012</v>
      </c>
      <c r="N145" s="64">
        <f>N7+N12+N13+N14+N19+N20+N25+N43+N49+N57+N64+N70+N76+N81+N85+N86+N91+N97+N102+N109+N116+N123+N132+N139</f>
        <v>678061256.32000005</v>
      </c>
      <c r="O145" s="64">
        <f>O7+O12+O13+O14+O19+O20+O25+O43+O49+O57+O64+O70+O76+O81+O85+O86+O91+O97+O102+O109+O116+O123+O132+O139</f>
        <v>605769421.02999997</v>
      </c>
      <c r="P145" s="58">
        <f t="shared" ref="P145" si="911">IF(N145&lt;=0," ",IF(M145&lt;=0," ",IF(N145/M145*100&gt;200,"СВ.200",N145/M145)))</f>
        <v>1.0899322839512362</v>
      </c>
      <c r="Q145" s="58">
        <f t="shared" ref="Q145" si="912">IF(O145=0," ",IF(N145/O145*100&gt;200,"св.200",N145/O145))</f>
        <v>1.1193388652188503</v>
      </c>
      <c r="R145" s="64">
        <f>R7+R12+R13+R14+R19+R20+R25+R43+R49+R57+R64+R70+R76+R81+R85+R86+R91+R97+R102+R109+R116+R123+R132+R139</f>
        <v>678061256.32000005</v>
      </c>
      <c r="S145" s="23">
        <f t="shared" si="845"/>
        <v>1.1193388652188503</v>
      </c>
      <c r="T145" s="64">
        <f>T7+T12+T13+T14+T19+T20+T25+T43+T49+T57+T64+T70+T76+T81+T85+T86+T91+T97+T102+T109+T116+T123+T132+T139</f>
        <v>28386758.599999998</v>
      </c>
      <c r="U145" s="64">
        <f>U7+U12+U13+U14+U19+U20+U25+U43+U49+U57+U64+U70+U76+U81+U85+U86+U91+U97+U102+U109+U116+U123+U132+U139</f>
        <v>29471141.27</v>
      </c>
      <c r="V145" s="64">
        <f>V7+V12+V13+V14+V19+V20+V25+V43+V49+V57+V64+V70+V76+V81+V85+V86+V91+V97+V102+V109+V116+V123+V132+V139</f>
        <v>26737926.940000005</v>
      </c>
      <c r="W145" s="58">
        <f t="shared" ref="W145" si="913">IF(U145&lt;=0," ",IF(T145&lt;=0," ",IF(U145/T145*100&gt;200,"СВ.200",U145/T145)))</f>
        <v>1.0382002991352455</v>
      </c>
      <c r="X145" s="58">
        <f t="shared" ref="X145" si="914">IF(V145=0," ",IF(U145/V145*100&gt;200,"св.200",U145/V145))</f>
        <v>1.1022223725920612</v>
      </c>
      <c r="Y145" s="64">
        <f>Y7+Y12+Y13+Y14+Y19+Y20+Y25+Y43+Y49+Y57+Y64+Y70+Y76+Y81+Y85+Y86+Y91+Y97+Y102+Y109+Y116+Y123+Y132+Y139</f>
        <v>556516.66999999993</v>
      </c>
      <c r="Z145" s="64">
        <f>Z7+Z12+Z13+Z14+Z19+Z20+Z25+Z43+Z49+Z57+Z64+Z70+Z76+Z81+Z85+Z86+Z91+Z97+Z102+Z109+Z116+Z123+Z132+Z139</f>
        <v>560483.91</v>
      </c>
      <c r="AA145" s="64">
        <f>AA7+AA12+AA13+AA14+AA19+AA20+AA25+AA43+AA49+AA57+AA64+AA70+AA76+AA81+AA85+AA86+AA91+AA97+AA102+AA109+AA116+AA123+AA132+AA139</f>
        <v>737806.42999999993</v>
      </c>
      <c r="AB145" s="58">
        <f t="shared" ref="AB145" si="915">IF(Z145&lt;=0," ",IF(Y145&lt;=0," ",IF(Z145/Y145*100&gt;200,"СВ.200",Z145/Y145)))</f>
        <v>1.0071286993074262</v>
      </c>
      <c r="AC145" s="58">
        <f t="shared" ref="AC145" si="916">IF(AA145=0," ",IF(Z145/AA145*100&gt;200,"св.200",Z145/AA145))</f>
        <v>0.75966254455115023</v>
      </c>
      <c r="AD145" s="64">
        <f>AD7+AD12+AD13+AD14+AD19+AD20+AD25+AD43+AD49+AD57+AD64+AD70+AD76+AD81+AD85+AD86+AD91+AD97+AD102+AD109+AD116+AD123+AD132+AD139</f>
        <v>22099684.950000003</v>
      </c>
      <c r="AE145" s="64">
        <f>AE7+AE12+AE13+AE14+AE19+AE20+AE25+AE43+AE49+AE57+AE64+AE70+AE76+AE81+AE85+AE86+AE91+AE97+AE102+AE109+AE116+AE123+AE132+AE139</f>
        <v>25064768.960000005</v>
      </c>
      <c r="AF145" s="64">
        <f>AF7+AF12+AF13+AF14+AF19+AF20+AF25+AF43+AF49+AF57+AF64+AF70+AF76+AF81+AF85+AF86+AF91+AF97+AF102+AF109+AF116+AF123+AF132+AF139</f>
        <v>23912221.520000003</v>
      </c>
      <c r="AG145" s="58">
        <f t="shared" ref="AG145" si="917">IF(AE145&lt;=0," ",IF(AD145&lt;=0," ",IF(AE145/AD145*100&gt;200,"СВ.200",AE145/AD145)))</f>
        <v>1.1341686099466319</v>
      </c>
      <c r="AH145" s="58">
        <f t="shared" ref="AH145" si="918">IF(AF145=0," ",IF(AE145/AF145*100&gt;200,"св.200",AE145/AF145))</f>
        <v>1.0481990951378575</v>
      </c>
      <c r="AI145" s="64">
        <f>AI7+AI12+AI13+AI14+AI19+AI20+AI25+AI43+AI49+AI57+AI64+AI70+AI76+AI81+AI85+AI86+AI91+AI97+AI102+AI109+AI116+AI123+AI132+AI139</f>
        <v>81840216.179999992</v>
      </c>
      <c r="AJ145" s="64">
        <f>AJ7+AJ12+AJ13+AJ14+AJ19+AJ20+AJ25+AJ43+AJ49+AJ57+AJ64+AJ70+AJ76+AJ81+AJ85+AJ86+AJ91+AJ97+AJ102+AJ109+AJ116+AJ123+AJ132+AJ139</f>
        <v>80059999.49000001</v>
      </c>
      <c r="AK145" s="64">
        <f>AK7+AK12+AK13+AK14+AK19+AK20+AK25+AK43+AK49+AK57+AK64+AK70+AK76+AK81+AK85+AK86+AK91+AK97+AK102+AK109+AK116+AK123+AK132+AK139</f>
        <v>85168111.090000004</v>
      </c>
      <c r="AL145" s="58">
        <f t="shared" ref="AL145" si="919">IF(AJ145&lt;=0," ",IF(AI145&lt;=0," ",IF(AJ145/AI145*100&gt;200,"СВ.200",AJ145/AI145)))</f>
        <v>0.97824765411073011</v>
      </c>
      <c r="AM145" s="58">
        <f t="shared" ref="AM145" si="920">IF(AK145=0," ",IF(AJ145/AK145*100&gt;200,"св.200",AJ145/AK145))</f>
        <v>0.94002319019847602</v>
      </c>
      <c r="AN145" s="64">
        <f>AN7+AN12+AN13+AN14+AN19+AN20+AN25+AN43+AN49+AN57+AN64+AN70+AN76+AN81+AN85+AN86+AN91+AN97+AN102+AN109+AN116+AN123+AN132+AN139</f>
        <v>11510</v>
      </c>
      <c r="AO145" s="64">
        <f>AO7+AO12+AO13+AO14+AO19+AO20+AO25+AO43+AO49+AO57+AO64+AO70+AO76+AO81+AO85+AO86+AO91+AO97+AO102+AO109+AO116+AO123+AO132+AO139</f>
        <v>11410</v>
      </c>
      <c r="AP145" s="64">
        <f>AP7+AP12+AP13+AP14+AP19+AP20+AP25+AP43+AP49+AP57+AP64+AP70+AP76+AP81+AP85+AP86+AP91+AP97+AP102+AP109+AP116+AP123+AP132+AP139</f>
        <v>12020</v>
      </c>
      <c r="AQ145" s="58">
        <f t="shared" ref="AQ145" si="921">IF(AO145&lt;=0," ",IF(AN145&lt;=0," ",IF(AO145/AN145*100&gt;200,"СВ.200",AO145/AN145)))</f>
        <v>0.99131190269331015</v>
      </c>
      <c r="AR145" s="58">
        <f t="shared" ref="AR145" si="922">IF(AP145=0," ",IF(AO145/AP145*100&gt;200,"св.200",AO145/AP145))</f>
        <v>0.94925124792013316</v>
      </c>
      <c r="AS145" s="64">
        <f>AS7+AS12+AS13+AS14+AS19+AS20+AS25+AS43+AS49+AS57+AS64+AS70+AS76+AS81+AS85+AS86+AS91+AS97+AS102+AS109+AS116+AS123+AS132+AS139</f>
        <v>72163509.269999996</v>
      </c>
      <c r="AT145" s="64">
        <f>AT7+AT12+AT13+AT14+AT19+AT20+AT25+AT43+AT49+AT57+AT64+AT70+AT76+AT81+AT85+AT86+AT91+AT97+AT102+AT109+AT116+AT123+AT132+AT139</f>
        <v>64525424.120000005</v>
      </c>
      <c r="AU145" s="64">
        <f>AU7+AU12+AU13+AU14+AU19+AU20+AU25+AU43+AU49+AU57+AU64+AU70+AU76+AU81+AU85+AU86+AU91+AU97+AU102+AU109+AU116+AU123+AU132+AU139</f>
        <v>66804736.139999993</v>
      </c>
      <c r="AV145" s="58">
        <f t="shared" ref="AV145" si="923">IF(AT145&lt;=0," ",IF(AS145&lt;=0," ",IF(AT145/AS145*100&gt;200,"СВ.200",AT145/AS145)))</f>
        <v>0.89415585207445947</v>
      </c>
      <c r="AW145" s="58">
        <f t="shared" ref="AW145" si="924">IF(AU145=0," ",IF(AT145/AU145*100&gt;200,"св.200",AT145/AU145))</f>
        <v>0.96588098162346869</v>
      </c>
      <c r="AX145" s="64">
        <f>AX7+AX12+AX13+AX14+AX19+AX20+AX25+AX43+AX49+AX57+AX64+AX70+AX76+AX81+AX85+AX86+AX91+AX97+AX102+AX109+AX116+AX123+AX132+AX139</f>
        <v>17880300.180000003</v>
      </c>
      <c r="AY145" s="64">
        <f>AY7+AY12+AY13+AY14+AY19+AY20+AY25+AY43+AY49+AY57+AY64+AY70+AY76+AY81+AY85+AY86+AY91+AY97+AY102+AY109+AY116+AY123+AY132+AY139</f>
        <v>19785698.640000001</v>
      </c>
      <c r="AZ145" s="64">
        <f>AZ7+AZ12+AZ13+AZ14+AZ19+AZ20+AZ25+AZ43+AZ49+AZ57+AZ64+AZ70+AZ76+AZ81+AZ85+AZ86+AZ91+AZ97+AZ102+AZ109+AZ116+AZ123+AZ132+AZ139</f>
        <v>16887582.289999999</v>
      </c>
      <c r="BA145" s="58">
        <f t="shared" ref="BA145" si="925">IF(AY145&lt;=0," ",IF(AX145&lt;=0," ",IF(AY145/AX145*100&gt;200,"СВ.200",AY145/AX145)))</f>
        <v>1.1065641203345835</v>
      </c>
      <c r="BB145" s="58">
        <f t="shared" ref="BB145" si="926">IF(AZ145=0," ",IF(AY145/AZ145*100&gt;200,"св.200",AY145/AZ145))</f>
        <v>1.1716122710896351</v>
      </c>
      <c r="BC145" s="64">
        <f>BC7+BC12+BC13+BC14+BC19+BC20+BC25+BC43+BC49+BC57+BC64+BC70+BC76+BC81+BC85+BC86+BC91+BC97+BC102+BC109+BC116+BC123+BC132+BC139</f>
        <v>397061.77</v>
      </c>
      <c r="BD145" s="64">
        <f>BD7+BD12+BD13+BD14+BD19+BD20+BD25+BD43+BD49+BD57+BD64+BD70+BD76+BD81+BD85+BD86+BD91+BD97+BD102+BD109+BD116+BD123+BD132+BD139</f>
        <v>397061.77</v>
      </c>
      <c r="BE145" s="64">
        <f>BE7+BE12+BE13+BE14+BE19+BE20+BE25+BE43+BE49+BE57+BE64+BE70+BE76+BE81+BE85+BE86+BE91+BE97+BE102+BE109+BE116+BE123+BE132+BE139</f>
        <v>204444.78</v>
      </c>
      <c r="BF145" s="58">
        <f t="shared" ref="BF145" si="927">IF(BD145&lt;=0," ",IF(BC145&lt;=0," ",IF(BD145/BC145*100&gt;200,"СВ.200",BD145/BC145)))</f>
        <v>1</v>
      </c>
      <c r="BG145" s="58">
        <f t="shared" ref="BG145" si="928">IF(BE145=0," ",IF(BD145/BE145*100&gt;200,"св.200",BD145/BE145))</f>
        <v>1.9421467743025771</v>
      </c>
      <c r="BH145" s="64">
        <f>BH7+BH12+BH13+BH14+BH19+BH20+BH25+BH43+BH49+BH57+BH64+BH70+BH76+BH81+BH85+BH86+BH91+BH97+BH102+BH109+BH116+BH123+BH132+BH139</f>
        <v>4116975.62</v>
      </c>
      <c r="BI145" s="64">
        <f>BI7+BI12+BI13+BI14+BI19+BI20+BI25+BI43+BI49+BI57+BI64+BI70+BI76+BI81+BI85+BI86+BI91+BI97+BI102+BI109+BI116+BI123+BI132+BI139</f>
        <v>4207549.3899999997</v>
      </c>
      <c r="BJ145" s="64">
        <f>BJ7+BJ12+BJ13+BJ14+BJ19+BJ20+BJ25+BJ43+BJ49+BJ57+BJ64+BJ70+BJ76+BJ81+BJ85+BJ86+BJ91+BJ97+BJ102+BJ109+BJ116+BJ123+BJ132+BJ139</f>
        <v>4378670.8600000003</v>
      </c>
      <c r="BK145" s="58">
        <f t="shared" ref="BK145" si="929">IF(BI145&lt;=0," ",IF(BH145&lt;=0," ",IF(BI145/BH145*100&gt;200,"СВ.200",BI145/BH145)))</f>
        <v>1.0220000744138484</v>
      </c>
      <c r="BL145" s="58">
        <f t="shared" ref="BL145" si="930">IF(BJ145=0," ",IF(BI145/BJ145*100&gt;200,"св.200",BI145/BJ145))</f>
        <v>0.96091931193933111</v>
      </c>
      <c r="BM145" s="64">
        <f>BM7+BM12+BM13+BM14+BM19+BM20+BM25+BM43+BM49+BM57+BM64+BM70+BM76+BM81+BM85+BM86+BM91+BM97+BM102+BM109+BM116+BM123+BM132+BM139</f>
        <v>1024463.71</v>
      </c>
      <c r="BN145" s="64">
        <f>BN7+BN12+BN13+BN14+BN19+BN20+BN25+BN43+BN49+BN57+BN64+BN70+BN76+BN81+BN85+BN86+BN91+BN97+BN102+BN109+BN116+BN123+BN132+BN139</f>
        <v>978866.96000000008</v>
      </c>
      <c r="BO145" s="64">
        <f>BO7+BO12+BO13+BO14+BO19+BO20+BO25+BO43+BO49+BO57+BO64+BO70+BO76+BO81+BO85+BO86+BO91+BO97+BO102+BO109+BO116+BO123+BO132+BO139</f>
        <v>1790754.2399999998</v>
      </c>
      <c r="BP145" s="58">
        <f t="shared" ref="BP145" si="931">IF(BN145&lt;=0," ",IF(BM145&lt;=0," ",IF(BN145/BM145*100&gt;200,"СВ.200",BN145/BM145)))</f>
        <v>0.95549207887510246</v>
      </c>
      <c r="BQ145" s="58">
        <f t="shared" ref="BQ145" si="932">IF(BO145=0," ",IF(BN145/BO145*100&gt;200,"св.200",BN145/BO145))</f>
        <v>0.54662272361840125</v>
      </c>
      <c r="BR145" s="64">
        <f>BR7+BR12+BR13+BR14+BR19+BR20+BR25+BR43+BR49+BR57+BR64+BR70+BR76+BR81+BR85+BR86+BR91+BR97+BR102+BR109+BR116+BR123+BR132+BR139</f>
        <v>0</v>
      </c>
      <c r="BS145" s="64">
        <f>BS7+BS12+BS13+BS14+BS19+BS20+BS25+BS43+BS49+BS57+BS64+BS70+BS76+BS81+BS85+BS86+BS91+BS97+BS102+BS109+BS116+BS123+BS132+BS139</f>
        <v>0</v>
      </c>
      <c r="BT145" s="64">
        <f>BT7+BT12+BT13+BT14+BT19+BT20+BT25+BT43+BT49+BT57+BT64+BT70+BT76+BT81+BT85+BT86+BT91+BT97+BT102+BT109+BT116+BT123+BT132+BT139</f>
        <v>0</v>
      </c>
      <c r="BU145" s="58" t="str">
        <f t="shared" ref="BU145" si="933">IF(BS145&lt;=0," ",IF(BR145&lt;=0," ",IF(BS145/BR145*100&gt;200,"СВ.200",BS145/BR145)))</f>
        <v xml:space="preserve"> </v>
      </c>
      <c r="BV145" s="58" t="str">
        <f t="shared" ref="BV145" si="934">IF(BT145=0," ",IF(BS145/BT145*100&gt;200,"св.200",BS145/BT145))</f>
        <v xml:space="preserve"> </v>
      </c>
      <c r="BW145" s="64">
        <f>BW7+BW12+BW13+BW14+BW19+BW20+BW25+BW43+BW49+BW57+BW64+BW70+BW76+BW81+BW85+BW86+BW91+BW97+BW102+BW109+BW116+BW123+BW132+BW139</f>
        <v>6435763.3200000003</v>
      </c>
      <c r="BX145" s="64">
        <f>BX7+BX12+BX13+BX14+BX19+BX20+BX25+BX43+BX49+BX57+BX64+BX70+BX76+BX81+BX85+BX86+BX91+BX97+BX102+BX109+BX116+BX123+BX132+BX139</f>
        <v>6119109.1100000003</v>
      </c>
      <c r="BY145" s="64">
        <f>BY7+BY12+BY13+BY14+BY19+BY20+BY25+BY43+BY49+BY57+BY64+BY70+BY76+BY81+BY85+BY86+BY91+BY97+BY102+BY109+BY116+BY123+BY132+BY139</f>
        <v>6693519.4399999995</v>
      </c>
      <c r="BZ145" s="58">
        <f t="shared" ref="BZ145" si="935">IF(BX145&lt;=0," ",IF(BW145&lt;=0," ",IF(BX145/BW145*100&gt;200,"СВ.200",BX145/BW145)))</f>
        <v>0.95079772293428588</v>
      </c>
      <c r="CA145" s="58">
        <f t="shared" ref="CA145" si="936">IF(BY145=0," ",IF(BX145/BY145*100&gt;200,"св.200",BX145/BY145))</f>
        <v>0.91418410969760344</v>
      </c>
      <c r="CB145" s="64">
        <f>CB7+CB12+CB13+CB14+CB19+CB20+CB25+CB43+CB49+CB57+CB64+CB70+CB76+CB81+CB85+CB86+CB91+CB97+CB102+CB109+CB116+CB123+CB132+CB139</f>
        <v>16888959.25</v>
      </c>
      <c r="CC145" s="64">
        <f>CC7+CC12+CC13+CC14+CC19+CC20+CC25+CC43+CC49+CC57+CC64+CC70+CC76+CC81+CC85+CC86+CC91+CC97+CC102+CC109+CC116+CC123+CC132+CC139</f>
        <v>15071335.560000001</v>
      </c>
      <c r="CD145" s="64">
        <f>CD7+CD12+CD13+CD14+CD19+CD20+CD25+CD43+CD49+CD57+CD64+CD70+CD76+CD81+CD85+CD86+CD91+CD97+CD102+CD109+CD116+CD123+CD132+CD139</f>
        <v>12671221.930000002</v>
      </c>
      <c r="CE145" s="58">
        <f t="shared" ref="CE145" si="937">IF(CC145&lt;=0," ",IF(CB145&lt;=0," ",IF(CC145/CB145*100&gt;200,"СВ.200",CC145/CB145)))</f>
        <v>0.89237799303707843</v>
      </c>
      <c r="CF145" s="58">
        <f t="shared" ref="CF145" si="938">IF(CD145=0," ",IF(CC145/CD145*100&gt;200,"св.200",CC145/CD145))</f>
        <v>1.1894145365978921</v>
      </c>
      <c r="CG145" s="64">
        <f>CG7+CG12+CG13+CG14+CG19+CG20+CG25+CG43+CG49+CG57+CG64+CG70+CG76+CG81+CG85+CG86+CG91+CG97+CG102+CG109+CG116+CG123+CG132+CG139</f>
        <v>0</v>
      </c>
      <c r="CH145" s="64">
        <f>CH7+CH12+CH13+CH14+CH19+CH20+CH25+CH43+CH49+CH57+CH64+CH70+CH76+CH81+CH85+CH86+CH91+CH97+CH102+CH109+CH116+CH123+CH132+CH139</f>
        <v>0</v>
      </c>
      <c r="CI145" s="64">
        <f>CI7+CI12+CI13+CI14+CI19+CI20+CI25+CI43+CI49+CI57+CI64+CI70+CI76+CI81+CI85+CI86+CI91+CI97+CI102+CI109+CI116+CI123+CI132+CI139</f>
        <v>0</v>
      </c>
      <c r="CJ145" s="58" t="str">
        <f t="shared" ref="CJ145" si="939">IF(CH145&lt;=0," ",IF(CG145&lt;=0," ",IF(CH145/CG145*100&gt;200,"СВ.200",CH145/CG145)))</f>
        <v xml:space="preserve"> </v>
      </c>
      <c r="CK145" s="58" t="str">
        <f t="shared" ref="CK145" si="940">IF(CI145=0," ",IF(CH145/CI145*100&gt;200,"св.200",CH145/CI145))</f>
        <v xml:space="preserve"> </v>
      </c>
      <c r="CL145" s="64">
        <f>CL7+CL12+CL13+CL14+CL19+CL20+CL25+CL43+CL49+CL57+CL64+CL70+CL76+CL81+CL85+CL86+CL91+CL97+CL102+CL109+CL116+CL123+CL132+CL139</f>
        <v>15218822.51</v>
      </c>
      <c r="CM145" s="64">
        <f>CM7+CM12+CM13+CM14+CM19+CM20+CM25+CM43+CM49+CM57+CM64+CM70+CM76+CM81+CM85+CM86+CM91+CM97+CM102+CM109+CM116+CM123+CM132+CM139</f>
        <v>6802399.0800000001</v>
      </c>
      <c r="CN145" s="64">
        <f>CN7+CN12+CN13+CN14+CN19+CN20+CN25+CN43+CN49+CN57+CN64+CN70+CN76+CN81+CN85+CN86+CN91+CN97+CN102+CN109+CN116+CN123+CN132+CN139</f>
        <v>10492817.59</v>
      </c>
      <c r="CO145" s="58">
        <f t="shared" ref="CO145" si="941">IF(CM145&lt;=0," ",IF(CL145&lt;=0," ",IF(CM145/CL145*100&gt;200,"СВ.200",CM145/CL145)))</f>
        <v>0.44697275860404262</v>
      </c>
      <c r="CP145" s="58">
        <f t="shared" ref="CP145" si="942">IF(CN145=0," ",IF(CM145/CN145*100&gt;200,"св.200",CM145/CN145))</f>
        <v>0.64829098777843142</v>
      </c>
      <c r="CQ145" s="64">
        <f>CQ7+CQ12+CQ13+CQ14+CQ19+CQ20+CQ25+CQ43+CQ49+CQ57+CQ64+CQ70+CQ76+CQ81+CQ85+CQ86+CQ91+CQ97+CQ102+CQ109+CQ116+CQ123+CQ132+CQ139</f>
        <v>6352721.1199999992</v>
      </c>
      <c r="CR145" s="64">
        <f>CR7+CR12+CR13+CR14+CR19+CR20+CR25+CR43+CR49+CR57+CR64+CR70+CR76+CR81+CR85+CR86+CR91+CR97+CR102+CR109+CR116+CR123+CR132+CR139</f>
        <v>6764389.9299999997</v>
      </c>
      <c r="CS145" s="64">
        <f>CS7+CS12+CS13+CS14+CS19+CS20+CS25+CS43+CS49+CS57+CS64+CS70+CS76+CS81+CS85+CS86+CS91+CS97+CS102+CS109+CS116+CS123+CS132+CS139</f>
        <v>9229952.6799999997</v>
      </c>
      <c r="CT145" s="58">
        <f t="shared" ref="CT145" si="943">IF(CR145&lt;=0," ",IF(CQ145&lt;=0," ",IF(CR145/CQ145*100&gt;200,"СВ.200",CR145/CQ145)))</f>
        <v>1.0648019647366482</v>
      </c>
      <c r="CU145" s="58">
        <f t="shared" ref="CU145" si="944">IF(CS145=0," ",IF(CR145/CS145*100&gt;200,"св.200",CR145/CS145))</f>
        <v>0.73287373884998075</v>
      </c>
      <c r="CV145" s="64">
        <f>CV7+CV12+CV13+CV14+CV19+CV20+CV25+CV43+CV49+CV57+CV64+CV70+CV76+CV81+CV85+CV86+CV91+CV97+CV102+CV109+CV116+CV123+CV132+CV139</f>
        <v>6352721.1199999992</v>
      </c>
      <c r="CW145" s="64">
        <f>CW7+CW12+CW13+CW14+CW19+CW20+CW25+CW43+CW49+CW57+CW64+CW70+CW76+CW81+CW85+CW86+CW91+CW97+CW102+CW109+CW116+CW123+CW132+CW139</f>
        <v>6764389.9299999997</v>
      </c>
      <c r="CX145" s="64">
        <f>CX7+CX12+CX13+CX14+CX19+CX20+CX25+CX43+CX49+CX57+CX64+CX70+CX76+CX81+CX85+CX86+CX91+CX97+CX102+CX109+CX116+CX123+CX132+CX139</f>
        <v>7524288.5600000005</v>
      </c>
      <c r="CY145" s="58">
        <f t="shared" ref="CY145" si="945">IF(CW145&lt;=0," ",IF(CV145&lt;=0," ",IF(CW145/CV145*100&gt;200,"СВ.200",CW145/CV145)))</f>
        <v>1.0648019647366482</v>
      </c>
      <c r="CZ145" s="58">
        <f t="shared" ref="CZ145" si="946">IF(CX145=0," ",IF(CW145/CX145*100&gt;200,"св.200",CW145/CX145))</f>
        <v>0.89900724514478203</v>
      </c>
      <c r="DA145" s="64">
        <f>DA7+DA12+DA13+DA14+DA19+DA20+DA25+DA43+DA49+DA57+DA64+DA70+DA76+DA81+DA85+DA86+DA91+DA97+DA102+DA109+DA116+DA123+DA132+DA139</f>
        <v>0</v>
      </c>
      <c r="DB145" s="64">
        <f>DB7+DB12+DB13+DB14+DB19+DB20+DB25+DB43+DB49+DB57+DB64+DB70+DB76+DB81+DB85+DB86+DB91+DB97+DB102+DB109+DB116+DB123+DB132+DB139</f>
        <v>0</v>
      </c>
      <c r="DC145" s="64">
        <f>DC7+DC12+DC13+DC14+DC19+DC20+DC25+DC43+DC49+DC57+DC64+DC70+DC76+DC81+DC85+DC86+DC91+DC97+DC102+DC109+DC116+DC123+DC132+DC139</f>
        <v>1705664.12</v>
      </c>
      <c r="DD145" s="58" t="str">
        <f t="shared" ref="DD145" si="947">IF(DB145&lt;=0," ",IF(DA145&lt;=0," ",IF(DB145/DA145*100&gt;200,"СВ.200",DB145/DA145)))</f>
        <v xml:space="preserve"> </v>
      </c>
      <c r="DE145" s="58">
        <f t="shared" ref="DE145" si="948">IF(DC145=0," ",IF(DB145/DC145*100&gt;200,"св.200",DB145/DC145))</f>
        <v>0</v>
      </c>
      <c r="DF145" s="24">
        <f>DF7+DF12+DF13+DF14+DF19+DF20+DF25+DF43+DF49+DF57+DF64+DF70+DF76+DF81+DF85+DF86+DF91+DF97+DF102+DF109+DF116+DF123+DF132+DF139</f>
        <v>220000</v>
      </c>
      <c r="DG145" s="24">
        <f>DG7+DG12+DG13+DG14+DG19+DG20+DG25+DG43+DG49+DG57+DG64+DG70+DG76+DG81+DG85+DG86+DG91+DG97+DG102+DG109+DG116+DG123+DG132+DG139</f>
        <v>384061.92</v>
      </c>
      <c r="DH145" s="24">
        <f>DH7+DH12+DH13+DH14+DH19+DH20+DH25+DH43+DH49+DH57+DH64+DH70+DH76+DH81+DH85+DH86+DH91+DH97+DH102+DH109+DH116+DH123+DH132+DH139</f>
        <v>1603501.17</v>
      </c>
      <c r="DI145" s="59">
        <f t="shared" si="847"/>
        <v>1.745736</v>
      </c>
      <c r="DJ145" s="59">
        <f t="shared" si="848"/>
        <v>0.23951458669655976</v>
      </c>
      <c r="DK145" s="64">
        <f>DK7+DK12+DK13+DK14+DK19+DK20+DK25+DK43+DK49+DK57+DK64+DK70+DK76+DK81+DK85+DK86+DK91+DK97+DK102+DK109+DK116+DK123+DK132+DK139</f>
        <v>279000</v>
      </c>
      <c r="DL145" s="64">
        <f>DL7+DL12+DL13+DL14+DL19+DL20+DL25+DL43+DL49+DL57+DL64+DL70+DL76+DL81+DL85+DL86+DL91+DL97+DL102+DL109+DL116+DL123+DL132+DL139</f>
        <v>304844.05</v>
      </c>
      <c r="DM145" s="64">
        <f>DM7+DM12+DM13+DM14+DM19+DM20+DM25+DM43+DM49+DM57+DM64+DM70+DM76+DM81+DM85+DM86+DM91+DM97+DM102+DM109+DM116+DM123+DM132+DM139</f>
        <v>330298.21000000002</v>
      </c>
      <c r="DN145" s="58">
        <f t="shared" ref="DN145" si="949">IF(DL145&lt;=0," ",IF(DK145&lt;=0," ",IF(DL145/DK145*100&gt;200,"СВ.200",DL145/DK145)))</f>
        <v>1.0926310035842293</v>
      </c>
      <c r="DO145" s="58">
        <f t="shared" ref="DO145" si="950">IF(DM145=0," ",IF(DL145/DM145*100&gt;200,"св.200",DL145/DM145))</f>
        <v>0.92293582214690162</v>
      </c>
      <c r="DP145" s="64">
        <f>DP7+DP12+DP13+DP14+DP19+DP20+DP25+DP43+DP49+DP57+DP64+DP70+DP76+DP81+DP85+DP86+DP91+DP97+DP102+DP109+DP116+DP123+DP132+DP139</f>
        <v>778871.89</v>
      </c>
      <c r="DQ145" s="64">
        <f>DQ7+DQ12+DQ13+DQ14+DQ19+DQ20+DQ25+DQ43+DQ49+DQ57+DQ64+DQ70+DQ76+DQ81+DQ85+DQ86+DQ91+DQ97+DQ102+DQ109+DQ116+DQ123+DQ132+DQ139</f>
        <v>940765.65</v>
      </c>
      <c r="DR145" s="64">
        <f>DR7+DR12+DR13+DR14+DR19+DR20+DR25+DR43+DR49+DR57+DR64+DR70+DR76+DR81+DR85+DR86+DR91+DR97+DR102+DR109+DR116+DR123+DR132+DR139</f>
        <v>988853.35999999987</v>
      </c>
      <c r="DS145" s="58">
        <f t="shared" ref="DS145" si="951">IF(DQ145&lt;=0," ",IF(DP145&lt;=0," ",IF(DQ145/DP145*100&gt;200,"СВ.200",DQ145/DP145)))</f>
        <v>1.2078567246790739</v>
      </c>
      <c r="DT145" s="58">
        <f>IF(DQ145&lt;=0," ",IF(DQ145/DR145*100&gt;200,"св.200",DQ145/DR145))</f>
        <v>0.95137023147699085</v>
      </c>
      <c r="DU145" s="64">
        <f>DU7+DU12+DU13+DU14+DU19+DU20+DU25+DU43+DU49+DU57+DU64+DU70+DU76+DU81+DU85+DU86+DU91+DU97+DU102+DU109+DU116+DU123+DU132+DU139</f>
        <v>136395.12</v>
      </c>
      <c r="DV145" s="64">
        <f>DV7+DV12+DV13+DV14+DV19+DV20+DV25+DV43+DV49+DV57+DV64+DV70+DV76+DV81+DV85+DV86+DV91+DV97+DV102+DV109+DV116+DV123+DV132+DV139</f>
        <v>3604.88</v>
      </c>
      <c r="DW145" s="58" t="str">
        <f t="shared" si="782"/>
        <v>св.200</v>
      </c>
      <c r="DX145" s="64">
        <f>DX7+DX12+DX13+DX14+DX19+DX20+DX25+DX43+DX49+DX57+DX64+DX70+DX76+DX81+DX85+DX86+DX91+DX97+DX102+DX109+DX116+DX123+DX132+DX139</f>
        <v>2570574.9</v>
      </c>
      <c r="DY145" s="64">
        <f>DY7+DY12+DY13+DY14+DY19+DY20+DY25+DY43+DY49+DY57+DY64+DY70+DY76+DY81+DY85+DY86+DY91+DY97+DY102+DY109+DY116+DY123+DY132+DY139</f>
        <v>2632946.94</v>
      </c>
      <c r="DZ145" s="64">
        <f>DZ7+DZ12+DZ13+DZ14+DZ19+DZ20+DZ25+DZ43+DZ49+DZ57+DZ64+DZ70+DZ76+DZ81+DZ85+DZ86+DZ91+DZ97+DZ102+DZ109+DZ116+DZ123+DZ132+DZ139</f>
        <v>1529222.8799999997</v>
      </c>
      <c r="EA145" s="23">
        <f t="shared" ref="EA145" si="952">IF(DY145&lt;=0," ",IF(DX145&lt;=0," ",IF(DY145/DX145*100&gt;200,"СВ.200",DY145/DX145)))</f>
        <v>1.0242638485266466</v>
      </c>
      <c r="EB145" s="23">
        <f t="shared" ref="EB145" si="953">IF(DZ145=0," ",IF(DY145/DZ145*100&gt;200,"св.200",DY145/DZ145))</f>
        <v>1.7217548693752218</v>
      </c>
    </row>
    <row r="146" spans="1:132" s="37" customFormat="1" ht="15.75" x14ac:dyDescent="0.25">
      <c r="A146" s="54"/>
      <c r="B146" s="53" t="s">
        <v>166</v>
      </c>
      <c r="C146" s="64">
        <f>SUM(C8:C10,C15:C17,C21:C23,C26:C29,C31:C41,C50:C55,C58:C62,C65,C66:C67,C68,C71:C74,C44:C47,C82:C83,C87:C89,C92:C95,C98:C100,C103:C107,C110:C114,C77:C79,C117:C121,C124:C130,C133:C134,C135:C137,C140,C141,C142)</f>
        <v>225463821.78999999</v>
      </c>
      <c r="D146" s="64">
        <f>SUM(D8:D10,D15:D17,D21:D23,D26:D29,D31:D41,D50:D55,D58:D62,D65,D66:D67,D68,D71:D74,D44:D47,D82:D83,D87:D89,D92:D95,D98:D100,D103:D107,D110:D114,D77:D79,D117:D121,D124:D130,D133:D134,D135:D137,D140,D141,D142)</f>
        <v>224432916.86000007</v>
      </c>
      <c r="E146" s="64">
        <f>SUM(E8:E10,E15:E17,E21:E23,E26:E29,E31:E41,E50:E55,E58:E62,E65,E66:E67,E68,E71:E74,E44:E47,E82:E83,E87:E89,E92:E95,E98:E100,E103:E107,E110:E114,E77:E79,E117:E121,E124:E130,E133:E134,E135:E137,E140,E141,E142)</f>
        <v>276093357.61000007</v>
      </c>
      <c r="F146" s="58">
        <f>IF(D146&lt;=0," ",IF(D146/C146*100&gt;200,"СВ.200",D146/C146))</f>
        <v>0.99542762594098078</v>
      </c>
      <c r="G146" s="58">
        <f>IF(E146=0," ",IF(D146/E146*100&gt;200,"св.200",D146/E146))</f>
        <v>0.81288778115780047</v>
      </c>
      <c r="H146" s="64">
        <f>SUM(H8:H10,H15:H17,H21:H23,H26:H29,H31:H41,H50:H55,H58:H62,H65,H66:H67,H68,H71:H74,H44:H47,H82:H83,H87:H89,H92:H95,H98:H100,H103:H107,H110:H114,H77:H79,H117:H121,H124:H130,H133:H134,H135:H137,H140,H141,H142)</f>
        <v>196948772.26000005</v>
      </c>
      <c r="I146" s="64">
        <f>SUM(I8:I10,I15:I17,I21:I23,I26:I29,I31:I41,I50:I55,I58:I62,I65,I66:I67,I68,I71:I74,I44:I47,I82:I83,I87:I89,I92:I95,I98:I100,I103:I107,I110:I114,I77:I79,I117:I121,I124:I130,I133:I134,I135:I137,I140,I141,I142)</f>
        <v>201096856.72</v>
      </c>
      <c r="J146" s="64">
        <f>SUM(J8:J10,J15:J17,J21:J23,J26:J29,J31:J41,J50:J55,J58:J62,J65,J66:J67,J68,J71:J74,J44:J47,J82:J83,J87:J89,J92:J95,J98:J100,J103:J107,J110:J114,J77:J79,J117:J121,J124:J130,J133:J134,J135:J137,J140,J141,J142)</f>
        <v>244045839.78000003</v>
      </c>
      <c r="K146" s="58">
        <f t="shared" ref="K146" si="954">IF(I146&lt;=0," ",IF(I146/H146*100&gt;200,"СВ.200",I146/H146))</f>
        <v>1.0210617431751434</v>
      </c>
      <c r="L146" s="58">
        <f t="shared" ref="L146" si="955">IF(J146=0," ",IF(I146/J146*100&gt;200,"св.200",I146/J146))</f>
        <v>0.82401264000764263</v>
      </c>
      <c r="M146" s="64">
        <f>SUM(M8:M10,M15:M17,M21:M23,M26:M29,M31:M41,M50:M55,M58:M62,M65,M66:M67,M68,M71:M74,M44:M47,M82:M83,M87:M89,M92:M95,M98:M100,M103:M107,M110:M114,M77:M79,M117:M121,M124:M130,M133:M134,M135:M137,M140,M141,M142)</f>
        <v>50022739.949999996</v>
      </c>
      <c r="N146" s="64">
        <f>SUM(N8:N10,N15:N17,N21:N23,N26:N29,N31:N41,N50:N55,N58:N62,N65,N66:N67,N68,N71:N74,N44:N47,N82:N83,N87:N89,N92:N95,N98:N100,N103:N107,N110:N114,N77:N79,N117:N121,N124:N130,N133:N134,N135:N137,N140,N141,N142)</f>
        <v>51187184.500000015</v>
      </c>
      <c r="O146" s="64">
        <f>SUM(O8:O10,O15:O17,O21:O23,O26:O29,O31:O41,O50:O55,O58:O62,O65,O66:O67,O68,O71:O74,O44:O47,O82:O83,O87:O89,O92:O95,O98:O100,O103:O107,O110:O114,O77:O79,O117:O121,O124:O130,O133:O134,O135:O137,O140,O141,O142)</f>
        <v>90366782.139999986</v>
      </c>
      <c r="P146" s="58">
        <f t="shared" ref="P146" si="956">IF(N146&lt;=0," ",IF(M146&lt;=0," ",IF(N146/M146*100&gt;200,"СВ.200",N146/M146)))</f>
        <v>1.0232783040505964</v>
      </c>
      <c r="Q146" s="58">
        <f t="shared" ref="Q146" si="957">IF(O146=0," ",IF(N146/O146*100&gt;200,"св.200",N146/O146))</f>
        <v>0.56643805708051764</v>
      </c>
      <c r="R146" s="64">
        <f>SUM(R8:R10,R15:R17,R21:R23,R26:R29,R31:R41,R50:R55,R58:R62,R65,R66:R67,R68,R71:R74,R44:R47,R82:R83,R87:R89,R92:R95,R98:R100,R103:R107,R110:R114,R77:R79,R117:R121,R124:R130,R133:R134,R135:R137,R140,R141,R142)</f>
        <v>95690540.679999992</v>
      </c>
      <c r="S146" s="23">
        <f t="shared" si="845"/>
        <v>1.0589127820414388</v>
      </c>
      <c r="T146" s="64">
        <f>SUM(T8:T10,T15:T17,T21:T23,T26:T29,T31:T41,T50:T55,T58:T62,T65,T66:T67,T68,T71:T74,T44:T47,T82:T83,T87:T89,T92:T95,T98:T100,T103:T107,T110:T114,T77:T79,T117:T121,T124:T130,T133:T134,T135:T137,T140,T141,T142)</f>
        <v>0</v>
      </c>
      <c r="U146" s="64">
        <f>SUM(U8:U10,U15:U17,U21:U23,U26:U29,U31:U41,U50:U55,U58:U62,U65,U66:U67,U68,U71:U74,U44:U47,U82:U83,U87:U89,U92:U95,U98:U100,U103:U107,U110:U114,U77:U79,U117:U121,U124:U130,U133:U134,U135:U137,U140,U141,U142)</f>
        <v>0</v>
      </c>
      <c r="V146" s="64">
        <f>SUM(V8:V10,V15:V17,V21:V23,V26:V29,V31:V41,V50:V55,V58:V62,V65,V66:V67,V68,V71:V74,V44:V47,V82:V83,V87:V89,V92:V95,V98:V100,V103:V107,V110:V114,V77:V79,V117:V121,V124:V130,V133:V134,V135:V137,V140,V141,V142)</f>
        <v>0</v>
      </c>
      <c r="W146" s="58" t="str">
        <f t="shared" ref="W146" si="958">IF(U146&lt;=0," ",IF(T146&lt;=0," ",IF(U146/T146*100&gt;200,"СВ.200",U146/T146)))</f>
        <v xml:space="preserve"> </v>
      </c>
      <c r="X146" s="58" t="str">
        <f t="shared" ref="X146" si="959">IF(U146=0," ",IF(U146/V146*100&gt;200,"св.200",U146/V146))</f>
        <v xml:space="preserve"> </v>
      </c>
      <c r="Y146" s="64">
        <f>SUM(Y8:Y10,Y15:Y17,Y21:Y23,Y26:Y29,Y31:Y41,Y50:Y55,Y58:Y62,Y65,Y66:Y67,Y68,Y71:Y74,Y44:Y47,Y82:Y83,Y87:Y89,Y92:Y95,Y98:Y100,Y103:Y107,Y110:Y114,Y77:Y79,Y117:Y121,Y124:Y130,Y133:Y134,Y135:Y137,Y140,Y141,Y142)</f>
        <v>2808529.6799999997</v>
      </c>
      <c r="Z146" s="64">
        <f>SUM(Z8:Z10,Z15:Z17,Z21:Z23,Z26:Z29,Z31:Z41,Z50:Z55,Z58:Z62,Z65,Z66:Z67,Z68,Z71:Z74,Z44:Z47,Z82:Z83,Z87:Z89,Z92:Z95,Z98:Z100,Z103:Z107,Z110:Z114,Z77:Z79,Z117:Z121,Z124:Z130,Z133:Z134,Z135:Z137,Z140,Z141,Z142)</f>
        <v>2494750.0100000002</v>
      </c>
      <c r="AA146" s="64">
        <f>SUM(AA8:AA10,AA15:AA17,AA21:AA23,AA26:AA29,AA31:AA41,AA50:AA55,AA58:AA62,AA65,AA66:AA67,AA68,AA71:AA74,AA44:AA47,AA82:AA83,AA87:AA89,AA92:AA95,AA98:AA100,AA103:AA107,AA110:AA114,AA77:AA79,AA117:AA121,AA124:AA130,AA133:AA134,AA135:AA137,AA140,AA141,AA142)</f>
        <v>3856546.5699999994</v>
      </c>
      <c r="AB146" s="58">
        <f t="shared" ref="AB146" si="960">IF(Z146&lt;=0," ",IF(Y146&lt;=0," ",IF(Z146/Y146*100&gt;200,"СВ.200",Z146/Y146)))</f>
        <v>0.88827617801781622</v>
      </c>
      <c r="AC146" s="58">
        <f t="shared" ref="AC146" si="961">IF(AA146=0," ",IF(Z146/AA146*100&gt;200,"св.200",Z146/AA146))</f>
        <v>0.6468870438144354</v>
      </c>
      <c r="AD146" s="64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10195209.239999998</v>
      </c>
      <c r="AE146" s="64">
        <f>SUM(AE8:AE10,AE15:AE17,AE21:AE23,AE26:AE29,AE31:AE41,AE50:AE55,AE58:AE62,AE65,AE66:AE67,AE68,AE71:AE74,AE44:AE47,AE82:AE83,AE87:AE89,AE92:AE95,AE98:AE100,AE103:AE107,AE110:AE114,AE77:AE79,AE117:AE121,AE124:AE130,AE133:AE134,AE135:AE137,AE140,AE141,AE142)</f>
        <v>12965342.850000005</v>
      </c>
      <c r="AF146" s="64">
        <f>SUM(AF8:AF10,AF15:AF17,AF21:AF23,AF26:AF29,AF31:AF41,AF50:AF55,AF58:AF62,AF65,AF66:AF67,AF68,AF71:AF74,AF44:AF47,AF82:AF83,AF87:AF89,AF92:AF95,AF98:AF100,AF103:AF107,AF110:AF114,AF77:AF79,AF117:AF121,AF124:AF130,AF133:AF134,AF135:AF137,AF140,AF141,AF142)</f>
        <v>11320848.089999998</v>
      </c>
      <c r="AG146" s="58">
        <f t="shared" ref="AG146" si="962">IF(AE146&lt;=0," ",IF(AD146&lt;=0," ",IF(AE146/AD146*100&gt;200,"СВ.200",AE146/AD146)))</f>
        <v>1.2717093435543856</v>
      </c>
      <c r="AH146" s="58">
        <f t="shared" ref="AH146" si="963">IF(AF146=0," ",IF(AE146/AF146*100&gt;200,"св.200",AE146/AF146))</f>
        <v>1.1452625056821168</v>
      </c>
      <c r="AI146" s="64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133577693.18000002</v>
      </c>
      <c r="AJ146" s="64">
        <f>SUM(AJ8:AJ10,AJ15:AJ17,AJ21:AJ23,AJ26:AJ29,AJ31:AJ41,AJ50:AJ55,AJ58:AJ62,AJ65,AJ66:AJ67,AJ68,AJ71:AJ74,AJ44:AJ47,AJ82:AJ83,AJ87:AJ89,AJ92:AJ95,AJ98:AJ100,AJ103:AJ107,AJ110:AJ114,AJ77:AJ79,AJ117:AJ121,AJ124:AJ130,AJ133:AJ134,AJ135:AJ137,AJ140,AJ141,AJ142)</f>
        <v>134140522.14999996</v>
      </c>
      <c r="AK146" s="64">
        <f>SUM(AK8:AK10,AK15:AK17,AK21:AK23,AK26:AK29,AK31:AK41,AK50:AK55,AK58:AK62,AK65,AK66:AK67,AK68,AK71:AK74,AK44:AK47,AK82:AK83,AK87:AK89,AK92:AK95,AK98:AK100,AK103:AK107,AK110:AK114,AK77:AK79,AK117:AK121,AK124:AK130,AK133:AK134,AK135:AK137,AK140,AK141,AK142)</f>
        <v>138178315.13</v>
      </c>
      <c r="AL146" s="58">
        <f t="shared" ref="AL146" si="964">IF(AJ146&lt;=0," ",IF(AI146&lt;=0," ",IF(AJ146/AI146*100&gt;200,"СВ.200",AJ146/AI146)))</f>
        <v>1.0042134952071788</v>
      </c>
      <c r="AM146" s="58">
        <f t="shared" ref="AM146" si="965">IF(AK146=0," ",IF(AJ146/AK146*100&gt;200,"св.200",AJ146/AK146))</f>
        <v>0.97077838895197688</v>
      </c>
      <c r="AN146" s="64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344495</v>
      </c>
      <c r="AO146" s="64">
        <f>SUM(AO8:AO10,AO15:AO17,AO21:AO23,AO26:AO29,AO31:AO41,AO50:AO55,AO58:AO62,AO65,AO66:AO67,AO68,AO71:AO74,AO44:AO47,AO82:AO83,AO87:AO89,AO92:AO95,AO98:AO100,AO103:AO107,AO110:AO114,AO77:AO79,AO117:AO121,AO124:AO130,AO133:AO134,AO135:AO137,AO140,AO141,AO142)</f>
        <v>309282</v>
      </c>
      <c r="AP146" s="64">
        <f>SUM(AP8:AP10,AP15:AP17,AP21:AP23,AP26:AP29,AP31:AP41,AP50:AP55,AP58:AP62,AP65,AP66:AP67,AP68,AP71:AP74,AP44:AP47,AP82:AP83,AP87:AP89,AP92:AP95,AP98:AP100,AP103:AP107,AP110:AP114,AP77:AP79,AP117:AP121,AP124:AP130,AP133:AP134,AP135:AP137,AP140,AP141,AP142)</f>
        <v>318567.69</v>
      </c>
      <c r="AQ146" s="58">
        <f t="shared" ref="AQ146" si="966">IF(AO146&lt;=0," ",IF(AN146&lt;=0," ",IF(AO146/AN146*100&gt;200,"СВ.200",AO146/AN146)))</f>
        <v>0.89778371239060073</v>
      </c>
      <c r="AR146" s="58">
        <f t="shared" ref="AR146" si="967">IF(AP146=0," ",IF(AO146/AP146*100&gt;200,"св.200",AO146/AP146))</f>
        <v>0.97085175210329711</v>
      </c>
      <c r="AS146" s="64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28515049.52999999</v>
      </c>
      <c r="AT146" s="64">
        <f>SUM(AT8:AT10,AT15:AT17,AT21:AT23,AT26:AT29,AT31:AT41,AT50:AT55,AT58:AT62,AT65,AT66:AT67,AT68,AT71:AT74,AT44:AT47,AT82:AT83,AT87:AT89,AT92:AT95,AT98:AT100,AT103:AT107,AT110:AT114,AT77:AT79,AT117:AT121,AT124:AT130,AT133:AT134,AT135:AT137,AT140,AT141,AT142)</f>
        <v>23336060.140000001</v>
      </c>
      <c r="AU146" s="64">
        <f>SUM(AU8:AU10,AU15:AU17,AU21:AU23,AU26:AU29,AU31:AU41,AU50:AU55,AU58:AU62,AU65,AU66:AU67,AU68,AU71:AU74,AU44:AU47,AU82:AU83,AU87:AU89,AU92:AU95,AU98:AU100,AU103:AU107,AU110:AU114,AU77:AU79,AU117:AU121,AU124:AU130,AU133:AU134,AU135:AU137,AU140,AU141,AU142)</f>
        <v>32047517.829999998</v>
      </c>
      <c r="AV146" s="58">
        <f t="shared" ref="AV146" si="968">IF(AT146&lt;=0," ",IF(AS146&lt;=0," ",IF(AT146/AS146*100&gt;200,"СВ.200",AT146/AS146)))</f>
        <v>0.8183769807395459</v>
      </c>
      <c r="AW146" s="58">
        <f t="shared" ref="AW146" si="969">IF(AU146=0," ",IF(AT146/AU146*100&gt;200,"св.200",AT146/AU146))</f>
        <v>0.72817059541987006</v>
      </c>
      <c r="AX146" s="64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64">
        <f>SUM(AY8:AY10,AY15:AY17,AY21:AY23,AY26:AY29,AY31:AY41,AY50:AY55,AY58:AY62,AY65,AY66:AY67,AY68,AY71:AY74,AY44:AY47,AY82:AY83,AY87:AY89,AY92:AY95,AY98:AY100,AY103:AY107,AY110:AY114,AY77:AY79,AY117:AY121,AY124:AY130,AY133:AY134,AY135:AY137,AY140,AY141,AY142)</f>
        <v>0</v>
      </c>
      <c r="AZ146" s="64">
        <f>SUM(AZ8:AZ10,AZ15:AZ17,AZ21:AZ23,AZ26:AZ29,AZ31:AZ41,AZ50:AZ55,AZ58:AZ62,AZ65,AZ66:AZ67,AZ68,AZ71:AZ74,AZ44:AZ47,AZ82:AZ83,AZ87:AZ89,AZ92:AZ95,AZ98:AZ100,AZ103:AZ107,AZ110:AZ114,AZ77:AZ79,AZ117:AZ121,AZ124:AZ130,AZ133:AZ134,AZ135:AZ137,AZ140,AZ141,AZ142)</f>
        <v>0</v>
      </c>
      <c r="BA146" s="58" t="str">
        <f t="shared" ref="BA146" si="970">IF(AY146&lt;=0," ",IF(AX146&lt;=0," ",IF(AY146/AX146*100&gt;200,"СВ.200",AY146/AX146)))</f>
        <v xml:space="preserve"> </v>
      </c>
      <c r="BB146" s="58" t="str">
        <f t="shared" ref="BB146" si="971">IF(AZ146=0," ",IF(AY146/AZ146*100&gt;200,"св.200",AY146/AZ146))</f>
        <v xml:space="preserve"> </v>
      </c>
      <c r="BC146" s="64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1295111.81</v>
      </c>
      <c r="BD146" s="64">
        <f>SUM(BD8:BD10,BD15:BD17,BD21:BD23,BD26:BD29,BD31:BD41,BD50:BD55,BD58:BD62,BD65,BD66:BD67,BD68,BD71:BD74,BD44:BD47,BD82:BD83,BD87:BD89,BD92:BD95,BD98:BD100,BD103:BD107,BD110:BD114,BD77:BD79,BD117:BD121,BD124:BD130,BD133:BD134,BD135:BD137,BD140,BD141,BD142)</f>
        <v>1209105.8800000001</v>
      </c>
      <c r="BE146" s="64">
        <f>SUM(BE8:BE10,BE15:BE17,BE21:BE23,BE26:BE29,BE31:BE41,BE50:BE55,BE58:BE62,BE65,BE66:BE67,BE68,BE71:BE74,BE44:BE47,BE82:BE83,BE87:BE89,BE92:BE95,BE98:BE100,BE103:BE107,BE110:BE114,BE77:BE79,BE117:BE121,BE124:BE130,BE133:BE134,BE135:BE137,BE140,BE141,BE142)</f>
        <v>810974.54</v>
      </c>
      <c r="BF146" s="58">
        <f t="shared" ref="BF146" si="972">IF(BD146&lt;=0," ",IF(BC146&lt;=0," ",IF(BD146/BC146*100&gt;200,"СВ.200",BD146/BC146)))</f>
        <v>0.93359188810115168</v>
      </c>
      <c r="BG146" s="57">
        <f t="shared" ref="BG146" si="973">IF(BE146=0," ",IF(BD146/BE146*100&gt;200,"св.200",BD146/BE146))</f>
        <v>1.4909295179599598</v>
      </c>
      <c r="BH146" s="64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5476516.6099999994</v>
      </c>
      <c r="BI146" s="64">
        <f>SUM(BI8:BI10,BI15:BI17,BI21:BI23,BI26:BI29,BI31:BI41,BI50:BI55,BI58:BI62,BI65,BI66:BI67,BI68,BI71:BI74,BI44:BI47,BI82:BI83,BI87:BI89,BI92:BI95,BI98:BI100,BI103:BI107,BI110:BI114,BI77:BI79,BI117:BI121,BI124:BI130,BI133:BI134,BI135:BI137,BI140,BI141,BI142)</f>
        <v>4392635.7300000004</v>
      </c>
      <c r="BJ146" s="64">
        <f>SUM(BJ8:BJ10,BJ15:BJ17,BJ21:BJ23,BJ26:BJ29,BJ31:BJ41,BJ50:BJ55,BJ58:BJ62,BJ65,BJ66:BJ67,BJ68,BJ71:BJ74,BJ44:BJ47,BJ82:BJ83,BJ87:BJ89,BJ92:BJ95,BJ98:BJ100,BJ103:BJ107,BJ110:BJ114,BJ77:BJ79,BJ117:BJ121,BJ124:BJ130,BJ133:BJ134,BJ135:BJ137,BJ140,BJ141,BJ142)</f>
        <v>6242218.1299999999</v>
      </c>
      <c r="BK146" s="58">
        <f t="shared" ref="BK146" si="974">IF(BI146&lt;=0," ",IF(BH146&lt;=0," ",IF(BI146/BH146*100&gt;200,"СВ.200",BI146/BH146)))</f>
        <v>0.80208571302041587</v>
      </c>
      <c r="BL146" s="58">
        <f t="shared" ref="BL146" si="975">IF(BJ146=0," ",IF(BI146/BJ146*100&gt;200,"св.200",BI146/BJ146))</f>
        <v>0.70369789048047904</v>
      </c>
      <c r="BM146" s="64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477760.08</v>
      </c>
      <c r="BN146" s="64">
        <f>SUM(BN8:BN10,BN15:BN17,BN21:BN23,BN26:BN29,BN31:BN41,BN50:BN55,BN58:BN62,BN65,BN66:BN67,BN68,BN71:BN74,BN44:BN47,BN82:BN83,BN87:BN89,BN92:BN95,BN98:BN100,BN103:BN107,BN110:BN114,BN77:BN79,BN117:BN121,BN124:BN130,BN133:BN134,BN135:BN137,BN140,BN141,BN142)</f>
        <v>483969.52</v>
      </c>
      <c r="BO146" s="64">
        <f>SUM(BO8:BO10,BO15:BO17,BO21:BO23,BO26:BO29,BO31:BO41,BO50:BO55,BO58:BO62,BO65,BO66:BO67,BO68,BO71:BO74,BO44:BO47,BO82:BO83,BO87:BO89,BO92:BO95,BO98:BO100,BO103:BO107,BO110:BO114,BO77:BO79,BO117:BO121,BO124:BO130,BO133:BO134,BO135:BO137,BO140,BO141,BO142)</f>
        <v>392377.47000000003</v>
      </c>
      <c r="BP146" s="58">
        <f t="shared" ref="BP146" si="976">IF(BN146&lt;=0," ",IF(BM146&lt;=0," ",IF(BN146/BM146*100&gt;200,"СВ.200",BN146/BM146)))</f>
        <v>1.0129969837580401</v>
      </c>
      <c r="BQ146" s="58">
        <f t="shared" ref="BQ146" si="977">IF(BO146=0," ",IF(BN146/BO146*100&gt;200,"св.200",BN146/BO146))</f>
        <v>1.2334284126965802</v>
      </c>
      <c r="BR146" s="64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0</v>
      </c>
      <c r="BS146" s="64">
        <f>SUM(BS8:BS10,BS15:BS17,BS21:BS23,BS26:BS29,BS31:BS41,BS50:BS55,BS58:BS62,BS65,BS66:BS67,BS68,BS71:BS74,BS44:BS47,BS82:BS83,BS87:BS89,BS92:BS95,BS98:BS100,BS103:BS107,BS110:BS114,BS77:BS79,BS117:BS121,BS124:BS130,BS133:BS134,BS135:BS137,BS140,BS141,BS142)</f>
        <v>0</v>
      </c>
      <c r="BT146" s="64">
        <f>SUM(BT8:BT10,BT15:BT17,BT21:BT23,BT26:BT29,BT31:BT41,BT50:BT55,BT58:BT62,BT65,BT66:BT67,BT68,BT71:BT74,BT44:BT47,BT82:BT83,BT87:BT89,BT92:BT95,BT98:BT100,BT103:BT107,BT110:BT114,BT77:BT79,BT117:BT121,BT124:BT130,BT133:BT134,BT135:BT137,BT140,BT141,BT142)</f>
        <v>0</v>
      </c>
      <c r="BU146" s="58" t="str">
        <f t="shared" ref="BU146" si="978">IF(BS146&lt;=0," ",IF(BR146&lt;=0," ",IF(BS146/BR146*100&gt;200,"СВ.200",BS146/BR146)))</f>
        <v xml:space="preserve"> </v>
      </c>
      <c r="BV146" s="58" t="str">
        <f t="shared" ref="BV146" si="979">IF(BT146=0," ",IF(BS146/BT146*100&gt;200,"св.200",BS146/BT146))</f>
        <v xml:space="preserve"> </v>
      </c>
      <c r="BW146" s="64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5712694.8500000006</v>
      </c>
      <c r="BX146" s="64">
        <f>SUM(BX8:BX10,BX15:BX17,BX21:BX23,BX26:BX29,BX31:BX41,BX50:BX55,BX58:BX62,BX65,BX66:BX67,BX68,BX71:BX74,BX44:BX47,BX82:BX83,BX87:BX89,BX92:BX95,BX98:BX100,BX103:BX107,BX110:BX114,BX77:BX79,BX117:BX121,BX124:BX130,BX133:BX134,BX135:BX137,BX140,BX141,BX142)</f>
        <v>5445466.4800000004</v>
      </c>
      <c r="BY146" s="64">
        <f>SUM(BY8:BY10,BY15:BY17,BY21:BY23,BY26:BY29,BY31:BY41,BY50:BY55,BY58:BY62,BY65,BY66:BY67,BY68,BY71:BY74,BY44:BY47,BY82:BY83,BY87:BY89,BY92:BY95,BY98:BY100,BY103:BY107,BY110:BY114,BY77:BY79,BY117:BY121,BY124:BY130,BY133:BY134,BY135:BY137,BY140,BY141,BY142)</f>
        <v>4251430.2300000004</v>
      </c>
      <c r="BZ146" s="58">
        <f t="shared" ref="BZ146" si="980">IF(BX146&lt;=0," ",IF(BW146&lt;=0," ",IF(BX146/BW146*100&gt;200,"СВ.200",BX146/BW146)))</f>
        <v>0.95322201219972391</v>
      </c>
      <c r="CA146" s="58">
        <f t="shared" ref="CA146" si="981">IF(BY146=0," ",IF(BX146/BY146*100&gt;200,"св.200",BX146/BY146))</f>
        <v>1.2808551911717483</v>
      </c>
      <c r="CB146" s="64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4465501.4700000007</v>
      </c>
      <c r="CC146" s="64">
        <f>SUM(CC8:CC10,CC15:CC17,CC21:CC23,CC26:CC29,CC31:CC41,CC50:CC55,CC58:CC62,CC65,CC66:CC67,CC68,CC71:CC74,CC44:CC47,CC82:CC83,CC87:CC89,CC92:CC95,CC98:CC100,CC103:CC107,CC110:CC114,CC77:CC79,CC117:CC121,CC124:CC130,CC133:CC134,CC135:CC137,CC140,CC141,CC142)</f>
        <v>4328526.3800000008</v>
      </c>
      <c r="CD146" s="64">
        <f>SUM(CD8:CD10,CD15:CD17,CD21:CD23,CD26:CD29,CD31:CD41,CD50:CD55,CD58:CD62,CD65,CD66:CD67,CD68,CD71:CD74,CD44:CD47,CD82:CD83,CD87:CD89,CD92:CD95,CD98:CD100,CD103:CD107,CD110:CD114,CD77:CD79,CD117:CD121,CD124:CD130,CD133:CD134,CD135:CD137,CD140,CD141,CD142)</f>
        <v>5269658.75</v>
      </c>
      <c r="CE146" s="58">
        <f t="shared" ref="CE146" si="982">IF(CC146&lt;=0," ",IF(CB146&lt;=0," ",IF(CC146/CB146*100&gt;200,"СВ.200",CC146/CB146)))</f>
        <v>0.96932593328650285</v>
      </c>
      <c r="CF146" s="58">
        <f t="shared" ref="CF146" si="983">IF(CD146=0," ",IF(CC146/CD146*100&gt;200,"св.200",CC146/CD146))</f>
        <v>0.82140544299951124</v>
      </c>
      <c r="CG146" s="64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809000</v>
      </c>
      <c r="CH146" s="64">
        <f>SUM(CH8:CH10,CH15:CH17,CH21:CH23,CH26:CH29,CH31:CH41,CH50:CH55,CH58:CH62,CH65,CH66:CH67,CH68,CH71:CH74,CH44:CH47,CH82:CH83,CH87:CH89,CH92:CH95,CH98:CH100,CH103:CH107,CH110:CH114,CH77:CH79,CH117:CH121,CH124:CH130,CH133:CH134,CH135:CH137,CH140,CH141,CH142)</f>
        <v>260400</v>
      </c>
      <c r="CI146" s="64">
        <f>SUM(CI8:CI10,CI15:CI17,CI21:CI23,CI26:CI29,CI31:CI41,CI50:CI55,CI58:CI62,CI65,CI66:CI67,CI68,CI71:CI74,CI44:CI47,CI82:CI83,CI87:CI89,CI92:CI95,CI98:CI100,CI103:CI107,CI110:CI114,CI77:CI79,CI117:CI121,CI124:CI130,CI133:CI134,CI135:CI137,CI140,CI141,CI142)</f>
        <v>68500</v>
      </c>
      <c r="CJ146" s="58">
        <f t="shared" ref="CJ146" si="984">IF(CH146&lt;=0," ",IF(CG146&lt;=0," ",IF(CH146/CG146*100&gt;200,"СВ.200",CH146/CG146)))</f>
        <v>0.32187886279357231</v>
      </c>
      <c r="CK146" s="58" t="str">
        <f t="shared" ref="CK146" si="985">IF(CI146=0," ",IF(CH146/CI146*100&gt;200,"св.200",CH146/CI146))</f>
        <v>св.200</v>
      </c>
      <c r="CL146" s="64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5626685.8499999996</v>
      </c>
      <c r="CM146" s="64">
        <f>SUM(CM8:CM10,CM15:CM17,CM21:CM23,CM26:CM29,CM31:CM41,CM50:CM55,CM58:CM62,CM65,CM66:CM67,CM68,CM71:CM74,CM44:CM47,CM82:CM83,CM87:CM89,CM92:CM95,CM98:CM100,CM103:CM107,CM110:CM114,CM77:CM79,CM117:CM121,CM124:CM130,CM133:CM134,CM135:CM137,CM140,CM141,CM142)</f>
        <v>2783649.76</v>
      </c>
      <c r="CN146" s="64">
        <f>SUM(CN8:CN10,CN15:CN17,CN21:CN23,CN26:CN29,CN31:CN41,CN50:CN55,CN58:CN62,CN65,CN66:CN67,CN68,CN71:CN74,CN44:CN47,CN82:CN83,CN87:CN89,CN92:CN95,CN98:CN100,CN103:CN107,CN110:CN114,CN77:CN79,CN117:CN121,CN124:CN130,CN133:CN134,CN135:CN137,CN140,CN141,CN142)</f>
        <v>6814277.0900000008</v>
      </c>
      <c r="CO146" s="58">
        <f t="shared" ref="CO146" si="986">IF(CM146&lt;=0," ",IF(CL146&lt;=0," ",IF(CM146/CL146*100&gt;200,"СВ.200",CM146/CL146)))</f>
        <v>0.49472279672411423</v>
      </c>
      <c r="CP146" s="58">
        <f t="shared" ref="CP146" si="987">IF(CN146=0," ",IF(CM146/CN146*100&gt;200,"св.200",CM146/CN146))</f>
        <v>0.40850257822433217</v>
      </c>
      <c r="CQ146" s="64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2986925.7800000003</v>
      </c>
      <c r="CR146" s="64">
        <f>SUM(CR8:CR10,CR15:CR17,CR21:CR23,CR26:CR29,CR31:CR41,CR50:CR55,CR58:CR62,CR65,CR66:CR67,CR68,CR71:CR74,CR44:CR47,CR82:CR83,CR87:CR89,CR92:CR95,CR98:CR100,CR103:CR107,CR110:CR114,CR77:CR79,CR117:CR121,CR124:CR130,CR133:CR134,CR135:CR137,CR140,CR141,CR142)</f>
        <v>2583990.9799999995</v>
      </c>
      <c r="CS146" s="64">
        <f>SUM(CS8:CS10,CS15:CS17,CS21:CS23,CS26:CS29,CS31:CS41,CS50:CS55,CS58:CS62,CS65,CS66:CS67,CS68,CS71:CS74,CS44:CS47,CS82:CS83,CS87:CS89,CS92:CS95,CS98:CS100,CS103:CS107,CS110:CS114,CS77:CS79,CS117:CS121,CS124:CS130,CS133:CS134,CS135:CS137,CS140,CS141,CS142)</f>
        <v>6895006.6900000004</v>
      </c>
      <c r="CT146" s="58">
        <f t="shared" ref="CT146" si="988">IF(CR146&lt;=0," ",IF(CQ146&lt;=0," ",IF(CR146/CQ146*100&gt;200,"СВ.200",CR146/CQ146)))</f>
        <v>0.8651004980779935</v>
      </c>
      <c r="CU146" s="58">
        <f t="shared" ref="CU146" si="989">IF(CS146=0," ",IF(CR146/CS146*100&gt;200,"св.200",CR146/CS146))</f>
        <v>0.3747626501577766</v>
      </c>
      <c r="CV146" s="64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4">
        <f>SUM(CW8:CW10,CW15:CW17,CW21:CW23,CW26:CW29,CW31:CW41,CW50:CW55,CW58:CW62,CW65,CW66:CW67,CW68,CW71:CW74,CW44:CW47,CW82:CW83,CW87:CW89,CW92:CW95,CW98:CW100,CW103:CW107,CW110:CW114,CW77:CW79,CW117:CW121,CW124:CW130,CW133:CW134,CW135:CW137,CW140,CW141,CW142)</f>
        <v>0</v>
      </c>
      <c r="CX146" s="64">
        <f>SUM(CX8:CX10,CX15:CX17,CX21:CX23,CX26:CX29,CX31:CX41,CX50:CX55,CX58:CX62,CX65,CX66:CX67,CX68,CX71:CX74,CX44:CX47,CX82:CX83,CX87:CX89,CX92:CX95,CX98:CX100,CX103:CX107,CX110:CX114,CX77:CX79,CX117:CX121,CX124:CX130,CX133:CX134,CX135:CX137,CX140,CX141,CX142)</f>
        <v>0</v>
      </c>
      <c r="CY146" s="58" t="str">
        <f t="shared" ref="CY146" si="990">IF(CW146&lt;=0," ",IF(CV146&lt;=0," ",IF(CW146/CV146*100&gt;200,"СВ.200",CW146/CV146)))</f>
        <v xml:space="preserve"> </v>
      </c>
      <c r="CZ146" s="58" t="str">
        <f t="shared" ref="CZ146" si="991">IF(CX146=0," ",IF(CW146/CX146*100&gt;200,"св.200",CW146/CX146))</f>
        <v xml:space="preserve"> </v>
      </c>
      <c r="DA146" s="64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2986925.7800000003</v>
      </c>
      <c r="DB146" s="64">
        <f>SUM(DB8:DB10,DB15:DB17,DB21:DB23,DB26:DB29,DB31:DB41,DB50:DB55,DB58:DB62,DB65,DB66:DB67,DB68,DB71:DB74,DB44:DB47,DB82:DB83,DB87:DB89,DB92:DB95,DB98:DB100,DB103:DB107,DB110:DB114,DB77:DB79,DB117:DB121,DB124:DB130,DB133:DB134,DB135:DB137,DB140,DB141,DB142)</f>
        <v>2583990.9799999995</v>
      </c>
      <c r="DC146" s="64">
        <f>SUM(DC8:DC10,DC15:DC17,DC21:DC23,DC26:DC29,DC31:DC41,DC50:DC55,DC58:DC62,DC65,DC66:DC67,DC68,DC71:DC74,DC44:DC47,DC82:DC83,DC87:DC89,DC92:DC95,DC98:DC100,DC103:DC107,DC110:DC114,DC77:DC79,DC117:DC121,DC124:DC130,DC133:DC134,DC135:DC137,DC140,DC141,DC142)</f>
        <v>6895006.6900000004</v>
      </c>
      <c r="DD146" s="58">
        <f t="shared" ref="DD146" si="992">IF(DB146&lt;=0," ",IF(DA146&lt;=0," ",IF(DB146/DA146*100&gt;200,"СВ.200",DB146/DA146)))</f>
        <v>0.8651004980779935</v>
      </c>
      <c r="DE146" s="58">
        <f t="shared" ref="DE146" si="993">IF(DC146=0," ",IF(DB146/DC146*100&gt;200,"св.200",DB146/DC146))</f>
        <v>0.3747626501577766</v>
      </c>
      <c r="DF146" s="24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0</v>
      </c>
      <c r="DG146" s="24">
        <f>SUM(DG8:DG10,DG15:DG17,DG21:DG23,DG26:DG29,DG31:DG41,DG50:DG55,DG58:DG62,DG65,DG66:DG67,DG68,DG71:DG74,DG44:DG47,DG82:DG83,DG87:DG89,DG92:DG95,DG98:DG100,DG103:DG107,DG110:DG114,DG77:DG79,DG117:DG121,DG124:DG130,DG133:DG134,DG135:DG137,DG140,DG141,DG142)</f>
        <v>0</v>
      </c>
      <c r="DH146" s="24">
        <f>SUM(DH8:DH10,DH15:DH17,DH21:DH23,DH26:DH29,DH31:DH41,DH50:DH55,DH58:DH62,DH65,DH66:DH67,DH68,DH71:DH74,DH44:DH47,DH82:DH83,DH87:DH89,DH92:DH95,DH98:DH100,DH103:DH107,DH110:DH114,DH77:DH79,DH117:DH121,DH124:DH130,DH133:DH134,DH135:DH137,DH140,DH141,DH142)</f>
        <v>253832.47</v>
      </c>
      <c r="DI146" s="59" t="str">
        <f t="shared" si="847"/>
        <v xml:space="preserve"> </v>
      </c>
      <c r="DJ146" s="59">
        <f t="shared" si="848"/>
        <v>0</v>
      </c>
      <c r="DK146" s="64">
        <f>SUM(DK8:DK10,DK15:DK17,DK21:DK23,DK26:DK29,DK31:DK41,DK50:DK55,DK58:DK62,DK65,DK66:DK67,DK68,DK71:DK74,DK44:DK47,DK82:DK83,DK87:DK89,DK92:DK95,DK98:DK100,DK103:DK107,DK110:DK114,DK77:DK79,DK117:DK121,DK124:DK130,DK133:DK134,DK135:DK137,DK140,DK141,DK142)</f>
        <v>0</v>
      </c>
      <c r="DL146" s="64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0</v>
      </c>
      <c r="DM146" s="64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0</v>
      </c>
      <c r="DN146" s="58" t="str">
        <f t="shared" ref="DN146" si="994">IF(DL146&lt;=0," ",IF(DK146&lt;=0," ",IF(DL146/DK146*100&gt;200,"СВ.200",DL146/DK146)))</f>
        <v xml:space="preserve"> </v>
      </c>
      <c r="DO146" s="58" t="str">
        <f t="shared" ref="DO146" si="995">IF(DM146=0," ",IF(DL146/DM146*100&gt;200,"св.200",DL146/DM146))</f>
        <v xml:space="preserve"> </v>
      </c>
      <c r="DP146" s="64">
        <f>SUM(DP8:DP10,DP15:DP17,DP21:DP23,DP26:DP29,DP31:DP41,DP50:DP55,DP58:DP62,DP65,DP66:DP67,DP68,DP71:DP74,DP44:DP47,DP82:DP83,DP87:DP89,DP92:DP95,DP98:DP100,DP103:DP107,DP110:DP114,DP77:DP79,DP117:DP121,DP124:DP130,DP133:DP134,DP135:DP137,DP140,DP141,DP142)</f>
        <v>699296</v>
      </c>
      <c r="DQ146" s="64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694081.09000000008</v>
      </c>
      <c r="DR146" s="64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656974.94999999995</v>
      </c>
      <c r="DS146" s="58">
        <f t="shared" ref="DS146" si="996">IF(DQ146&lt;=0," ",IF(DP146&lt;=0," ",IF(DQ146/DP146*100&gt;200,"СВ.200",DQ146/DP146)))</f>
        <v>0.99254262858646425</v>
      </c>
      <c r="DT146" s="58">
        <f t="shared" ref="DT146" si="997">IF(DR146=0," ",IF(DQ146/DR146*100&gt;200,"св.200",DQ146/DR146))</f>
        <v>1.0564802965470756</v>
      </c>
      <c r="DU146" s="64">
        <f>SUM(DU8:DU10,DU15:DU17,DU21:DU23,DU26:DU29,DU31:DU41,DU50:DU55,DU58:DU62,DU65,DU66:DU67,DU68,DU71:DU74,DU44:DU47,DU82:DU83,DU87:DU89,DU92:DU95,DU98:DU100,DU103:DU107,DU110:DU114,DU77:DU79,DU117:DU121,DU124:DU130,DU133:DU134,DU135:DU137,DU140,DU141,DU142)</f>
        <v>116885.22</v>
      </c>
      <c r="DV146" s="64">
        <f>SUM(DV8:DV10,DV15:DV17,DV21:DV23,DV26:DV29,DV31:DV41,DV50:DV55,DV58:DV62,DV65,DV66:DV67,DV68,DV71:DV74,DV44:DV47,DV82:DV83,DV87:DV89,DV92:DV95,DV98:DV100,DV103:DV107,DV110:DV114,DV77:DV79,DV117:DV121,DV124:DV130,DV133:DV134,DV135:DV137,DV140,DV141,DV142)</f>
        <v>-10556.689999999999</v>
      </c>
      <c r="DW146" s="58">
        <f t="shared" si="782"/>
        <v>-11.072146667184507</v>
      </c>
      <c r="DX146" s="64">
        <f>SUM(DX8:DX10,DX15:DX17,DX21:DX23,DX26:DX29,DX31:DX41,DX50:DX55,DX58:DX62,DX65,DX66:DX67,DX68,DX71:DX74,DX44:DX47,DX82:DX83,DX87:DX89,DX92:DX95,DX98:DX100,DX103:DX107,DX110:DX114,DX77:DX79,DX117:DX121,DX124:DX130,DX133:DX134,DX135:DX137,DX140,DX141,DX142)</f>
        <v>964654.08000000007</v>
      </c>
      <c r="DY146" s="64">
        <f>SUM(DY8:DY10,DY15:DY17,DY21:DY23,DY26:DY29,DY31:DY41,DY50:DY55,DY58:DY62,DY65,DY66:DY67,DY68,DY71:DY74,DY44:DY47,DY82:DY83,DY87:DY89,DY92:DY95,DY98:DY100,DY103:DY107,DY110:DY114,DY77:DY79,DY117:DY121,DY124:DY130,DY133:DY134,DY135:DY137,DY140,DY141,DY142)</f>
        <v>1036446.1799999999</v>
      </c>
      <c r="DZ146" s="64">
        <f>SUM(DZ8:DZ10,DZ15:DZ17,DZ21:DZ23,DZ26:DZ29,DZ31:DZ41,DZ50:DZ55,DZ58:DZ62,DZ65,DZ66:DZ67,DZ68,DZ71:DZ74,DZ44:DZ47,DZ82:DZ83,DZ87:DZ89,DZ92:DZ95,DZ98:DZ100,DZ103:DZ107,DZ110:DZ114,DZ77:DZ79,DZ117:DZ121,DZ124:DZ130,DZ133:DZ134,DZ135:DZ137,DZ140,DZ141,DZ142)</f>
        <v>401921.28000000003</v>
      </c>
      <c r="EA146" s="23">
        <f t="shared" ref="EA146" si="998">IF(DY146&lt;=0," ",IF(DX146&lt;=0," ",IF(DY146/DX146*100&gt;200,"СВ.200",DY146/DX146)))</f>
        <v>1.0744226365579668</v>
      </c>
      <c r="EB146" s="23" t="str">
        <f t="shared" ref="EB146" si="999">IF(DZ146=0," ",IF(DY146/DZ146*100&gt;200,"св.200",DY146/DZ146))</f>
        <v>св.200</v>
      </c>
    </row>
    <row r="147" spans="1:132" x14ac:dyDescent="0.2">
      <c r="B147" s="135"/>
      <c r="L147" s="140"/>
      <c r="AS147" s="140"/>
      <c r="BD147" s="140"/>
    </row>
    <row r="148" spans="1:132" s="36" customFormat="1" ht="26.25" customHeight="1" x14ac:dyDescent="0.25">
      <c r="A148" s="135"/>
      <c r="B148" s="62" t="s">
        <v>172</v>
      </c>
      <c r="C148" s="63"/>
      <c r="D148" s="63"/>
      <c r="E148" s="63"/>
      <c r="F148" s="63"/>
      <c r="G148" s="63"/>
      <c r="H148" s="63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>
        <f>AT146-23336060.14</f>
        <v>0</v>
      </c>
      <c r="AU148" s="141"/>
      <c r="AV148" s="141"/>
      <c r="AW148" s="141"/>
      <c r="AX148" s="141"/>
      <c r="AY148" s="141"/>
      <c r="AZ148" s="141"/>
      <c r="BA148" s="141"/>
      <c r="BB148" s="141"/>
      <c r="BC148" s="141"/>
      <c r="BD148" s="141"/>
      <c r="BE148" s="141"/>
      <c r="BF148" s="141"/>
      <c r="BG148" s="141"/>
      <c r="BH148" s="141"/>
      <c r="BI148" s="141"/>
      <c r="BJ148" s="141"/>
      <c r="BK148" s="141"/>
      <c r="BL148" s="141"/>
      <c r="BM148" s="141"/>
      <c r="BN148" s="141"/>
      <c r="BO148" s="141"/>
      <c r="BP148" s="141"/>
      <c r="BQ148" s="141"/>
      <c r="BR148" s="141"/>
      <c r="BS148" s="141"/>
      <c r="BT148" s="141"/>
      <c r="BU148" s="141"/>
      <c r="BV148" s="141"/>
      <c r="BW148" s="141"/>
      <c r="BX148" s="141"/>
      <c r="BY148" s="141"/>
      <c r="BZ148" s="141"/>
      <c r="CA148" s="141"/>
      <c r="CB148" s="141"/>
      <c r="CC148" s="141"/>
      <c r="CD148" s="141"/>
      <c r="CE148" s="141"/>
      <c r="CF148" s="141"/>
      <c r="CG148" s="141"/>
      <c r="CH148" s="141"/>
      <c r="CI148" s="141"/>
      <c r="CJ148" s="141"/>
      <c r="CK148" s="141"/>
      <c r="CL148" s="141"/>
      <c r="CM148" s="141"/>
      <c r="CN148" s="141"/>
      <c r="CO148" s="141"/>
      <c r="CP148" s="141"/>
      <c r="CQ148" s="141"/>
      <c r="CR148" s="141"/>
      <c r="CS148" s="141"/>
      <c r="CT148" s="141"/>
      <c r="CU148" s="141"/>
      <c r="CV148" s="141"/>
      <c r="CW148" s="141"/>
      <c r="CX148" s="141"/>
      <c r="CY148" s="141"/>
      <c r="CZ148" s="141"/>
      <c r="DA148" s="141"/>
      <c r="DB148" s="141"/>
      <c r="DC148" s="141"/>
      <c r="DD148" s="141"/>
      <c r="DE148" s="141"/>
      <c r="DF148" s="141"/>
      <c r="DG148" s="141"/>
      <c r="DH148" s="141"/>
      <c r="DI148" s="141"/>
      <c r="DJ148" s="141"/>
      <c r="DK148" s="141"/>
      <c r="DL148" s="141"/>
      <c r="DM148" s="141"/>
      <c r="DN148" s="141"/>
      <c r="DO148" s="141"/>
      <c r="DP148" s="141"/>
      <c r="DQ148" s="141"/>
      <c r="DR148" s="141"/>
      <c r="DS148" s="141"/>
      <c r="DT148" s="141"/>
      <c r="DU148" s="141"/>
      <c r="DV148" s="141"/>
      <c r="DW148" s="141"/>
      <c r="DX148" s="141">
        <f>DX146-964654.08</f>
        <v>0</v>
      </c>
      <c r="DY148" s="141">
        <f>DY146-1036446.18</f>
        <v>0</v>
      </c>
      <c r="DZ148" s="141"/>
      <c r="EA148" s="141"/>
      <c r="EB148" s="141"/>
    </row>
    <row r="149" spans="1:132" s="36" customFormat="1" x14ac:dyDescent="0.2">
      <c r="A149" s="135"/>
      <c r="B149" s="135"/>
      <c r="C149" s="141"/>
      <c r="D149" s="135"/>
      <c r="E149" s="135"/>
      <c r="F149" s="135"/>
      <c r="G149" s="135"/>
      <c r="H149" s="142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42"/>
      <c r="AX149" s="142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5"/>
      <c r="CB149" s="142">
        <f>CB146-4465501.47</f>
        <v>0</v>
      </c>
      <c r="CC149" s="142">
        <f>CC146-4328526.38</f>
        <v>0</v>
      </c>
      <c r="CD149" s="135"/>
      <c r="CE149" s="135"/>
      <c r="CF149" s="135"/>
      <c r="CG149" s="135"/>
      <c r="CH149" s="135"/>
      <c r="CI149" s="135"/>
      <c r="CJ149" s="135"/>
      <c r="CK149" s="135"/>
      <c r="CL149" s="135"/>
      <c r="CM149" s="142">
        <f>CM145-6802399.08</f>
        <v>0</v>
      </c>
      <c r="CN149" s="135"/>
      <c r="CO149" s="135"/>
      <c r="CP149" s="135"/>
      <c r="CQ149" s="135"/>
      <c r="CR149" s="135"/>
      <c r="CS149" s="135"/>
      <c r="CT149" s="135"/>
      <c r="CU149" s="135"/>
      <c r="CV149" s="135"/>
      <c r="CW149" s="135"/>
      <c r="CX149" s="142"/>
      <c r="CY149" s="135"/>
      <c r="CZ149" s="135"/>
      <c r="DA149" s="135"/>
      <c r="DB149" s="135"/>
      <c r="DC149" s="135"/>
      <c r="DD149" s="135"/>
      <c r="DE149" s="135"/>
      <c r="DF149" s="135"/>
      <c r="DG149" s="135"/>
      <c r="DH149" s="135"/>
      <c r="DI149" s="135"/>
      <c r="DJ149" s="135"/>
      <c r="DK149" s="135"/>
      <c r="DL149" s="135"/>
      <c r="DM149" s="135"/>
      <c r="DN149" s="135"/>
      <c r="DO149" s="135"/>
      <c r="DP149" s="135"/>
      <c r="DQ149" s="135"/>
      <c r="DR149" s="135"/>
      <c r="DS149" s="135"/>
      <c r="DT149" s="135"/>
      <c r="DU149" s="142"/>
      <c r="DV149" s="135"/>
      <c r="DW149" s="135"/>
      <c r="DX149" s="135"/>
      <c r="DY149" s="135"/>
      <c r="DZ149" s="135"/>
      <c r="EA149" s="135"/>
      <c r="EB149" s="135"/>
    </row>
    <row r="150" spans="1:132" s="36" customFormat="1" x14ac:dyDescent="0.2">
      <c r="A150" s="135"/>
      <c r="B150" s="135"/>
      <c r="C150" s="135"/>
      <c r="D150" s="141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42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/>
      <c r="CH150" s="135"/>
      <c r="CI150" s="135"/>
      <c r="CJ150" s="135"/>
      <c r="CK150" s="135"/>
      <c r="CL150" s="135"/>
      <c r="CM150" s="142">
        <f>CM146-2783649.76</f>
        <v>0</v>
      </c>
      <c r="CN150" s="135"/>
      <c r="CO150" s="135"/>
      <c r="CP150" s="135"/>
      <c r="CQ150" s="135"/>
      <c r="CR150" s="135"/>
      <c r="CS150" s="135"/>
      <c r="CT150" s="135"/>
      <c r="CU150" s="135"/>
      <c r="CV150" s="143"/>
      <c r="CW150" s="135"/>
      <c r="CX150" s="135"/>
      <c r="CY150" s="135"/>
      <c r="CZ150" s="135"/>
      <c r="DA150" s="142"/>
      <c r="DB150" s="142"/>
      <c r="DC150" s="135"/>
      <c r="DD150" s="135"/>
      <c r="DE150" s="135"/>
      <c r="DF150" s="135"/>
      <c r="DG150" s="135"/>
      <c r="DH150" s="135"/>
      <c r="DI150" s="135"/>
      <c r="DJ150" s="135"/>
      <c r="DK150" s="135"/>
      <c r="DL150" s="135"/>
      <c r="DM150" s="135"/>
      <c r="DN150" s="135"/>
      <c r="DO150" s="135"/>
      <c r="DP150" s="135"/>
      <c r="DQ150" s="135"/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</row>
    <row r="151" spans="1:132" s="36" customFormat="1" x14ac:dyDescent="0.2">
      <c r="A151" s="135"/>
      <c r="B151" s="135"/>
      <c r="C151" s="135"/>
      <c r="D151" s="135"/>
      <c r="E151" s="142"/>
      <c r="F151" s="135"/>
      <c r="G151" s="135"/>
      <c r="H151" s="135"/>
      <c r="I151" s="135"/>
      <c r="J151" s="142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42"/>
      <c r="AT151" s="142"/>
      <c r="AU151" s="142"/>
      <c r="AV151" s="142"/>
      <c r="AW151" s="142"/>
      <c r="AX151" s="142"/>
      <c r="AY151" s="142"/>
      <c r="AZ151" s="142"/>
      <c r="BA151" s="142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  <c r="BP151" s="142"/>
      <c r="BQ151" s="142"/>
      <c r="BR151" s="142"/>
      <c r="BS151" s="142"/>
      <c r="BT151" s="142"/>
      <c r="BU151" s="142"/>
      <c r="BV151" s="142"/>
      <c r="BW151" s="142"/>
      <c r="BX151" s="142"/>
      <c r="BY151" s="142"/>
      <c r="BZ151" s="142"/>
      <c r="CA151" s="142"/>
      <c r="CB151" s="142"/>
      <c r="CC151" s="142"/>
      <c r="CD151" s="142"/>
      <c r="CE151" s="142"/>
      <c r="CF151" s="142"/>
      <c r="CG151" s="142"/>
      <c r="CH151" s="142"/>
      <c r="CI151" s="142"/>
      <c r="CJ151" s="142"/>
      <c r="CK151" s="142"/>
      <c r="CL151" s="142"/>
      <c r="CM151" s="142"/>
      <c r="CN151" s="142"/>
      <c r="CO151" s="142"/>
      <c r="CP151" s="142"/>
      <c r="CQ151" s="142"/>
      <c r="CR151" s="142"/>
      <c r="CS151" s="142"/>
      <c r="CT151" s="142"/>
      <c r="CU151" s="142"/>
      <c r="CV151" s="142"/>
      <c r="CW151" s="142"/>
      <c r="CX151" s="142"/>
      <c r="CY151" s="142"/>
      <c r="CZ151" s="142"/>
      <c r="DA151" s="142"/>
      <c r="DB151" s="142"/>
      <c r="DC151" s="142"/>
      <c r="DD151" s="142"/>
      <c r="DE151" s="142"/>
      <c r="DF151" s="142"/>
      <c r="DG151" s="142"/>
      <c r="DH151" s="142"/>
      <c r="DI151" s="142"/>
      <c r="DJ151" s="142"/>
      <c r="DK151" s="142"/>
      <c r="DL151" s="142"/>
      <c r="DM151" s="142"/>
      <c r="DN151" s="142"/>
      <c r="DO151" s="142"/>
      <c r="DP151" s="142"/>
      <c r="DQ151" s="142"/>
      <c r="DR151" s="142"/>
      <c r="DS151" s="142"/>
      <c r="DT151" s="142"/>
      <c r="DU151" s="142"/>
      <c r="DV151" s="142"/>
      <c r="DW151" s="142"/>
      <c r="DX151" s="142"/>
      <c r="DY151" s="142"/>
      <c r="DZ151" s="142"/>
      <c r="EA151" s="142"/>
      <c r="EB151" s="142"/>
    </row>
    <row r="152" spans="1:132" s="36" customFormat="1" x14ac:dyDescent="0.2">
      <c r="A152" s="135"/>
      <c r="B152" s="135"/>
      <c r="C152" s="135"/>
      <c r="D152" s="135"/>
      <c r="E152" s="142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42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5"/>
      <c r="CL152" s="135"/>
      <c r="CM152" s="135"/>
      <c r="CN152" s="135"/>
      <c r="CO152" s="135"/>
      <c r="CP152" s="135"/>
      <c r="CQ152" s="135"/>
      <c r="CR152" s="135"/>
      <c r="CS152" s="135"/>
      <c r="CT152" s="135"/>
      <c r="CU152" s="135"/>
      <c r="CV152" s="135"/>
      <c r="CW152" s="135"/>
      <c r="CX152" s="135"/>
      <c r="CY152" s="135"/>
      <c r="CZ152" s="135"/>
      <c r="DA152" s="135"/>
      <c r="DB152" s="135"/>
      <c r="DC152" s="135"/>
      <c r="DD152" s="135"/>
      <c r="DE152" s="135"/>
      <c r="DF152" s="135"/>
      <c r="DG152" s="135"/>
      <c r="DH152" s="135"/>
      <c r="DI152" s="135"/>
      <c r="DJ152" s="135"/>
      <c r="DK152" s="135"/>
      <c r="DL152" s="135"/>
      <c r="DM152" s="135"/>
      <c r="DN152" s="135"/>
      <c r="DO152" s="135"/>
      <c r="DP152" s="135"/>
      <c r="DQ152" s="135"/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</row>
    <row r="153" spans="1:132" s="36" customFormat="1" x14ac:dyDescent="0.2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42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5"/>
      <c r="CW153" s="135"/>
      <c r="CX153" s="135"/>
      <c r="CY153" s="135"/>
      <c r="CZ153" s="135"/>
      <c r="DA153" s="135"/>
      <c r="DB153" s="135"/>
      <c r="DC153" s="135"/>
      <c r="DD153" s="135"/>
      <c r="DE153" s="135"/>
      <c r="DF153" s="135"/>
      <c r="DG153" s="135"/>
      <c r="DH153" s="135"/>
      <c r="DI153" s="135"/>
      <c r="DJ153" s="135"/>
      <c r="DK153" s="135"/>
      <c r="DL153" s="135"/>
      <c r="DM153" s="135"/>
      <c r="DN153" s="135"/>
      <c r="DO153" s="135"/>
      <c r="DP153" s="135"/>
      <c r="DQ153" s="135"/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</row>
    <row r="154" spans="1:132" s="36" customFormat="1" x14ac:dyDescent="0.2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</row>
    <row r="156" spans="1:132" x14ac:dyDescent="0.2">
      <c r="B156" s="144"/>
      <c r="C156" s="145"/>
      <c r="D156" s="144"/>
      <c r="E156" s="144"/>
      <c r="F156" s="144"/>
      <c r="G156" s="144"/>
      <c r="H156" s="144"/>
      <c r="I156" s="144"/>
      <c r="J156" s="144"/>
    </row>
    <row r="157" spans="1:132" ht="30" customHeight="1" x14ac:dyDescent="0.2"/>
  </sheetData>
  <mergeCells count="27">
    <mergeCell ref="C3:G3"/>
    <mergeCell ref="H3:L3"/>
    <mergeCell ref="M3:Q3"/>
    <mergeCell ref="T3:X3"/>
    <mergeCell ref="DF3:DJ3"/>
    <mergeCell ref="R3:S3"/>
    <mergeCell ref="Y3:AC3"/>
    <mergeCell ref="AD3:AH3"/>
    <mergeCell ref="AX3:BB3"/>
    <mergeCell ref="BC3:BG3"/>
    <mergeCell ref="BH3:BL3"/>
    <mergeCell ref="DP3:DT3"/>
    <mergeCell ref="DX3:EB3"/>
    <mergeCell ref="DU3:DW3"/>
    <mergeCell ref="DA3:DE3"/>
    <mergeCell ref="AI3:AM3"/>
    <mergeCell ref="AN3:AR3"/>
    <mergeCell ref="AS3:AW3"/>
    <mergeCell ref="CV3:CZ3"/>
    <mergeCell ref="DK3:DO3"/>
    <mergeCell ref="BM3:BQ3"/>
    <mergeCell ref="BR3:BV3"/>
    <mergeCell ref="CQ3:CU3"/>
    <mergeCell ref="BW3:CA3"/>
    <mergeCell ref="CB3:CF3"/>
    <mergeCell ref="CG3:CK3"/>
    <mergeCell ref="CL3:CP3"/>
  </mergeCells>
  <pageMargins left="3.937007874015748E-2" right="3.937007874015748E-2" top="0.74803149606299213" bottom="0.74803149606299213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поселений_на_01.01.2019&amp;R&amp;P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Баканова Ирина Владимировна</cp:lastModifiedBy>
  <cp:lastPrinted>2019-02-18T11:13:27Z</cp:lastPrinted>
  <dcterms:created xsi:type="dcterms:W3CDTF">2014-07-22T12:54:56Z</dcterms:created>
  <dcterms:modified xsi:type="dcterms:W3CDTF">2019-02-18T11:16:58Z</dcterms:modified>
</cp:coreProperties>
</file>