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Недоимка\2018\сентябрь\"/>
    </mc:Choice>
  </mc:AlternateContent>
  <bookViews>
    <workbookView xWindow="-15" yWindow="-15" windowWidth="23085" windowHeight="481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Area" localSheetId="0">округа_районы!$A$1:$AS$38</definedName>
    <definedName name="_xlnm.Print_Area" localSheetId="1">поселения!#REF!</definedName>
  </definedNames>
  <calcPr calcId="152511"/>
</workbook>
</file>

<file path=xl/calcChain.xml><?xml version="1.0" encoding="utf-8"?>
<calcChain xmlns="http://schemas.openxmlformats.org/spreadsheetml/2006/main">
  <c r="E35" i="4" l="1"/>
  <c r="E90" i="5" l="1"/>
  <c r="E113" i="5"/>
  <c r="E46" i="5"/>
  <c r="E21" i="5"/>
  <c r="E6" i="5"/>
  <c r="E31" i="4"/>
  <c r="E26" i="4"/>
  <c r="E18" i="4"/>
  <c r="E12" i="4"/>
  <c r="E8" i="4"/>
  <c r="AP8" i="4" l="1"/>
  <c r="AQ32" i="4"/>
  <c r="AR7" i="4" l="1"/>
  <c r="AR8" i="4"/>
  <c r="AR9" i="4"/>
  <c r="AR10" i="4"/>
  <c r="AR11" i="4"/>
  <c r="AR12" i="4"/>
  <c r="E27" i="4" l="1"/>
  <c r="E9" i="4"/>
  <c r="E17" i="4"/>
  <c r="K114" i="5" l="1"/>
  <c r="H29" i="5"/>
  <c r="G40" i="5"/>
  <c r="G39" i="5"/>
  <c r="G38" i="5"/>
  <c r="G37" i="5"/>
  <c r="G36" i="5"/>
  <c r="G35" i="5"/>
  <c r="G34" i="5"/>
  <c r="G33" i="5"/>
  <c r="G32" i="5"/>
  <c r="G31" i="5"/>
  <c r="G30" i="5"/>
  <c r="G18" i="4"/>
  <c r="G29" i="5" l="1"/>
  <c r="AL13" i="4" l="1"/>
  <c r="D56" i="5" l="1"/>
  <c r="D84" i="5"/>
  <c r="D108" i="5"/>
  <c r="D115" i="5"/>
  <c r="R102" i="5"/>
  <c r="R103" i="5"/>
  <c r="R104" i="5"/>
  <c r="R105" i="5"/>
  <c r="R106" i="5"/>
  <c r="R101" i="5"/>
  <c r="D26" i="4"/>
  <c r="D32" i="4"/>
  <c r="D21" i="4"/>
  <c r="D18" i="4"/>
  <c r="D31" i="4"/>
  <c r="D30" i="4"/>
  <c r="D16" i="4"/>
  <c r="D8" i="4"/>
  <c r="AR15" i="4" l="1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14" i="4"/>
  <c r="AR6" i="4" l="1"/>
  <c r="E18" i="5" l="1"/>
  <c r="E19" i="5"/>
  <c r="E24" i="5"/>
  <c r="E25" i="5"/>
  <c r="E26" i="5"/>
  <c r="E27" i="5"/>
  <c r="E28" i="5"/>
  <c r="N83" i="5"/>
  <c r="M83" i="5"/>
  <c r="N130" i="5"/>
  <c r="N137" i="5"/>
  <c r="H13" i="4"/>
  <c r="W6" i="4"/>
  <c r="E23" i="5" l="1"/>
  <c r="K10" i="5"/>
  <c r="T13" i="4" l="1"/>
  <c r="AF13" i="4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115" i="5" l="1"/>
  <c r="D67" i="5" l="1"/>
  <c r="D66" i="5"/>
  <c r="D65" i="5"/>
  <c r="D64" i="5"/>
  <c r="D77" i="5"/>
  <c r="D81" i="5"/>
  <c r="E133" i="5"/>
  <c r="D133" i="5"/>
  <c r="D132" i="5"/>
  <c r="D141" i="5"/>
  <c r="D140" i="5"/>
  <c r="D139" i="5"/>
  <c r="E141" i="5"/>
  <c r="E140" i="5"/>
  <c r="E139" i="5"/>
  <c r="E64" i="5" l="1"/>
  <c r="E30" i="4" l="1"/>
  <c r="E21" i="4"/>
  <c r="E16" i="4"/>
  <c r="L112" i="5" l="1"/>
  <c r="L110" i="5"/>
  <c r="L109" i="5"/>
  <c r="L65" i="5"/>
  <c r="I93" i="5" l="1"/>
  <c r="I49" i="5"/>
  <c r="I12" i="5"/>
  <c r="E116" i="5" l="1"/>
  <c r="E32" i="4" l="1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138" i="5"/>
  <c r="E136" i="5"/>
  <c r="E135" i="5"/>
  <c r="E134" i="5"/>
  <c r="E132" i="5"/>
  <c r="E122" i="5"/>
  <c r="E120" i="5"/>
  <c r="E119" i="5"/>
  <c r="E118" i="5"/>
  <c r="E117" i="5"/>
  <c r="E112" i="5"/>
  <c r="E111" i="5"/>
  <c r="E110" i="5"/>
  <c r="E109" i="5"/>
  <c r="E101" i="5"/>
  <c r="E94" i="5"/>
  <c r="E93" i="5"/>
  <c r="E92" i="5"/>
  <c r="E91" i="5"/>
  <c r="E88" i="5"/>
  <c r="E87" i="5"/>
  <c r="E86" i="5"/>
  <c r="E80" i="5"/>
  <c r="E78" i="5"/>
  <c r="E76" i="5"/>
  <c r="E75" i="5"/>
  <c r="E69" i="5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16" i="5"/>
  <c r="E15" i="5"/>
  <c r="E14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31" i="4"/>
  <c r="R28" i="4"/>
  <c r="R10" i="4"/>
  <c r="R9" i="4"/>
  <c r="R8" i="4"/>
  <c r="O32" i="4"/>
  <c r="O31" i="4"/>
  <c r="O30" i="4"/>
  <c r="O29" i="4"/>
  <c r="O17" i="4"/>
  <c r="E67" i="5"/>
  <c r="E66" i="5"/>
  <c r="D7" i="4" l="1"/>
  <c r="H6" i="4"/>
  <c r="D6" i="5" l="1"/>
  <c r="Q62" i="5" l="1"/>
  <c r="I141" i="5"/>
  <c r="O141" i="5"/>
  <c r="R141" i="5"/>
  <c r="I140" i="5"/>
  <c r="O140" i="5"/>
  <c r="R140" i="5"/>
  <c r="H137" i="5"/>
  <c r="K137" i="5"/>
  <c r="G130" i="5"/>
  <c r="H130" i="5"/>
  <c r="J130" i="5"/>
  <c r="K130" i="5"/>
  <c r="G79" i="5"/>
  <c r="J79" i="5"/>
  <c r="M79" i="5"/>
  <c r="N79" i="5"/>
  <c r="D75" i="5"/>
  <c r="G74" i="5"/>
  <c r="J74" i="5"/>
  <c r="M74" i="5"/>
  <c r="N74" i="5"/>
  <c r="R77" i="5"/>
  <c r="Q74" i="5"/>
  <c r="I67" i="5"/>
  <c r="L67" i="5"/>
  <c r="O67" i="5"/>
  <c r="R67" i="5"/>
  <c r="I66" i="5"/>
  <c r="O66" i="5"/>
  <c r="R66" i="5"/>
  <c r="L64" i="5"/>
  <c r="O64" i="5"/>
  <c r="R64" i="5"/>
  <c r="N13" i="4"/>
  <c r="J137" i="5" l="1"/>
  <c r="P130" i="5"/>
  <c r="R133" i="5"/>
  <c r="M130" i="5"/>
  <c r="O133" i="5"/>
  <c r="M137" i="5"/>
  <c r="O139" i="5"/>
  <c r="G137" i="5"/>
  <c r="I137" i="5" s="1"/>
  <c r="I139" i="5"/>
  <c r="P79" i="5"/>
  <c r="R81" i="5"/>
  <c r="P137" i="5"/>
  <c r="R139" i="5"/>
  <c r="K79" i="5"/>
  <c r="E81" i="5"/>
  <c r="K74" i="5"/>
  <c r="E77" i="5"/>
  <c r="Q137" i="5"/>
  <c r="P62" i="5"/>
  <c r="M62" i="5"/>
  <c r="J62" i="5"/>
  <c r="G62" i="5"/>
  <c r="I81" i="5"/>
  <c r="O81" i="5"/>
  <c r="H79" i="5"/>
  <c r="I77" i="5"/>
  <c r="P74" i="5"/>
  <c r="H74" i="5"/>
  <c r="O77" i="5"/>
  <c r="N62" i="5"/>
  <c r="K62" i="5"/>
  <c r="H62" i="5"/>
  <c r="I64" i="5"/>
  <c r="O96" i="5" l="1"/>
  <c r="O97" i="5"/>
  <c r="O98" i="5"/>
  <c r="O99" i="5"/>
  <c r="AQ7" i="4" l="1"/>
  <c r="AS7" i="4" s="1"/>
  <c r="AQ8" i="4"/>
  <c r="AS8" i="4" s="1"/>
  <c r="AQ9" i="4"/>
  <c r="AS9" i="4" s="1"/>
  <c r="AQ10" i="4"/>
  <c r="AS10" i="4" s="1"/>
  <c r="AQ11" i="4"/>
  <c r="AS11" i="4" s="1"/>
  <c r="AQ12" i="4"/>
  <c r="AS12" i="4" s="1"/>
  <c r="AQ15" i="4" l="1"/>
  <c r="AS15" i="4" s="1"/>
  <c r="AQ16" i="4"/>
  <c r="AS16" i="4" s="1"/>
  <c r="AQ17" i="4"/>
  <c r="AS17" i="4" s="1"/>
  <c r="AQ18" i="4"/>
  <c r="AS18" i="4" s="1"/>
  <c r="AQ19" i="4"/>
  <c r="AS19" i="4" s="1"/>
  <c r="AQ20" i="4"/>
  <c r="AS20" i="4" s="1"/>
  <c r="AQ21" i="4"/>
  <c r="AS21" i="4" s="1"/>
  <c r="AQ22" i="4"/>
  <c r="AS22" i="4" s="1"/>
  <c r="AQ23" i="4"/>
  <c r="AS23" i="4" s="1"/>
  <c r="AQ24" i="4"/>
  <c r="AS24" i="4" s="1"/>
  <c r="AQ25" i="4"/>
  <c r="AS25" i="4" s="1"/>
  <c r="AQ26" i="4"/>
  <c r="AS26" i="4" s="1"/>
  <c r="AQ27" i="4"/>
  <c r="AS27" i="4" s="1"/>
  <c r="AQ28" i="4"/>
  <c r="AS28" i="4" s="1"/>
  <c r="AQ29" i="4"/>
  <c r="AS29" i="4" s="1"/>
  <c r="AQ30" i="4"/>
  <c r="AS30" i="4" s="1"/>
  <c r="AQ31" i="4"/>
  <c r="AQ33" i="4"/>
  <c r="AS33" i="4" s="1"/>
  <c r="AQ34" i="4"/>
  <c r="AS34" i="4" s="1"/>
  <c r="AQ14" i="4"/>
  <c r="AS14" i="4" s="1"/>
  <c r="G107" i="5"/>
  <c r="I107" i="5" s="1"/>
  <c r="D109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J13" i="4"/>
  <c r="K13" i="4"/>
  <c r="M13" i="4"/>
  <c r="P13" i="4"/>
  <c r="Q13" i="4"/>
  <c r="S13" i="4"/>
  <c r="V13" i="4"/>
  <c r="X13" i="4" s="1"/>
  <c r="Y13" i="4"/>
  <c r="Z13" i="4"/>
  <c r="AB13" i="4"/>
  <c r="AC13" i="4"/>
  <c r="AE13" i="4"/>
  <c r="AH13" i="4"/>
  <c r="AI13" i="4"/>
  <c r="AK13" i="4"/>
  <c r="AN13" i="4"/>
  <c r="AO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Q13" i="4"/>
  <c r="AP13" i="4"/>
  <c r="AD13" i="4"/>
  <c r="U13" i="4"/>
  <c r="AS13" i="4" l="1"/>
  <c r="H5" i="5"/>
  <c r="G47" i="5" l="1"/>
  <c r="D7" i="5"/>
  <c r="D8" i="5"/>
  <c r="D9" i="5"/>
  <c r="D11" i="5"/>
  <c r="D12" i="5"/>
  <c r="D13" i="5"/>
  <c r="D14" i="5"/>
  <c r="D15" i="5"/>
  <c r="D16" i="5"/>
  <c r="D18" i="5"/>
  <c r="D19" i="5"/>
  <c r="D20" i="5"/>
  <c r="D21" i="5"/>
  <c r="D22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9" i="4"/>
  <c r="D10" i="4"/>
  <c r="D11" i="4"/>
  <c r="D12" i="4"/>
  <c r="D14" i="4"/>
  <c r="D15" i="4"/>
  <c r="D17" i="4"/>
  <c r="D19" i="4"/>
  <c r="D20" i="4"/>
  <c r="D22" i="4"/>
  <c r="D23" i="4"/>
  <c r="D24" i="4"/>
  <c r="D25" i="4"/>
  <c r="D27" i="4"/>
  <c r="D28" i="4"/>
  <c r="D29" i="4"/>
  <c r="D33" i="4"/>
  <c r="D34" i="4"/>
  <c r="D13" i="4" l="1"/>
  <c r="D6" i="4"/>
  <c r="D41" i="5"/>
  <c r="D23" i="5"/>
  <c r="D5" i="5"/>
  <c r="D29" i="5"/>
  <c r="D17" i="5"/>
  <c r="D10" i="5"/>
  <c r="E34" i="4"/>
  <c r="E33" i="4"/>
  <c r="E29" i="4"/>
  <c r="E28" i="4"/>
  <c r="E25" i="4"/>
  <c r="E24" i="4"/>
  <c r="E23" i="4"/>
  <c r="E22" i="4"/>
  <c r="E20" i="4"/>
  <c r="E19" i="4"/>
  <c r="E15" i="4"/>
  <c r="E14" i="4"/>
  <c r="E13" i="4" l="1"/>
  <c r="D35" i="4"/>
  <c r="Q47" i="5"/>
  <c r="N17" i="5" l="1"/>
  <c r="E41" i="5" l="1"/>
  <c r="E29" i="5"/>
  <c r="P121" i="5"/>
  <c r="P114" i="5"/>
  <c r="P107" i="5"/>
  <c r="P100" i="5"/>
  <c r="P95" i="5"/>
  <c r="P89" i="5"/>
  <c r="P83" i="5"/>
  <c r="P68" i="5"/>
  <c r="P55" i="5"/>
  <c r="P47" i="5"/>
  <c r="P41" i="5"/>
  <c r="P29" i="5"/>
  <c r="P23" i="5"/>
  <c r="P17" i="5"/>
  <c r="P10" i="5"/>
  <c r="P5" i="5"/>
  <c r="M121" i="5"/>
  <c r="M114" i="5"/>
  <c r="M107" i="5"/>
  <c r="M100" i="5"/>
  <c r="M95" i="5"/>
  <c r="M89" i="5"/>
  <c r="M68" i="5"/>
  <c r="M55" i="5"/>
  <c r="M47" i="5"/>
  <c r="M41" i="5"/>
  <c r="M29" i="5"/>
  <c r="M23" i="5"/>
  <c r="M17" i="5"/>
  <c r="M10" i="5"/>
  <c r="M5" i="5"/>
  <c r="J121" i="5"/>
  <c r="J114" i="5"/>
  <c r="J107" i="5"/>
  <c r="J100" i="5"/>
  <c r="J95" i="5"/>
  <c r="J89" i="5"/>
  <c r="J83" i="5"/>
  <c r="J68" i="5"/>
  <c r="J55" i="5"/>
  <c r="J47" i="5"/>
  <c r="J41" i="5"/>
  <c r="J29" i="5"/>
  <c r="J23" i="5"/>
  <c r="J17" i="5"/>
  <c r="J10" i="5"/>
  <c r="J5" i="5"/>
  <c r="G121" i="5"/>
  <c r="G114" i="5"/>
  <c r="G100" i="5"/>
  <c r="G95" i="5"/>
  <c r="G89" i="5"/>
  <c r="G83" i="5"/>
  <c r="G68" i="5"/>
  <c r="G55" i="5"/>
  <c r="G41" i="5"/>
  <c r="G23" i="5"/>
  <c r="G17" i="5"/>
  <c r="G10" i="5"/>
  <c r="G5" i="5"/>
  <c r="Q114" i="5"/>
  <c r="Q107" i="5"/>
  <c r="Q89" i="5"/>
  <c r="Q41" i="5"/>
  <c r="Q29" i="5"/>
  <c r="Q23" i="5"/>
  <c r="N121" i="5"/>
  <c r="N114" i="5"/>
  <c r="N100" i="5"/>
  <c r="N95" i="5"/>
  <c r="N89" i="5"/>
  <c r="N68" i="5"/>
  <c r="N55" i="5"/>
  <c r="N47" i="5"/>
  <c r="N41" i="5"/>
  <c r="N29" i="5"/>
  <c r="N23" i="5"/>
  <c r="N10" i="5"/>
  <c r="N5" i="5"/>
  <c r="K121" i="5"/>
  <c r="K107" i="5"/>
  <c r="K100" i="5"/>
  <c r="K95" i="5"/>
  <c r="K89" i="5"/>
  <c r="K83" i="5"/>
  <c r="K68" i="5"/>
  <c r="K55" i="5"/>
  <c r="K47" i="5"/>
  <c r="K41" i="5"/>
  <c r="K29" i="5"/>
  <c r="K23" i="5"/>
  <c r="K17" i="5"/>
  <c r="K5" i="5"/>
  <c r="H121" i="5"/>
  <c r="H114" i="5"/>
  <c r="H100" i="5"/>
  <c r="H95" i="5"/>
  <c r="H89" i="5"/>
  <c r="H83" i="5"/>
  <c r="H68" i="5"/>
  <c r="H55" i="5"/>
  <c r="H47" i="5"/>
  <c r="H41" i="5"/>
  <c r="H23" i="5"/>
  <c r="H17" i="5"/>
  <c r="H142" i="5" l="1"/>
  <c r="I5" i="5" l="1"/>
  <c r="L5" i="5"/>
  <c r="O5" i="5"/>
  <c r="I6" i="5"/>
  <c r="L6" i="5"/>
  <c r="O6" i="5"/>
  <c r="I7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D48" i="5"/>
  <c r="L48" i="5"/>
  <c r="O48" i="5"/>
  <c r="R48" i="5"/>
  <c r="D49" i="5"/>
  <c r="L49" i="5"/>
  <c r="O49" i="5"/>
  <c r="R49" i="5"/>
  <c r="D50" i="5"/>
  <c r="L50" i="5"/>
  <c r="O50" i="5"/>
  <c r="R50" i="5"/>
  <c r="D51" i="5"/>
  <c r="O51" i="5"/>
  <c r="R51" i="5"/>
  <c r="D52" i="5"/>
  <c r="I52" i="5"/>
  <c r="L52" i="5"/>
  <c r="O52" i="5"/>
  <c r="R52" i="5"/>
  <c r="D53" i="5"/>
  <c r="I53" i="5"/>
  <c r="L53" i="5"/>
  <c r="O53" i="5"/>
  <c r="R53" i="5"/>
  <c r="D54" i="5"/>
  <c r="L54" i="5"/>
  <c r="O54" i="5"/>
  <c r="R54" i="5"/>
  <c r="I55" i="5"/>
  <c r="L55" i="5"/>
  <c r="O55" i="5"/>
  <c r="I56" i="5"/>
  <c r="O56" i="5"/>
  <c r="D57" i="5"/>
  <c r="F57" i="5" s="1"/>
  <c r="I57" i="5"/>
  <c r="L57" i="5"/>
  <c r="O57" i="5"/>
  <c r="R57" i="5"/>
  <c r="D58" i="5"/>
  <c r="F58" i="5" s="1"/>
  <c r="I58" i="5"/>
  <c r="L58" i="5"/>
  <c r="O58" i="5"/>
  <c r="R58" i="5"/>
  <c r="D59" i="5"/>
  <c r="F59" i="5" s="1"/>
  <c r="I59" i="5"/>
  <c r="L59" i="5"/>
  <c r="O59" i="5"/>
  <c r="R59" i="5"/>
  <c r="D60" i="5"/>
  <c r="F60" i="5" s="1"/>
  <c r="I60" i="5"/>
  <c r="L60" i="5"/>
  <c r="O60" i="5"/>
  <c r="R60" i="5"/>
  <c r="D61" i="5"/>
  <c r="F61" i="5" s="1"/>
  <c r="I61" i="5"/>
  <c r="L61" i="5"/>
  <c r="O61" i="5"/>
  <c r="R61" i="5"/>
  <c r="L62" i="5"/>
  <c r="O62" i="5"/>
  <c r="R62" i="5"/>
  <c r="D63" i="5"/>
  <c r="F63" i="5" s="1"/>
  <c r="I63" i="5"/>
  <c r="L63" i="5"/>
  <c r="O63" i="5"/>
  <c r="F65" i="5"/>
  <c r="I65" i="5"/>
  <c r="O65" i="5"/>
  <c r="L68" i="5"/>
  <c r="O68" i="5"/>
  <c r="D69" i="5"/>
  <c r="I69" i="5"/>
  <c r="L69" i="5"/>
  <c r="O69" i="5"/>
  <c r="R69" i="5"/>
  <c r="D70" i="5"/>
  <c r="I70" i="5"/>
  <c r="O70" i="5"/>
  <c r="D71" i="5"/>
  <c r="I71" i="5"/>
  <c r="L71" i="5"/>
  <c r="O71" i="5"/>
  <c r="D72" i="5"/>
  <c r="I72" i="5"/>
  <c r="L72" i="5"/>
  <c r="O72" i="5"/>
  <c r="D73" i="5"/>
  <c r="I73" i="5"/>
  <c r="L73" i="5"/>
  <c r="O73" i="5"/>
  <c r="I74" i="5"/>
  <c r="L74" i="5"/>
  <c r="O74" i="5"/>
  <c r="R74" i="5"/>
  <c r="I75" i="5"/>
  <c r="L75" i="5"/>
  <c r="O75" i="5"/>
  <c r="R75" i="5"/>
  <c r="D76" i="5"/>
  <c r="I76" i="5"/>
  <c r="L76" i="5"/>
  <c r="O76" i="5"/>
  <c r="R76" i="5"/>
  <c r="D78" i="5"/>
  <c r="I78" i="5"/>
  <c r="L78" i="5"/>
  <c r="O78" i="5"/>
  <c r="R78" i="5"/>
  <c r="I79" i="5"/>
  <c r="L79" i="5"/>
  <c r="O79" i="5"/>
  <c r="D80" i="5"/>
  <c r="F80" i="5" s="1"/>
  <c r="I80" i="5"/>
  <c r="L80" i="5"/>
  <c r="O80" i="5"/>
  <c r="D82" i="5"/>
  <c r="L82" i="5"/>
  <c r="O82" i="5"/>
  <c r="L83" i="5"/>
  <c r="O83" i="5"/>
  <c r="O84" i="5"/>
  <c r="D85" i="5"/>
  <c r="L85" i="5"/>
  <c r="O85" i="5"/>
  <c r="D86" i="5"/>
  <c r="L86" i="5"/>
  <c r="O86" i="5"/>
  <c r="R86" i="5"/>
  <c r="D87" i="5"/>
  <c r="L87" i="5"/>
  <c r="O87" i="5"/>
  <c r="R87" i="5"/>
  <c r="D88" i="5"/>
  <c r="L88" i="5"/>
  <c r="O88" i="5"/>
  <c r="R88" i="5"/>
  <c r="L89" i="5"/>
  <c r="O89" i="5"/>
  <c r="R89" i="5"/>
  <c r="D90" i="5"/>
  <c r="L90" i="5"/>
  <c r="O90" i="5"/>
  <c r="R90" i="5"/>
  <c r="D91" i="5"/>
  <c r="L91" i="5"/>
  <c r="O91" i="5"/>
  <c r="R91" i="5"/>
  <c r="D92" i="5"/>
  <c r="L92" i="5"/>
  <c r="O92" i="5"/>
  <c r="R92" i="5"/>
  <c r="D93" i="5"/>
  <c r="L93" i="5"/>
  <c r="O93" i="5"/>
  <c r="R93" i="5"/>
  <c r="D94" i="5"/>
  <c r="O94" i="5"/>
  <c r="R94" i="5"/>
  <c r="L95" i="5"/>
  <c r="O95" i="5"/>
  <c r="D96" i="5"/>
  <c r="L96" i="5"/>
  <c r="D97" i="5"/>
  <c r="L97" i="5"/>
  <c r="D98" i="5"/>
  <c r="L98" i="5"/>
  <c r="D99" i="5"/>
  <c r="L99" i="5"/>
  <c r="L100" i="5"/>
  <c r="O100" i="5"/>
  <c r="D101" i="5"/>
  <c r="L101" i="5"/>
  <c r="O101" i="5"/>
  <c r="D102" i="5"/>
  <c r="I102" i="5"/>
  <c r="L102" i="5"/>
  <c r="O102" i="5"/>
  <c r="D103" i="5"/>
  <c r="I103" i="5"/>
  <c r="L103" i="5"/>
  <c r="O103" i="5"/>
  <c r="D104" i="5"/>
  <c r="I104" i="5"/>
  <c r="L104" i="5"/>
  <c r="O104" i="5"/>
  <c r="D105" i="5"/>
  <c r="I105" i="5"/>
  <c r="L105" i="5"/>
  <c r="O105" i="5"/>
  <c r="D106" i="5"/>
  <c r="I106" i="5"/>
  <c r="L106" i="5"/>
  <c r="O106" i="5"/>
  <c r="L107" i="5"/>
  <c r="R107" i="5"/>
  <c r="I108" i="5"/>
  <c r="L108" i="5"/>
  <c r="R108" i="5"/>
  <c r="O109" i="5"/>
  <c r="R109" i="5"/>
  <c r="D110" i="5"/>
  <c r="I110" i="5"/>
  <c r="O110" i="5"/>
  <c r="R110" i="5"/>
  <c r="D111" i="5"/>
  <c r="O111" i="5"/>
  <c r="R111" i="5"/>
  <c r="D112" i="5"/>
  <c r="O112" i="5"/>
  <c r="R112" i="5"/>
  <c r="D113" i="5"/>
  <c r="O113" i="5"/>
  <c r="R113" i="5"/>
  <c r="L114" i="5"/>
  <c r="O114" i="5"/>
  <c r="R114" i="5"/>
  <c r="L115" i="5"/>
  <c r="O115" i="5"/>
  <c r="R115" i="5"/>
  <c r="D116" i="5"/>
  <c r="L116" i="5"/>
  <c r="O116" i="5"/>
  <c r="R116" i="5"/>
  <c r="D117" i="5"/>
  <c r="L117" i="5"/>
  <c r="O117" i="5"/>
  <c r="R117" i="5"/>
  <c r="D118" i="5"/>
  <c r="L118" i="5"/>
  <c r="O118" i="5"/>
  <c r="R118" i="5"/>
  <c r="D119" i="5"/>
  <c r="L119" i="5"/>
  <c r="O119" i="5"/>
  <c r="R119" i="5"/>
  <c r="D120" i="5"/>
  <c r="I120" i="5"/>
  <c r="L120" i="5"/>
  <c r="R120" i="5"/>
  <c r="L121" i="5"/>
  <c r="O121" i="5"/>
  <c r="D122" i="5"/>
  <c r="L122" i="5"/>
  <c r="O122" i="5"/>
  <c r="R122" i="5"/>
  <c r="D123" i="5"/>
  <c r="L123" i="5"/>
  <c r="O123" i="5"/>
  <c r="D124" i="5"/>
  <c r="L124" i="5"/>
  <c r="O124" i="5"/>
  <c r="D125" i="5"/>
  <c r="L125" i="5"/>
  <c r="O125" i="5"/>
  <c r="D126" i="5"/>
  <c r="O126" i="5"/>
  <c r="D127" i="5"/>
  <c r="L127" i="5"/>
  <c r="O127" i="5"/>
  <c r="D128" i="5"/>
  <c r="I128" i="5"/>
  <c r="L128" i="5"/>
  <c r="D129" i="5"/>
  <c r="I129" i="5"/>
  <c r="L129" i="5"/>
  <c r="O129" i="5"/>
  <c r="I130" i="5"/>
  <c r="L130" i="5"/>
  <c r="O130" i="5"/>
  <c r="D131" i="5"/>
  <c r="I131" i="5"/>
  <c r="L131" i="5"/>
  <c r="O131" i="5"/>
  <c r="F132" i="5"/>
  <c r="I132" i="5"/>
  <c r="L132" i="5"/>
  <c r="O132" i="5"/>
  <c r="D134" i="5"/>
  <c r="F134" i="5" s="1"/>
  <c r="I134" i="5"/>
  <c r="L134" i="5"/>
  <c r="O134" i="5"/>
  <c r="D135" i="5"/>
  <c r="F135" i="5" s="1"/>
  <c r="L135" i="5"/>
  <c r="D136" i="5"/>
  <c r="F136" i="5" s="1"/>
  <c r="I136" i="5"/>
  <c r="L136" i="5"/>
  <c r="O136" i="5"/>
  <c r="L137" i="5"/>
  <c r="O137" i="5"/>
  <c r="R137" i="5"/>
  <c r="D138" i="5"/>
  <c r="F138" i="5" s="1"/>
  <c r="L138" i="5"/>
  <c r="G142" i="5"/>
  <c r="J142" i="5"/>
  <c r="K142" i="5"/>
  <c r="M142" i="5"/>
  <c r="P142" i="5"/>
  <c r="D114" i="5" l="1"/>
  <c r="D95" i="5"/>
  <c r="D83" i="5"/>
  <c r="D68" i="5"/>
  <c r="D55" i="5"/>
  <c r="D47" i="5"/>
  <c r="D121" i="5"/>
  <c r="D100" i="5"/>
  <c r="D89" i="5"/>
  <c r="D107" i="5"/>
  <c r="F67" i="5"/>
  <c r="F66" i="5"/>
  <c r="F64" i="5"/>
  <c r="L142" i="5"/>
  <c r="I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AQ6" i="4"/>
  <c r="AO6" i="4"/>
  <c r="AN6" i="4"/>
  <c r="AL6" i="4"/>
  <c r="AK6" i="4"/>
  <c r="AI6" i="4"/>
  <c r="AH6" i="4"/>
  <c r="AF6" i="4"/>
  <c r="AE6" i="4"/>
  <c r="AB6" i="4"/>
  <c r="I29" i="5" l="1"/>
  <c r="F29" i="5"/>
  <c r="D74" i="5"/>
  <c r="F77" i="5"/>
  <c r="D79" i="5"/>
  <c r="F81" i="5"/>
  <c r="D130" i="5"/>
  <c r="D137" i="5"/>
  <c r="D62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G6" i="4"/>
  <c r="AJ6" i="4"/>
  <c r="AM6" i="4"/>
  <c r="AP6" i="4"/>
  <c r="AC6" i="4"/>
  <c r="AI35" i="4"/>
  <c r="AO35" i="4"/>
  <c r="AL35" i="4"/>
  <c r="AE35" i="4"/>
  <c r="AK35" i="4"/>
  <c r="AQ35" i="4"/>
  <c r="AF35" i="4"/>
  <c r="AB35" i="4"/>
  <c r="AH35" i="4"/>
  <c r="AN35" i="4"/>
  <c r="AA7" i="4"/>
  <c r="O7" i="4"/>
  <c r="AJ35" i="4" l="1"/>
  <c r="D142" i="5"/>
  <c r="F133" i="5"/>
  <c r="E137" i="5"/>
  <c r="F137" i="5" s="1"/>
  <c r="AD6" i="4"/>
  <c r="AC35" i="4"/>
  <c r="AD35" i="4" s="1"/>
  <c r="F62" i="5"/>
  <c r="F74" i="5"/>
  <c r="AP35" i="4"/>
  <c r="AM35" i="4"/>
  <c r="AG35" i="4"/>
  <c r="AS6" i="4"/>
  <c r="U7" i="4"/>
  <c r="L7" i="4"/>
  <c r="I7" i="4" l="1"/>
  <c r="Q6" i="4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Y6" i="4"/>
  <c r="V6" i="4"/>
  <c r="S6" i="4"/>
  <c r="P6" i="4"/>
  <c r="M6" i="4"/>
  <c r="J6" i="4"/>
  <c r="G13" i="4"/>
  <c r="I13" i="4" s="1"/>
  <c r="G6" i="4"/>
  <c r="Q35" i="4" l="1"/>
  <c r="Y35" i="4"/>
  <c r="G35" i="4"/>
  <c r="J35" i="4"/>
  <c r="M35" i="4"/>
  <c r="R6" i="4"/>
  <c r="P35" i="4"/>
  <c r="S35" i="4"/>
  <c r="V35" i="4"/>
  <c r="K6" i="4"/>
  <c r="K35" i="4" s="1"/>
  <c r="N6" i="4"/>
  <c r="N35" i="4" s="1"/>
  <c r="T6" i="4"/>
  <c r="T35" i="4" s="1"/>
  <c r="Z6" i="4"/>
  <c r="Z35" i="4" s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E10" i="4" l="1"/>
  <c r="F10" i="4" s="1"/>
  <c r="E11" i="4"/>
  <c r="F11" i="4" s="1"/>
  <c r="X11" i="4"/>
  <c r="F9" i="4"/>
  <c r="F8" i="4"/>
  <c r="E7" i="4"/>
  <c r="F7" i="4" s="1"/>
  <c r="X10" i="4"/>
  <c r="X6" i="4"/>
  <c r="X12" i="4"/>
  <c r="F12" i="4"/>
  <c r="X9" i="4"/>
  <c r="X8" i="4"/>
  <c r="X7" i="4"/>
  <c r="E6" i="4" l="1"/>
  <c r="W35" i="4"/>
  <c r="X35" i="4" s="1"/>
  <c r="F6" i="4" l="1"/>
  <c r="F35" i="4"/>
  <c r="Q83" i="5" l="1"/>
  <c r="E85" i="5"/>
  <c r="F85" i="5" s="1"/>
  <c r="R85" i="5"/>
  <c r="R84" i="5"/>
  <c r="E84" i="5"/>
  <c r="F84" i="5" s="1"/>
  <c r="E83" i="5" l="1"/>
  <c r="R83" i="5"/>
  <c r="F83" i="5" l="1"/>
  <c r="E103" i="5"/>
  <c r="F103" i="5" s="1"/>
  <c r="E106" i="5"/>
  <c r="F106" i="5" s="1"/>
  <c r="E102" i="5"/>
  <c r="F102" i="5" s="1"/>
  <c r="Q100" i="5"/>
  <c r="R100" i="5" s="1"/>
  <c r="E104" i="5"/>
  <c r="F104" i="5" s="1"/>
  <c r="E105" i="5"/>
  <c r="F105" i="5" s="1"/>
  <c r="E100" i="5" l="1"/>
  <c r="F100" i="5" l="1"/>
  <c r="R131" i="5"/>
  <c r="E131" i="5"/>
  <c r="F131" i="5" s="1"/>
  <c r="Q10" i="5" l="1"/>
  <c r="R10" i="5" s="1"/>
  <c r="E11" i="5"/>
  <c r="F11" i="5" s="1"/>
  <c r="R11" i="5"/>
  <c r="R12" i="5"/>
  <c r="E12" i="5"/>
  <c r="F12" i="5" s="1"/>
  <c r="R13" i="5"/>
  <c r="E13" i="5"/>
  <c r="F13" i="5" s="1"/>
  <c r="E10" i="5" l="1"/>
  <c r="F10" i="5" l="1"/>
  <c r="Q17" i="5"/>
  <c r="R17" i="5" s="1"/>
  <c r="R22" i="5"/>
  <c r="E22" i="5"/>
  <c r="F22" i="5" s="1"/>
  <c r="R21" i="5"/>
  <c r="F21" i="5"/>
  <c r="E20" i="5"/>
  <c r="R20" i="5"/>
  <c r="E17" i="5" l="1"/>
  <c r="F20" i="5"/>
  <c r="F17" i="5" l="1"/>
  <c r="Q79" i="5"/>
  <c r="E82" i="5"/>
  <c r="F82" i="5" s="1"/>
  <c r="R82" i="5"/>
  <c r="R79" i="5" l="1"/>
  <c r="E79" i="5"/>
  <c r="F79" i="5" l="1"/>
  <c r="N107" i="5"/>
  <c r="O107" i="5" s="1"/>
  <c r="O108" i="5"/>
  <c r="E108" i="5"/>
  <c r="F108" i="5" s="1"/>
  <c r="N142" i="5" l="1"/>
  <c r="O142" i="5" s="1"/>
  <c r="E107" i="5"/>
  <c r="F107" i="5" s="1"/>
  <c r="R128" i="5"/>
  <c r="E128" i="5"/>
  <c r="F128" i="5" s="1"/>
  <c r="R129" i="5"/>
  <c r="E129" i="5"/>
  <c r="F129" i="5" s="1"/>
  <c r="E123" i="5"/>
  <c r="F123" i="5" s="1"/>
  <c r="Q121" i="5"/>
  <c r="R121" i="5" s="1"/>
  <c r="R126" i="5"/>
  <c r="E126" i="5"/>
  <c r="F126" i="5" s="1"/>
  <c r="R124" i="5"/>
  <c r="E124" i="5"/>
  <c r="R125" i="5"/>
  <c r="E125" i="5"/>
  <c r="F125" i="5" s="1"/>
  <c r="R127" i="5"/>
  <c r="E127" i="5"/>
  <c r="F127" i="5" s="1"/>
  <c r="R123" i="5"/>
  <c r="E121" i="5" l="1"/>
  <c r="F121" i="5" s="1"/>
  <c r="F124" i="5"/>
  <c r="Q130" i="5"/>
  <c r="R130" i="5" s="1"/>
  <c r="E130" i="5"/>
  <c r="F130" i="5" s="1"/>
  <c r="Q68" i="5"/>
  <c r="R72" i="5"/>
  <c r="E72" i="5"/>
  <c r="F72" i="5" s="1"/>
  <c r="R73" i="5"/>
  <c r="E73" i="5"/>
  <c r="F73" i="5" s="1"/>
  <c r="R71" i="5"/>
  <c r="E71" i="5"/>
  <c r="F71" i="5" s="1"/>
  <c r="E70" i="5"/>
  <c r="F70" i="5" s="1"/>
  <c r="R70" i="5"/>
  <c r="E68" i="5" l="1"/>
  <c r="F68" i="5" s="1"/>
  <c r="R68" i="5"/>
  <c r="R99" i="5"/>
  <c r="E99" i="5"/>
  <c r="F99" i="5" s="1"/>
  <c r="R98" i="5"/>
  <c r="E98" i="5"/>
  <c r="F98" i="5" s="1"/>
  <c r="R97" i="5"/>
  <c r="E97" i="5"/>
  <c r="F97" i="5" s="1"/>
  <c r="E8" i="5" l="1"/>
  <c r="F8" i="5" s="1"/>
  <c r="R8" i="5"/>
  <c r="E9" i="5"/>
  <c r="F9" i="5" s="1"/>
  <c r="R9" i="5"/>
  <c r="R7" i="5"/>
  <c r="E7" i="5"/>
  <c r="F7" i="5" l="1"/>
  <c r="E5" i="5"/>
  <c r="Q5" i="5"/>
  <c r="R5" i="5" s="1"/>
  <c r="R6" i="5"/>
  <c r="F5" i="5" l="1"/>
  <c r="F6" i="5"/>
  <c r="Q95" i="5"/>
  <c r="R96" i="5"/>
  <c r="E96" i="5"/>
  <c r="F96" i="5" s="1"/>
  <c r="E95" i="5" l="1"/>
  <c r="F95" i="5" s="1"/>
  <c r="R95" i="5"/>
  <c r="Q55" i="5" l="1"/>
  <c r="R55" i="5" s="1"/>
  <c r="Q142" i="5"/>
  <c r="R142" i="5" s="1"/>
  <c r="E56" i="5"/>
  <c r="F56" i="5" s="1"/>
  <c r="E55" i="5"/>
  <c r="F55" i="5" s="1"/>
  <c r="R56" i="5"/>
  <c r="E142" i="5" l="1"/>
  <c r="F142" i="5" s="1"/>
</calcChain>
</file>

<file path=xl/sharedStrings.xml><?xml version="1.0" encoding="utf-8"?>
<sst xmlns="http://schemas.openxmlformats.org/spreadsheetml/2006/main" count="257" uniqueCount="194">
  <si>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</si>
  <si>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</si>
  <si>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</si>
  <si>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</si>
  <si>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</si>
  <si>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</si>
  <si>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</si>
  <si>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</si>
  <si>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</si>
  <si>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</si>
  <si>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</si>
  <si>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</si>
  <si>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</si>
  <si>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</si>
  <si>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</si>
  <si>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</si>
  <si>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</si>
  <si>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</si>
  <si>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</si>
  <si>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</si>
  <si>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</si>
  <si>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</si>
  <si>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</si>
  <si>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</si>
  <si>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</si>
  <si>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</si>
  <si>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</si>
  <si>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</si>
  <si>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Недоимка по прочим налогам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</si>
  <si>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</si>
  <si>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</si>
  <si>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</si>
  <si>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</si>
  <si>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</si>
  <si>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</si>
  <si>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</si>
  <si>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</si>
  <si>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</si>
  <si>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</si>
  <si>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</si>
  <si>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</si>
  <si>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</si>
  <si>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</si>
  <si>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</si>
  <si>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</si>
  <si>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</si>
  <si>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</si>
  <si>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</si>
  <si>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</si>
  <si>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</si>
  <si>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</si>
  <si>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</si>
  <si>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</si>
  <si>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</si>
  <si>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</si>
  <si>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</si>
  <si>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</si>
  <si>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</si>
  <si>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</si>
  <si>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</si>
  <si>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</si>
  <si>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</si>
  <si>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</si>
  <si>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</si>
  <si>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</si>
  <si>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</si>
  <si>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</si>
  <si>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</si>
  <si>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</si>
  <si>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</si>
  <si>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</si>
  <si>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</si>
  <si>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</si>
  <si>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</si>
  <si>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</si>
  <si>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</si>
  <si>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</si>
  <si>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</si>
  <si>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</si>
  <si>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</si>
  <si>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</si>
  <si>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</si>
  <si>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</si>
  <si>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</si>
  <si>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</si>
  <si>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</si>
  <si>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</si>
  <si>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</si>
  <si>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</si>
  <si>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</si>
  <si>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</si>
  <si>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</si>
  <si>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</si>
  <si>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</si>
  <si>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</si>
  <si>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</si>
  <si>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</si>
  <si>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</si>
  <si>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</si>
  <si>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</si>
  <si>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</si>
  <si>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</si>
  <si>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</si>
  <si>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</si>
  <si>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</si>
  <si>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</si>
  <si>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</si>
  <si>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</si>
  <si>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</si>
  <si>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</si>
  <si>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</si>
  <si>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</si>
  <si>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</si>
  <si>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</si>
  <si>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</si>
  <si>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</si>
  <si>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</si>
  <si>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</si>
  <si>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</si>
  <si>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</si>
  <si>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</si>
  <si>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</si>
  <si>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</si>
  <si>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</si>
  <si>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</si>
  <si>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</si>
  <si>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</si>
  <si>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</si>
  <si>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</si>
  <si>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</si>
  <si>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</si>
  <si>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</si>
  <si>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</si>
  <si>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</si>
  <si>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</si>
  <si>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</si>
  <si>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</si>
  <si>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</si>
  <si>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</si>
  <si>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</si>
  <si>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</si>
  <si>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</si>
  <si>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</si>
  <si>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</si>
  <si>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</si>
  <si>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</si>
  <si>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</si>
  <si>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</si>
  <si>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</si>
  <si>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</si>
  <si>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</si>
  <si>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</si>
  <si>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</si>
  <si>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</si>
  <si>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</si>
  <si>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</si>
  <si>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</si>
  <si>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</si>
  <si>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</si>
  <si>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</si>
  <si>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</si>
  <si>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</si>
  <si>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</si>
  <si>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</si>
  <si>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</si>
  <si>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</si>
  <si>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Недоимка по НДФЛ*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</si>
  <si>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</si>
  <si>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</si>
  <si>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</si>
  <si>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</si>
  <si>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</si>
  <si>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</si>
  <si>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</si>
  <si>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</si>
  <si>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</si>
  <si>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на 01.01.2018</t>
  </si>
  <si>
    <t>* С 1 января 2018 года недоимка по НДФЛ,взимаемому на территории сельских поселений Ивановского муниципального района, зачисляется в бюджет района по нормативу 65 % (в 2017 году -  55%)</t>
  </si>
  <si>
    <t>* С 1 января 2018 года недоимка по НДФЛ,взимаемому на территории сельских поселений Ивановского муниципального района, зачисляется в бюджет сельских поселений по нормативу 5 % (в 2017 году -  15%)</t>
  </si>
  <si>
    <t>Недоимка по ЕСХН</t>
  </si>
  <si>
    <t>Талицко-Мугреевское сп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</si>
  <si>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01.10.2018 года</t>
  </si>
  <si>
    <t>на 01.10.2018</t>
  </si>
  <si>
    <t>Фурмановский</t>
  </si>
  <si>
    <t>Приволжский</t>
  </si>
  <si>
    <t>Ивановский</t>
  </si>
  <si>
    <t>Шуя</t>
  </si>
  <si>
    <t>Иваново</t>
  </si>
  <si>
    <t>Сведения о динамике недоимки по налогам и сборам в бюджеты поселений по состоянию на 01.10.2018 г.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</si>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</sst>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6" fillId="0" borderId="0"/>
    <xf numFmtId="0" fontId="37" fillId="39" borderId="4">
      <alignment vertical="top" wrapText="1"/>
    </xf>
    <xf numFmtId="0" fontId="38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9" fillId="0" borderId="0">
      <alignment shrinkToFit="1"/>
    </xf>
    <xf numFmtId="0" fontId="40" fillId="0" borderId="0">
      <alignment horizontal="center" vertical="center" wrapText="1"/>
    </xf>
    <xf numFmtId="0" fontId="40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1" fillId="0" borderId="0"/>
    <xf numFmtId="0" fontId="41" fillId="0" borderId="0"/>
    <xf numFmtId="0" fontId="33" fillId="0" borderId="0"/>
    <xf numFmtId="0" fontId="33" fillId="0" borderId="0"/>
    <xf numFmtId="0" fontId="41" fillId="0" borderId="0"/>
    <xf numFmtId="0" fontId="33" fillId="40" borderId="0"/>
    <xf numFmtId="0" fontId="33" fillId="40" borderId="7"/>
    <xf numFmtId="0" fontId="33" fillId="40" borderId="5"/>
  </cellStyleXfs>
  <cellXfs count="125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/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166" fontId="3" fillId="21" borderId="2" xfId="53" applyNumberFormat="1" applyFont="1" applyBorder="1" applyAlignment="1">
      <alignment horizontal="right" vertical="center" wrapText="1"/>
    </xf>
    <xf numFmtId="167" fontId="3" fillId="21" borderId="2" xfId="53" applyNumberFormat="1" applyFont="1" applyBorder="1" applyAlignment="1">
      <alignment horizontal="right" vertical="center" wrapText="1"/>
    </xf>
    <xf numFmtId="0" fontId="3" fillId="21" borderId="2" xfId="53" applyFont="1" applyBorder="1" applyAlignment="1">
      <alignment wrapText="1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167" fontId="2" fillId="4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67" fontId="2" fillId="37" borderId="2" xfId="0" applyNumberFormat="1" applyFont="1" applyFill="1" applyBorder="1" applyAlignment="1">
      <alignment wrapText="1"/>
    </xf>
    <xf numFmtId="0" fontId="29" fillId="0" borderId="0" xfId="0" applyFont="1"/>
    <xf numFmtId="14" fontId="3" fillId="37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9" fillId="37" borderId="1" xfId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8" borderId="2" xfId="52" applyFont="1" applyFill="1" applyBorder="1" applyAlignment="1">
      <alignment horizontal="left" vertical="center" wrapText="1"/>
    </xf>
    <xf numFmtId="167" fontId="3" fillId="38" borderId="2" xfId="52" applyNumberFormat="1" applyFont="1" applyFill="1" applyBorder="1" applyAlignment="1">
      <alignment horizontal="right" vertical="center" wrapText="1"/>
    </xf>
    <xf numFmtId="166" fontId="3" fillId="38" borderId="2" xfId="52" applyNumberFormat="1" applyFont="1" applyFill="1" applyBorder="1" applyAlignment="1">
      <alignment horizontal="right" vertical="center" wrapText="1"/>
    </xf>
    <xf numFmtId="0" fontId="28" fillId="38" borderId="2" xfId="52" applyFont="1" applyFill="1" applyBorder="1" applyAlignment="1">
      <alignment horizontal="center" vertical="center"/>
    </xf>
    <xf numFmtId="0" fontId="3" fillId="38" borderId="2" xfId="52" applyFont="1" applyFill="1" applyBorder="1" applyAlignment="1">
      <alignment wrapText="1"/>
    </xf>
    <xf numFmtId="0" fontId="3" fillId="38" borderId="2" xfId="52" applyFont="1" applyFill="1" applyBorder="1" applyAlignment="1">
      <alignment horizontal="right" vertical="center"/>
    </xf>
    <xf numFmtId="4" fontId="0" fillId="0" borderId="0" xfId="0" applyNumberFormat="1"/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6" fontId="2" fillId="0" borderId="2" xfId="28" applyNumberFormat="1" applyFont="1" applyBorder="1" applyAlignment="1">
      <alignment horizontal="right" vertical="center" wrapText="1"/>
    </xf>
    <xf numFmtId="165" fontId="3" fillId="0" borderId="2" xfId="28" applyNumberFormat="1" applyFont="1" applyBorder="1" applyAlignment="1">
      <alignment horizontal="right" vertical="center" wrapText="1"/>
    </xf>
    <xf numFmtId="166" fontId="34" fillId="0" borderId="2" xfId="28" applyNumberFormat="1" applyFont="1" applyBorder="1" applyAlignment="1">
      <alignment horizontal="right" vertical="center" wrapText="1"/>
    </xf>
    <xf numFmtId="167" fontId="2" fillId="37" borderId="2" xfId="28" applyNumberFormat="1" applyFont="1" applyFill="1" applyBorder="1" applyAlignment="1">
      <alignment horizontal="right" vertical="center" wrapText="1"/>
    </xf>
    <xf numFmtId="167" fontId="2" fillId="0" borderId="2" xfId="28" applyNumberFormat="1" applyFont="1" applyBorder="1" applyAlignment="1">
      <alignment horizontal="right" vertical="center" wrapText="1"/>
    </xf>
    <xf numFmtId="167" fontId="3" fillId="0" borderId="2" xfId="28" applyNumberFormat="1" applyFont="1" applyBorder="1" applyAlignment="1">
      <alignment horizontal="right" vertical="center" wrapText="1"/>
    </xf>
    <xf numFmtId="167" fontId="3" fillId="37" borderId="2" xfId="28" applyNumberFormat="1" applyFont="1" applyFill="1" applyBorder="1" applyAlignment="1">
      <alignment horizontal="right" vertical="center" wrapText="1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5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29" fillId="4" borderId="2" xfId="0" applyNumberFormat="1" applyFont="1" applyFill="1" applyBorder="1" applyAlignment="1">
      <alignment horizontal="right" wrapText="1"/>
    </xf>
    <xf numFmtId="4" fontId="31" fillId="21" borderId="2" xfId="53" applyNumberFormat="1" applyFont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5" fontId="2" fillId="0" borderId="2" xfId="28" applyNumberFormat="1" applyFont="1" applyBorder="1" applyAlignment="1">
      <alignment horizontal="right" vertical="center" wrapText="1"/>
    </xf>
    <xf numFmtId="167" fontId="3" fillId="41" borderId="2" xfId="53" applyNumberFormat="1" applyFont="1" applyFill="1" applyBorder="1" applyAlignment="1">
      <alignment horizontal="right" vertical="center" wrapText="1"/>
    </xf>
    <xf numFmtId="4" fontId="3" fillId="38" borderId="2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167" fontId="2" fillId="0" borderId="2" xfId="0" applyNumberFormat="1" applyFont="1" applyBorder="1" applyAlignment="1">
      <alignment horizontal="center" vertical="center" wrapText="1"/>
    </xf>
    <xf numFmtId="167" fontId="2" fillId="37" borderId="1" xfId="1" applyNumberFormat="1" applyFont="1" applyFill="1" applyAlignment="1">
      <alignment horizontal="center" vertical="center" wrapText="1"/>
    </xf>
    <xf numFmtId="167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0" fontId="2" fillId="4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1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4" fontId="3" fillId="21" borderId="2" xfId="53" applyNumberFormat="1" applyFont="1" applyBorder="1" applyAlignment="1">
      <alignment horizontal="right" vertical="center" wrapText="1"/>
    </xf>
    <xf numFmtId="4" fontId="2" fillId="37" borderId="2" xfId="0" applyNumberFormat="1" applyFont="1" applyFill="1" applyBorder="1" applyAlignment="1">
      <alignment horizontal="right" vertical="center" wrapText="1"/>
    </xf>
    <xf numFmtId="167" fontId="29" fillId="37" borderId="3" xfId="0" applyNumberFormat="1" applyFont="1" applyFill="1" applyBorder="1" applyAlignment="1">
      <alignment horizontal="right" vertical="center" wrapText="1"/>
    </xf>
    <xf numFmtId="1" fontId="29" fillId="0" borderId="2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" fontId="0" fillId="0" borderId="0" xfId="0" applyNumberFormat="1"/>
  </cellXfs>
  <cellStyles count="97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td" xfId="22"/>
    <cellStyle name="td 2" xfId="92"/>
    <cellStyle name="tr" xfId="5"/>
    <cellStyle name="tr 2" xfId="93"/>
    <cellStyle name="xl21" xfId="20"/>
    <cellStyle name="xl21 2" xfId="94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3" xfId="7"/>
    <cellStyle name="xl33 2" xfId="96"/>
    <cellStyle name="xl34" xfId="12"/>
    <cellStyle name="xl34 2" xfId="83"/>
    <cellStyle name="xl35" xfId="14"/>
    <cellStyle name="xl35 2" xfId="84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4"/>
  <sheetViews>
    <sheetView tabSelected="1" zoomScale="80" zoomScaleNormal="80" zoomScaleSheetLayoutView="80" workbookViewId="0">
      <pane xSplit="3" ySplit="5" topLeftCell="D11" activePane="bottomRight" state="frozen"/>
      <selection pane="topRight" activeCell="D1" sqref="D1"/>
      <selection pane="bottomLeft" activeCell="A6" sqref="A6"/>
      <selection pane="bottomRight" activeCell="G24" sqref="G24"/>
    </sheetView>
  </sheetViews>
  <sheetFormatPr defaultRowHeight="15" x14ac:dyDescent="0.25"/>
  <cols>
    <col min="1" max="1" width="4.140625" customWidth="1"/>
    <col min="2" max="2" width="4.42578125" customWidth="1"/>
    <col min="3" max="3" width="29.140625" style="1" customWidth="1"/>
    <col min="4" max="4" width="14.7109375" style="1" customWidth="1"/>
    <col min="5" max="5" width="14.7109375" style="3" customWidth="1"/>
    <col min="6" max="6" width="11.7109375" style="1" customWidth="1"/>
    <col min="7" max="8" width="14.7109375" style="1" customWidth="1"/>
    <col min="9" max="9" width="11.7109375" style="1" customWidth="1"/>
    <col min="10" max="11" width="14.7109375" style="1" customWidth="1"/>
    <col min="12" max="12" width="11.7109375" style="1" customWidth="1"/>
    <col min="13" max="14" width="14.7109375" style="1" customWidth="1"/>
    <col min="15" max="15" width="11.7109375" style="1" customWidth="1"/>
    <col min="16" max="17" width="14.7109375" style="1" customWidth="1"/>
    <col min="18" max="18" width="11.7109375" style="1" customWidth="1"/>
    <col min="19" max="20" width="14.7109375" style="1" customWidth="1"/>
    <col min="21" max="21" width="11.7109375" style="1" customWidth="1"/>
    <col min="22" max="23" width="14.7109375" style="1" customWidth="1"/>
    <col min="24" max="24" width="11.7109375" style="1" customWidth="1"/>
    <col min="25" max="26" width="14.7109375" style="1" customWidth="1"/>
    <col min="27" max="27" width="11.7109375" style="1" customWidth="1"/>
    <col min="28" max="29" width="14.7109375" style="1" customWidth="1"/>
    <col min="30" max="30" width="11.7109375" customWidth="1"/>
    <col min="31" max="32" width="14.7109375" customWidth="1"/>
    <col min="33" max="33" width="11.7109375" customWidth="1"/>
    <col min="34" max="35" width="14.7109375" customWidth="1"/>
    <col min="36" max="36" width="11.7109375" customWidth="1"/>
    <col min="37" max="38" width="14.7109375" customWidth="1"/>
    <col min="39" max="39" width="11.7109375" customWidth="1"/>
    <col min="40" max="41" width="14.7109375" customWidth="1"/>
    <col min="42" max="42" width="11.7109375" customWidth="1"/>
    <col min="43" max="44" width="14.7109375" customWidth="1"/>
    <col min="45" max="45" width="11.7109375" customWidth="1"/>
    <col min="46" max="46" width="12.85546875" bestFit="1" customWidth="1"/>
  </cols>
  <sheetData>
    <row r="1" spans="1:46" ht="51.75" customHeight="1" x14ac:dyDescent="0.25">
      <c r="A1" s="80" t="s">
        <v>181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</row>
    <row r="2" spans="1:46" ht="15" customHeight="1" x14ac:dyDescent="0.25">
      <c r="A2" s="107"/>
      <c r="B2" s="107"/>
      <c r="C2" s="105" t="s">
        <v>25</v>
      </c>
      <c r="D2" s="104" t="s">
        <v>26</v>
      </c>
      <c r="E2" s="104"/>
      <c r="F2" s="105" t="s">
        <v>135</v>
      </c>
      <c r="G2" s="104" t="s">
        <v>166</v>
      </c>
      <c r="H2" s="104"/>
      <c r="I2" s="105" t="s">
        <v>135</v>
      </c>
      <c r="J2" s="104" t="s">
        <v>27</v>
      </c>
      <c r="K2" s="104"/>
      <c r="L2" s="105" t="s">
        <v>135</v>
      </c>
      <c r="M2" s="104" t="s">
        <v>179</v>
      </c>
      <c r="N2" s="104"/>
      <c r="O2" s="105" t="s">
        <v>135</v>
      </c>
      <c r="P2" s="104" t="s">
        <v>19</v>
      </c>
      <c r="Q2" s="104"/>
      <c r="R2" s="105" t="s">
        <v>135</v>
      </c>
      <c r="S2" s="104" t="s">
        <v>20</v>
      </c>
      <c r="T2" s="104"/>
      <c r="U2" s="105" t="s">
        <v>135</v>
      </c>
      <c r="V2" s="104" t="s">
        <v>21</v>
      </c>
      <c r="W2" s="104"/>
      <c r="X2" s="105" t="s">
        <v>135</v>
      </c>
      <c r="Y2" s="104" t="s">
        <v>28</v>
      </c>
      <c r="Z2" s="104"/>
      <c r="AA2" s="105" t="s">
        <v>135</v>
      </c>
      <c r="AB2" s="104" t="s">
        <v>29</v>
      </c>
      <c r="AC2" s="104"/>
      <c r="AD2" s="106" t="s">
        <v>32</v>
      </c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6" ht="58.5" customHeight="1" x14ac:dyDescent="0.25">
      <c r="A3" s="107"/>
      <c r="B3" s="107"/>
      <c r="C3" s="105"/>
      <c r="D3" s="104"/>
      <c r="E3" s="104"/>
      <c r="F3" s="105"/>
      <c r="G3" s="104"/>
      <c r="H3" s="104"/>
      <c r="I3" s="105"/>
      <c r="J3" s="104"/>
      <c r="K3" s="104"/>
      <c r="L3" s="105"/>
      <c r="M3" s="104"/>
      <c r="N3" s="104"/>
      <c r="O3" s="105"/>
      <c r="P3" s="104"/>
      <c r="Q3" s="104"/>
      <c r="R3" s="105"/>
      <c r="S3" s="104"/>
      <c r="T3" s="104"/>
      <c r="U3" s="105"/>
      <c r="V3" s="104"/>
      <c r="W3" s="104"/>
      <c r="X3" s="105"/>
      <c r="Y3" s="104"/>
      <c r="Z3" s="104"/>
      <c r="AA3" s="105"/>
      <c r="AB3" s="104"/>
      <c r="AC3" s="104"/>
      <c r="AD3" s="105" t="s">
        <v>135</v>
      </c>
      <c r="AE3" s="104" t="s">
        <v>30</v>
      </c>
      <c r="AF3" s="104"/>
      <c r="AG3" s="105" t="s">
        <v>135</v>
      </c>
      <c r="AH3" s="104" t="s">
        <v>31</v>
      </c>
      <c r="AI3" s="104"/>
      <c r="AJ3" s="105" t="s">
        <v>135</v>
      </c>
      <c r="AK3" s="104" t="s">
        <v>22</v>
      </c>
      <c r="AL3" s="104"/>
      <c r="AM3" s="105" t="s">
        <v>135</v>
      </c>
      <c r="AN3" s="104" t="s">
        <v>23</v>
      </c>
      <c r="AO3" s="104"/>
      <c r="AP3" s="105" t="s">
        <v>135</v>
      </c>
      <c r="AQ3" s="104" t="s">
        <v>24</v>
      </c>
      <c r="AR3" s="104"/>
      <c r="AS3" s="105" t="s">
        <v>135</v>
      </c>
    </row>
    <row r="4" spans="1:46" s="23" customFormat="1" ht="27" customHeight="1" x14ac:dyDescent="0.25">
      <c r="A4" s="107"/>
      <c r="B4" s="107"/>
      <c r="C4" s="105"/>
      <c r="D4" s="34" t="s">
        <v>176</v>
      </c>
      <c r="E4" s="33" t="s">
        <v>182</v>
      </c>
      <c r="F4" s="105"/>
      <c r="G4" s="34" t="s">
        <v>176</v>
      </c>
      <c r="H4" s="33" t="s">
        <v>182</v>
      </c>
      <c r="I4" s="105"/>
      <c r="J4" s="34" t="s">
        <v>176</v>
      </c>
      <c r="K4" s="33" t="s">
        <v>182</v>
      </c>
      <c r="L4" s="105"/>
      <c r="M4" s="34" t="s">
        <v>176</v>
      </c>
      <c r="N4" s="33" t="s">
        <v>182</v>
      </c>
      <c r="O4" s="105"/>
      <c r="P4" s="34" t="s">
        <v>176</v>
      </c>
      <c r="Q4" s="33" t="s">
        <v>182</v>
      </c>
      <c r="R4" s="105"/>
      <c r="S4" s="34" t="s">
        <v>176</v>
      </c>
      <c r="T4" s="33" t="s">
        <v>182</v>
      </c>
      <c r="U4" s="105"/>
      <c r="V4" s="34" t="s">
        <v>176</v>
      </c>
      <c r="W4" s="33" t="s">
        <v>182</v>
      </c>
      <c r="X4" s="105"/>
      <c r="Y4" s="34" t="s">
        <v>176</v>
      </c>
      <c r="Z4" s="33" t="s">
        <v>182</v>
      </c>
      <c r="AA4" s="105"/>
      <c r="AB4" s="34" t="s">
        <v>176</v>
      </c>
      <c r="AC4" s="33" t="s">
        <v>182</v>
      </c>
      <c r="AD4" s="105"/>
      <c r="AE4" s="34" t="s">
        <v>176</v>
      </c>
      <c r="AF4" s="33" t="s">
        <v>182</v>
      </c>
      <c r="AG4" s="105"/>
      <c r="AH4" s="34" t="s">
        <v>176</v>
      </c>
      <c r="AI4" s="33" t="s">
        <v>182</v>
      </c>
      <c r="AJ4" s="105"/>
      <c r="AK4" s="34" t="s">
        <v>176</v>
      </c>
      <c r="AL4" s="33" t="s">
        <v>182</v>
      </c>
      <c r="AM4" s="105"/>
      <c r="AN4" s="34" t="s">
        <v>176</v>
      </c>
      <c r="AO4" s="33" t="s">
        <v>182</v>
      </c>
      <c r="AP4" s="105"/>
      <c r="AQ4" s="34" t="s">
        <v>176</v>
      </c>
      <c r="AR4" s="33" t="s">
        <v>182</v>
      </c>
      <c r="AS4" s="105"/>
    </row>
    <row r="5" spans="1:46" x14ac:dyDescent="0.25">
      <c r="A5" s="2" t="s">
        <v>33</v>
      </c>
      <c r="B5" s="2" t="s">
        <v>34</v>
      </c>
      <c r="C5" s="30" t="s">
        <v>35</v>
      </c>
      <c r="D5" s="30">
        <v>1</v>
      </c>
      <c r="E5" s="37">
        <v>2</v>
      </c>
      <c r="F5" s="36">
        <v>3</v>
      </c>
      <c r="G5" s="36">
        <v>4</v>
      </c>
      <c r="H5" s="36">
        <v>5</v>
      </c>
      <c r="I5" s="36">
        <v>6</v>
      </c>
      <c r="J5" s="36">
        <v>7</v>
      </c>
      <c r="K5" s="36">
        <v>8</v>
      </c>
      <c r="L5" s="36">
        <v>9</v>
      </c>
      <c r="M5" s="36">
        <v>10</v>
      </c>
      <c r="N5" s="36">
        <v>11</v>
      </c>
      <c r="O5" s="36">
        <v>12</v>
      </c>
      <c r="P5" s="36">
        <v>13</v>
      </c>
      <c r="Q5" s="37">
        <v>14</v>
      </c>
      <c r="R5" s="36">
        <v>15</v>
      </c>
      <c r="S5" s="36">
        <v>16</v>
      </c>
      <c r="T5" s="36">
        <v>17</v>
      </c>
      <c r="U5" s="36">
        <v>18</v>
      </c>
      <c r="V5" s="36">
        <v>19</v>
      </c>
      <c r="W5" s="36">
        <v>20</v>
      </c>
      <c r="X5" s="36">
        <v>21</v>
      </c>
      <c r="Y5" s="36">
        <v>22</v>
      </c>
      <c r="Z5" s="36">
        <v>23</v>
      </c>
      <c r="AA5" s="36">
        <v>24</v>
      </c>
      <c r="AB5" s="36">
        <v>25</v>
      </c>
      <c r="AC5" s="37">
        <v>26</v>
      </c>
      <c r="AD5" s="36">
        <v>27</v>
      </c>
      <c r="AE5" s="36">
        <v>28</v>
      </c>
      <c r="AF5" s="36">
        <v>29</v>
      </c>
      <c r="AG5" s="36">
        <v>30</v>
      </c>
      <c r="AH5" s="36">
        <v>31</v>
      </c>
      <c r="AI5" s="36">
        <v>32</v>
      </c>
      <c r="AJ5" s="36">
        <v>33</v>
      </c>
      <c r="AK5" s="36">
        <v>34</v>
      </c>
      <c r="AL5" s="36">
        <v>35</v>
      </c>
      <c r="AM5" s="36">
        <v>36</v>
      </c>
      <c r="AN5" s="36">
        <v>37</v>
      </c>
      <c r="AO5" s="37">
        <v>38</v>
      </c>
      <c r="AP5" s="36">
        <v>39</v>
      </c>
      <c r="AQ5" s="36">
        <v>40</v>
      </c>
      <c r="AR5" s="36">
        <v>41</v>
      </c>
      <c r="AS5" s="36">
        <v>42</v>
      </c>
      <c r="AT5" s="69">
        <v>1000</v>
      </c>
    </row>
    <row r="6" spans="1:46" s="23" customFormat="1" ht="29.25" x14ac:dyDescent="0.25">
      <c r="A6" s="16">
        <v>1</v>
      </c>
      <c r="B6" s="16"/>
      <c r="C6" s="15" t="s">
        <v>0</v>
      </c>
      <c r="D6" s="70">
        <f>SUM(D7:D12)</f>
        <v>312706.83585999999</v>
      </c>
      <c r="E6" s="90">
        <f>SUM(E7:E12)</f>
        <v>188425.52643999999</v>
      </c>
      <c r="F6" s="82">
        <f>IF(D6=0," ",IF(E6/D6*100&gt;200,"св.200",E6/D6))</f>
        <v>0.60256286346218157</v>
      </c>
      <c r="G6" s="70">
        <f>SUM(G7:G12)</f>
        <v>38861.941070000001</v>
      </c>
      <c r="H6" s="70">
        <f>SUM(H7:H12)</f>
        <v>35219.812639999996</v>
      </c>
      <c r="I6" s="82">
        <f>IF(G6=0," ",IF(H6/G6*100&gt;200,"св.200",H6/G6))</f>
        <v>0.90628032646543244</v>
      </c>
      <c r="J6" s="70">
        <f>SUM(J7:J12)</f>
        <v>43179.755540000006</v>
      </c>
      <c r="K6" s="70">
        <f t="shared" ref="K6:Z6" si="0">SUM(K7:K12)</f>
        <v>23070.176579999996</v>
      </c>
      <c r="L6" s="82">
        <f>IF(J6=0," ",IF(K6/J6*100&gt;200,"св.200",K6/J6))</f>
        <v>0.5342822415617593</v>
      </c>
      <c r="M6" s="70">
        <f>SUM(M7:M12)</f>
        <v>118.84336999999999</v>
      </c>
      <c r="N6" s="70">
        <f t="shared" si="0"/>
        <v>0.64200000000000002</v>
      </c>
      <c r="O6" s="82">
        <f>IF(M6=0," ",IF(N6/M6*100&gt;200,"св.200",N6/M6))</f>
        <v>5.4020682853406134E-3</v>
      </c>
      <c r="P6" s="70">
        <f>SUM(P7:P12)</f>
        <v>3302.5038400000003</v>
      </c>
      <c r="Q6" s="70">
        <f>SUM(Q7:Q12)</f>
        <v>2015.9346599999999</v>
      </c>
      <c r="R6" s="82">
        <f>IF(P6=0," ",IF(Q6/P6*100&gt;200,"св.200",Q6/P6))</f>
        <v>0.61042613655219846</v>
      </c>
      <c r="S6" s="70">
        <f>SUM(S7:S12)</f>
        <v>82597.085500000001</v>
      </c>
      <c r="T6" s="70">
        <f t="shared" si="0"/>
        <v>38211.971699999995</v>
      </c>
      <c r="U6" s="82">
        <f>IF(S6=0," ",IF(T6/S6*100&gt;200,"св.200",T6/S6))</f>
        <v>0.46263099319648504</v>
      </c>
      <c r="V6" s="70">
        <f>SUM(V7:V12)</f>
        <v>140720.44893999997</v>
      </c>
      <c r="W6" s="70">
        <f>SUM(W7:W12)</f>
        <v>88811.102060000005</v>
      </c>
      <c r="X6" s="82">
        <f>IF(V6=0," ",IF(W6/V6*100&gt;200,"св.200",W6/V6))</f>
        <v>0.63111724506981248</v>
      </c>
      <c r="Y6" s="70">
        <f>SUM(Y7:Y12)</f>
        <v>59.436</v>
      </c>
      <c r="Z6" s="70">
        <f t="shared" si="0"/>
        <v>0</v>
      </c>
      <c r="AA6" s="82">
        <f>IF(Y6=0," ",IF(Z6/Y6*100&gt;200,"св.200",Z6/Y6))</f>
        <v>0</v>
      </c>
      <c r="AB6" s="77">
        <f>SUM(AB7:AB12)</f>
        <v>3866.8215999999998</v>
      </c>
      <c r="AC6" s="77">
        <f t="shared" ref="AC6:AQ6" si="1">SUM(AC7:AC12)</f>
        <v>1095.8868</v>
      </c>
      <c r="AD6" s="83">
        <f>IF(AB6=0," ",IF(AC6/AB6*100&gt;200,"св.200",AC6/AB6))</f>
        <v>0.28340764414887931</v>
      </c>
      <c r="AE6" s="77">
        <f t="shared" si="1"/>
        <v>515.04823999999996</v>
      </c>
      <c r="AF6" s="77">
        <f>SUM(AF7:AF12)</f>
        <v>332.29350000000005</v>
      </c>
      <c r="AG6" s="83">
        <f t="shared" ref="AG6:AG12" si="2">IF(AE6=0," ",IF(AF6/AE6*100&gt;200,"св.200",AF6/AE6))</f>
        <v>0.6451696641075797</v>
      </c>
      <c r="AH6" s="77">
        <f t="shared" si="1"/>
        <v>1562.6568400000001</v>
      </c>
      <c r="AI6" s="77">
        <f t="shared" si="1"/>
        <v>203.80683999999999</v>
      </c>
      <c r="AJ6" s="83">
        <f>IF(AH6=0," ",IF(AI6/AH6*100&gt;200,"св.200",AI6/AH6))</f>
        <v>0.13042328602356482</v>
      </c>
      <c r="AK6" s="77">
        <f t="shared" si="1"/>
        <v>373.23113999999998</v>
      </c>
      <c r="AL6" s="77">
        <f t="shared" si="1"/>
        <v>167.69801000000001</v>
      </c>
      <c r="AM6" s="83">
        <f>IF(AK6=0," ",IF(AL6/AK6*100&gt;200,"св.200",AL6/AK6))</f>
        <v>0.44931408992293626</v>
      </c>
      <c r="AN6" s="77">
        <f t="shared" si="1"/>
        <v>893.63564999999983</v>
      </c>
      <c r="AO6" s="77">
        <f t="shared" si="1"/>
        <v>199.59947</v>
      </c>
      <c r="AP6" s="83">
        <f>IF(AN6=0," ",IF(AO6/AN6*100&gt;200,"св.200",AO6/AN6))</f>
        <v>0.22335665547810232</v>
      </c>
      <c r="AQ6" s="77">
        <f t="shared" si="1"/>
        <v>522.24972999999943</v>
      </c>
      <c r="AR6" s="77">
        <f>SUM(AR7:AR12)</f>
        <v>192.48897999999986</v>
      </c>
      <c r="AS6" s="83">
        <f>IF(AQ6=0," ",IF(AR6/AQ6*100&gt;200,"св.200",AR6/AQ6))</f>
        <v>0.36857650457760899</v>
      </c>
    </row>
    <row r="7" spans="1:46" s="23" customFormat="1" ht="15.75" x14ac:dyDescent="0.25">
      <c r="A7" s="24"/>
      <c r="B7" s="24">
        <v>1</v>
      </c>
      <c r="C7" s="25" t="s">
        <v>1</v>
      </c>
      <c r="D7" s="71">
        <f>G7+J7+M7+P7+S7+V7+Y7+AB7</f>
        <v>5818.1016799999998</v>
      </c>
      <c r="E7" s="72">
        <f>H7+K7+N7+Q7+T7+W7+Z7+AC7</f>
        <v>3631.3790600000002</v>
      </c>
      <c r="F7" s="84">
        <f t="shared" ref="F7:F35" si="3">IF(D7=0," ",IF(E7/D7*100&gt;200,"св.200",E7/D7))</f>
        <v>0.62415187284935869</v>
      </c>
      <c r="G7" s="89">
        <v>716.06095999999991</v>
      </c>
      <c r="H7" s="118">
        <v>994.30508999999995</v>
      </c>
      <c r="I7" s="84">
        <f t="shared" ref="I7:I35" si="4">IF(G7=0," ",IF(H7/G7*100&gt;200,"св.200",H7/G7))</f>
        <v>1.3885760368782012</v>
      </c>
      <c r="J7" s="89">
        <v>434.8245</v>
      </c>
      <c r="K7" s="118">
        <v>227.4136</v>
      </c>
      <c r="L7" s="84">
        <f t="shared" ref="L7:L35" si="5">IF(J7=0," ",IF(K7/J7*100&gt;200,"св.200",K7/J7))</f>
        <v>0.52300088886435792</v>
      </c>
      <c r="M7" s="89">
        <v>0</v>
      </c>
      <c r="N7" s="118">
        <v>0</v>
      </c>
      <c r="O7" s="84" t="str">
        <f t="shared" ref="O7:O35" si="6">IF(M7=0," ",IF(N7/M7*100&gt;200,"св.200",N7/M7))</f>
        <v xml:space="preserve"> </v>
      </c>
      <c r="P7" s="89">
        <v>67.697000000000003</v>
      </c>
      <c r="Q7" s="118">
        <v>46.115000000000002</v>
      </c>
      <c r="R7" s="84">
        <f>IF(Q7=0," ",IF(Q7/P7*100&gt;200,"св.200",Q7/P7))</f>
        <v>0.68119709883746693</v>
      </c>
      <c r="S7" s="89">
        <v>2108.1245699999999</v>
      </c>
      <c r="T7" s="118">
        <v>980.29759000000001</v>
      </c>
      <c r="U7" s="84">
        <f t="shared" ref="U7:U35" si="7">IF(S7=0," ",IF(T7/S7*100&gt;200,"св.200",T7/S7))</f>
        <v>0.4650093281726706</v>
      </c>
      <c r="V7" s="89">
        <v>2491.3946499999997</v>
      </c>
      <c r="W7" s="118">
        <v>1383.2477799999999</v>
      </c>
      <c r="X7" s="84">
        <f t="shared" ref="X7:X35" si="8">IF(V7=0," ",IF(W7/V7*100&gt;200,"св.200",W7/V7))</f>
        <v>0.55521022331809211</v>
      </c>
      <c r="Y7" s="71">
        <v>0</v>
      </c>
      <c r="Z7" s="85"/>
      <c r="AA7" s="84" t="str">
        <f t="shared" ref="AA7:AA35" si="9">IF(Y7=0," ",IF(Z7/Y7*100&gt;200,"св.200",Z7/Y7))</f>
        <v xml:space="preserve"> </v>
      </c>
      <c r="AB7" s="89">
        <v>0</v>
      </c>
      <c r="AC7" s="118">
        <v>0</v>
      </c>
      <c r="AD7" s="86" t="str">
        <f>IF(AC7=0," ",IF(AC7/AB7*100&gt;200,"св.200",AC7/AB7))</f>
        <v xml:space="preserve"> </v>
      </c>
      <c r="AE7" s="89">
        <v>0</v>
      </c>
      <c r="AF7" s="118">
        <v>0</v>
      </c>
      <c r="AG7" s="86" t="str">
        <f t="shared" si="2"/>
        <v xml:space="preserve"> </v>
      </c>
      <c r="AH7" s="89">
        <v>0</v>
      </c>
      <c r="AI7" s="118">
        <v>0</v>
      </c>
      <c r="AJ7" s="86" t="str">
        <f t="shared" ref="AJ7:AJ35" si="10">IF(AH7=0," ",IF(AI7/AH7*100&gt;200,"св.200",AI7/AH7))</f>
        <v xml:space="preserve"> </v>
      </c>
      <c r="AK7" s="89">
        <v>0</v>
      </c>
      <c r="AL7" s="118">
        <v>0</v>
      </c>
      <c r="AM7" s="86" t="str">
        <f>IF(AL7=0," ",IF(AL7/AK7*100&gt;200,"св.200",AL7/AK7))</f>
        <v xml:space="preserve"> </v>
      </c>
      <c r="AN7" s="89">
        <v>0</v>
      </c>
      <c r="AO7" s="118">
        <v>0</v>
      </c>
      <c r="AP7" s="86" t="str">
        <f>IF(AO7=0," ",IF(AO7/AN7*100&gt;200,"св.200",AO7/AN7))</f>
        <v xml:space="preserve"> </v>
      </c>
      <c r="AQ7" s="74">
        <f t="shared" ref="AQ7:AQ12" si="11">AB7-AE7-AH7-AK7-AN7</f>
        <v>0</v>
      </c>
      <c r="AR7" s="76">
        <f t="shared" ref="AR7:AR13" si="12">AC7-AF7-AI7-AL7-AO7</f>
        <v>0</v>
      </c>
      <c r="AS7" s="86" t="str">
        <f>IF(AQ7=0," ",IF(AR7/AQ7*100&gt;200,"св.200",AR7/AQ7))</f>
        <v xml:space="preserve"> </v>
      </c>
    </row>
    <row r="8" spans="1:46" s="23" customFormat="1" ht="15.75" x14ac:dyDescent="0.25">
      <c r="A8" s="24"/>
      <c r="B8" s="24">
        <v>2</v>
      </c>
      <c r="C8" s="25" t="s">
        <v>187</v>
      </c>
      <c r="D8" s="71">
        <f>G8+J8+M8+P8+S8+V8+Y8+AB8</f>
        <v>236966.83596999999</v>
      </c>
      <c r="E8" s="72">
        <f>H8+K8+N8+Q8+T8+W8+Z8+AC8</f>
        <v>151795.68483999997</v>
      </c>
      <c r="F8" s="84">
        <f t="shared" si="3"/>
        <v>0.64057775940941086</v>
      </c>
      <c r="G8" s="89">
        <v>29782.094249999998</v>
      </c>
      <c r="H8" s="118">
        <v>31594.78469</v>
      </c>
      <c r="I8" s="84">
        <f t="shared" si="4"/>
        <v>1.0608651099141559</v>
      </c>
      <c r="J8" s="89">
        <v>33236.207470000001</v>
      </c>
      <c r="K8" s="118">
        <v>17417.522209999999</v>
      </c>
      <c r="L8" s="84">
        <f t="shared" si="5"/>
        <v>0.52405263824765735</v>
      </c>
      <c r="M8" s="89">
        <v>0.46920000000000001</v>
      </c>
      <c r="N8" s="118">
        <v>0.42</v>
      </c>
      <c r="O8" s="84">
        <f t="shared" si="6"/>
        <v>0.8951406649616368</v>
      </c>
      <c r="P8" s="89">
        <v>2538.87995</v>
      </c>
      <c r="Q8" s="118">
        <v>1647.96831</v>
      </c>
      <c r="R8" s="84">
        <f>IF(P9=0," ",IF(Q8/P8*100&gt;200,"св.200",Q8/P8))</f>
        <v>0.64909264811831691</v>
      </c>
      <c r="S8" s="89">
        <v>60030.755539999998</v>
      </c>
      <c r="T8" s="118">
        <v>28280.407469999998</v>
      </c>
      <c r="U8" s="84">
        <f t="shared" si="7"/>
        <v>0.47109864294738141</v>
      </c>
      <c r="V8" s="89">
        <v>107599.07625999999</v>
      </c>
      <c r="W8" s="118">
        <v>71812.53873</v>
      </c>
      <c r="X8" s="84">
        <f t="shared" si="8"/>
        <v>0.66740850596592294</v>
      </c>
      <c r="Y8" s="71">
        <v>59.436</v>
      </c>
      <c r="Z8" s="85"/>
      <c r="AA8" s="84">
        <f t="shared" si="9"/>
        <v>0</v>
      </c>
      <c r="AB8" s="89">
        <v>3719.9172999999996</v>
      </c>
      <c r="AC8" s="118">
        <v>1042.0434299999999</v>
      </c>
      <c r="AD8" s="86">
        <f>IF(AC8=0," ",IF(AC8/AB8*100&gt;200,"св.200",AC8/AB8))</f>
        <v>0.28012542913252403</v>
      </c>
      <c r="AE8" s="89">
        <v>499.33274999999998</v>
      </c>
      <c r="AF8" s="118">
        <v>331.10156000000001</v>
      </c>
      <c r="AG8" s="86">
        <f t="shared" si="2"/>
        <v>0.66308801095061365</v>
      </c>
      <c r="AH8" s="89">
        <v>1514.55843</v>
      </c>
      <c r="AI8" s="118">
        <v>169.35936999999998</v>
      </c>
      <c r="AJ8" s="86">
        <f t="shared" si="10"/>
        <v>0.1118209549696937</v>
      </c>
      <c r="AK8" s="89">
        <v>367.19673</v>
      </c>
      <c r="AL8" s="118">
        <v>162.52264000000002</v>
      </c>
      <c r="AM8" s="86">
        <f>IF(AL8=0," ",IF(AL8/AK8*100&gt;200,"св.200",AL8/AK8))</f>
        <v>0.4426037236224844</v>
      </c>
      <c r="AN8" s="89">
        <v>840.56419999999991</v>
      </c>
      <c r="AO8" s="118">
        <v>198.36687000000001</v>
      </c>
      <c r="AP8" s="86">
        <f>IF(AN8=0," ",IF(AO8/AN8*100&gt;200,"св.200",AO8/AN8))</f>
        <v>0.23599252740004872</v>
      </c>
      <c r="AQ8" s="74">
        <f t="shared" si="11"/>
        <v>498.26518999999951</v>
      </c>
      <c r="AR8" s="76">
        <f t="shared" si="12"/>
        <v>180.69298999999984</v>
      </c>
      <c r="AS8" s="86">
        <f t="shared" ref="AS8:AS34" si="13">IF(AQ8=0," ",IF(AR8/AQ8*100&gt;200,"св.200",AR8/AQ8))</f>
        <v>0.36264421763037474</v>
      </c>
    </row>
    <row r="9" spans="1:46" s="23" customFormat="1" ht="15.75" x14ac:dyDescent="0.25">
      <c r="A9" s="24"/>
      <c r="B9" s="24">
        <v>3</v>
      </c>
      <c r="C9" s="25" t="s">
        <v>2</v>
      </c>
      <c r="D9" s="71">
        <f t="shared" ref="D9:D34" si="14">G9+J9+M9+P9+S9+V9+Y9+AB9</f>
        <v>31976.537859999997</v>
      </c>
      <c r="E9" s="72">
        <f>H9+K9+N9+Q9+T9+W9+Z9+AC9</f>
        <v>15828.738999999998</v>
      </c>
      <c r="F9" s="84">
        <f t="shared" si="3"/>
        <v>0.49501103181656325</v>
      </c>
      <c r="G9" s="89">
        <v>526.19700999999998</v>
      </c>
      <c r="H9" s="118">
        <v>455.60333000000003</v>
      </c>
      <c r="I9" s="84">
        <f t="shared" si="4"/>
        <v>0.86584173102770012</v>
      </c>
      <c r="J9" s="89">
        <v>4171.1433100000004</v>
      </c>
      <c r="K9" s="118">
        <v>2485.3336899999999</v>
      </c>
      <c r="L9" s="84">
        <f t="shared" si="5"/>
        <v>0.5958399185282367</v>
      </c>
      <c r="M9" s="89">
        <v>56.09957</v>
      </c>
      <c r="N9" s="118">
        <v>0.17399999999999999</v>
      </c>
      <c r="O9" s="84">
        <f t="shared" si="6"/>
        <v>3.1016280516945136E-3</v>
      </c>
      <c r="P9" s="89">
        <v>371.02089000000001</v>
      </c>
      <c r="Q9" s="118">
        <v>62.291350000000001</v>
      </c>
      <c r="R9" s="84">
        <f>IF(P10=0," ",IF(Q9/P9*100&gt;200,"св.200",Q9/P9))</f>
        <v>0.16789175941009682</v>
      </c>
      <c r="S9" s="89">
        <v>10921.28537</v>
      </c>
      <c r="T9" s="118">
        <v>4340.4037600000001</v>
      </c>
      <c r="U9" s="84">
        <f t="shared" si="7"/>
        <v>0.39742609161397641</v>
      </c>
      <c r="V9" s="89">
        <v>15827.89507</v>
      </c>
      <c r="W9" s="118">
        <v>8452.3074199999992</v>
      </c>
      <c r="X9" s="84">
        <f t="shared" si="8"/>
        <v>0.53401335949089024</v>
      </c>
      <c r="Y9" s="71">
        <v>0</v>
      </c>
      <c r="Z9" s="85"/>
      <c r="AA9" s="84" t="str">
        <f t="shared" si="9"/>
        <v xml:space="preserve"> </v>
      </c>
      <c r="AB9" s="89">
        <v>102.89664</v>
      </c>
      <c r="AC9" s="118">
        <v>32.625450000000001</v>
      </c>
      <c r="AD9" s="86">
        <f t="shared" ref="AD9:AD35" si="15">IF(AB9=0," ",IF(AC9/AB9*100&gt;200,"св.200",AC9/AB9))</f>
        <v>0.31707012007389163</v>
      </c>
      <c r="AE9" s="89">
        <v>14.523549999999998</v>
      </c>
      <c r="AF9" s="118">
        <v>0</v>
      </c>
      <c r="AG9" s="86">
        <f t="shared" si="2"/>
        <v>0</v>
      </c>
      <c r="AH9" s="89">
        <v>45.094720000000002</v>
      </c>
      <c r="AI9" s="118">
        <v>31.44378</v>
      </c>
      <c r="AJ9" s="86">
        <f t="shared" si="10"/>
        <v>0.6972829635043748</v>
      </c>
      <c r="AK9" s="89">
        <v>0.69952999999999999</v>
      </c>
      <c r="AL9" s="118">
        <v>0.13549</v>
      </c>
      <c r="AM9" s="86">
        <f t="shared" ref="AM9:AM35" si="16">IF(AK9=0," ",IF(AL9/AK9*100&gt;200,"св.200",AL9/AK9))</f>
        <v>0.19368718997040871</v>
      </c>
      <c r="AN9" s="89">
        <v>33.49353</v>
      </c>
      <c r="AO9" s="118">
        <v>0.48968</v>
      </c>
      <c r="AP9" s="86">
        <f t="shared" ref="AP9:AP35" si="17">IF(AN9=0," ",IF(AO9/AN9*100&gt;200,"св.200",AO9/AN9))</f>
        <v>1.4620137083191887E-2</v>
      </c>
      <c r="AQ9" s="74">
        <f t="shared" si="11"/>
        <v>9.0853099999999998</v>
      </c>
      <c r="AR9" s="76">
        <f t="shared" si="12"/>
        <v>0.55650000000000055</v>
      </c>
      <c r="AS9" s="86">
        <f t="shared" si="13"/>
        <v>6.1252725553668563E-2</v>
      </c>
    </row>
    <row r="10" spans="1:46" s="23" customFormat="1" ht="15.75" x14ac:dyDescent="0.25">
      <c r="A10" s="24"/>
      <c r="B10" s="24">
        <v>4</v>
      </c>
      <c r="C10" s="25" t="s">
        <v>3</v>
      </c>
      <c r="D10" s="71">
        <f t="shared" si="14"/>
        <v>8319.9468800000013</v>
      </c>
      <c r="E10" s="72">
        <f>(H10+K10+N10+Q10+T10+W10+Z10+AC10)</f>
        <v>4263.8940199999997</v>
      </c>
      <c r="F10" s="84">
        <f t="shared" si="3"/>
        <v>0.51249053407417899</v>
      </c>
      <c r="G10" s="89">
        <v>919.98798999999997</v>
      </c>
      <c r="H10" s="118">
        <v>387.09244999999999</v>
      </c>
      <c r="I10" s="84">
        <f t="shared" si="4"/>
        <v>0.42075815576679432</v>
      </c>
      <c r="J10" s="89">
        <v>1539.83772</v>
      </c>
      <c r="K10" s="118">
        <v>491.34090999999995</v>
      </c>
      <c r="L10" s="84">
        <f t="shared" si="5"/>
        <v>0.31908616318348143</v>
      </c>
      <c r="M10" s="89">
        <v>0.18</v>
      </c>
      <c r="N10" s="118">
        <v>0</v>
      </c>
      <c r="O10" s="84">
        <f t="shared" si="6"/>
        <v>0</v>
      </c>
      <c r="P10" s="89">
        <v>145.52199999999999</v>
      </c>
      <c r="Q10" s="118">
        <v>154.42699999999999</v>
      </c>
      <c r="R10" s="84">
        <f>IF(P11=0," ",IF(Q10/P10*100&gt;200,"св.200",Q10/P10))</f>
        <v>1.0611934965159908</v>
      </c>
      <c r="S10" s="89">
        <v>3552.6742300000001</v>
      </c>
      <c r="T10" s="118">
        <v>1816.69858</v>
      </c>
      <c r="U10" s="84">
        <f t="shared" si="7"/>
        <v>0.51136086857026575</v>
      </c>
      <c r="V10" s="89">
        <v>2142.3523000000005</v>
      </c>
      <c r="W10" s="118">
        <v>1408.5267200000001</v>
      </c>
      <c r="X10" s="84">
        <f t="shared" si="8"/>
        <v>0.65746736426123742</v>
      </c>
      <c r="Y10" s="71">
        <v>0</v>
      </c>
      <c r="Z10" s="85"/>
      <c r="AA10" s="84" t="str">
        <f t="shared" si="9"/>
        <v xml:space="preserve"> </v>
      </c>
      <c r="AB10" s="89">
        <v>19.39264</v>
      </c>
      <c r="AC10" s="118">
        <v>5.8083599999999995</v>
      </c>
      <c r="AD10" s="86">
        <f t="shared" si="15"/>
        <v>0.29951362991320418</v>
      </c>
      <c r="AE10" s="89">
        <v>0.31757999999999997</v>
      </c>
      <c r="AF10" s="118">
        <v>0.31757999999999997</v>
      </c>
      <c r="AG10" s="86">
        <f t="shared" si="2"/>
        <v>1</v>
      </c>
      <c r="AH10" s="89">
        <v>3.0036900000000002</v>
      </c>
      <c r="AI10" s="118">
        <v>3.0036900000000002</v>
      </c>
      <c r="AJ10" s="86">
        <f t="shared" si="10"/>
        <v>1</v>
      </c>
      <c r="AK10" s="89">
        <v>0.33789999999999998</v>
      </c>
      <c r="AL10" s="118">
        <v>0.33789999999999998</v>
      </c>
      <c r="AM10" s="86">
        <f t="shared" si="16"/>
        <v>1</v>
      </c>
      <c r="AN10" s="89">
        <v>14.20485</v>
      </c>
      <c r="AO10" s="118">
        <v>0.65170000000000006</v>
      </c>
      <c r="AP10" s="86">
        <f t="shared" si="17"/>
        <v>4.5878696360750031E-2</v>
      </c>
      <c r="AQ10" s="74">
        <f t="shared" si="11"/>
        <v>1.5286200000000019</v>
      </c>
      <c r="AR10" s="76">
        <f t="shared" si="12"/>
        <v>1.4974899999999991</v>
      </c>
      <c r="AS10" s="86">
        <f t="shared" si="13"/>
        <v>0.97963522654420143</v>
      </c>
    </row>
    <row r="11" spans="1:46" s="23" customFormat="1" ht="15.75" x14ac:dyDescent="0.25">
      <c r="A11" s="24"/>
      <c r="B11" s="24">
        <v>5</v>
      </c>
      <c r="C11" s="25" t="s">
        <v>165</v>
      </c>
      <c r="D11" s="71">
        <f t="shared" si="14"/>
        <v>13511.26981</v>
      </c>
      <c r="E11" s="72">
        <f>(H11+K11+N11+Q11+T11+W11+Z11+AC11)</f>
        <v>4976.0988700000007</v>
      </c>
      <c r="F11" s="84">
        <f t="shared" si="3"/>
        <v>0.36829246547331002</v>
      </c>
      <c r="G11" s="89">
        <v>6059.3025900000002</v>
      </c>
      <c r="H11" s="118">
        <v>1212.8706399999999</v>
      </c>
      <c r="I11" s="84">
        <f t="shared" si="4"/>
        <v>0.20016670598389769</v>
      </c>
      <c r="J11" s="89">
        <v>1070.52585</v>
      </c>
      <c r="K11" s="118">
        <v>593.41448000000003</v>
      </c>
      <c r="L11" s="84">
        <f t="shared" si="5"/>
        <v>0.55432055190446827</v>
      </c>
      <c r="M11" s="89">
        <v>4.8000000000000001E-2</v>
      </c>
      <c r="N11" s="118">
        <v>4.8000000000000001E-2</v>
      </c>
      <c r="O11" s="84">
        <f t="shared" si="6"/>
        <v>1</v>
      </c>
      <c r="P11" s="89">
        <v>94.6</v>
      </c>
      <c r="Q11" s="118">
        <v>95.9</v>
      </c>
      <c r="R11" s="84"/>
      <c r="S11" s="89">
        <v>1678.8601200000001</v>
      </c>
      <c r="T11" s="118">
        <v>615.77598999999998</v>
      </c>
      <c r="U11" s="84">
        <f t="shared" si="7"/>
        <v>0.36678218909625415</v>
      </c>
      <c r="V11" s="89">
        <v>4595.7982599999996</v>
      </c>
      <c r="W11" s="118">
        <v>2446.4100100000001</v>
      </c>
      <c r="X11" s="84">
        <f t="shared" si="8"/>
        <v>0.53231449067131165</v>
      </c>
      <c r="Y11" s="71">
        <v>0</v>
      </c>
      <c r="Z11" s="85"/>
      <c r="AA11" s="84" t="str">
        <f t="shared" si="9"/>
        <v xml:space="preserve"> </v>
      </c>
      <c r="AB11" s="89">
        <v>12.13499</v>
      </c>
      <c r="AC11" s="118">
        <v>11.67975</v>
      </c>
      <c r="AD11" s="86">
        <f t="shared" si="15"/>
        <v>0.96248534197391178</v>
      </c>
      <c r="AE11" s="89">
        <v>0</v>
      </c>
      <c r="AF11" s="118">
        <v>0</v>
      </c>
      <c r="AG11" s="86" t="str">
        <f t="shared" si="2"/>
        <v xml:space="preserve"> </v>
      </c>
      <c r="AH11" s="89">
        <v>0</v>
      </c>
      <c r="AI11" s="118">
        <v>0</v>
      </c>
      <c r="AJ11" s="86" t="str">
        <f t="shared" si="10"/>
        <v xml:space="preserve"> </v>
      </c>
      <c r="AK11" s="89">
        <v>4.7017299999999995</v>
      </c>
      <c r="AL11" s="118">
        <v>4.7017299999999995</v>
      </c>
      <c r="AM11" s="86">
        <f t="shared" si="16"/>
        <v>1</v>
      </c>
      <c r="AN11" s="89">
        <v>0.45526</v>
      </c>
      <c r="AO11" s="118">
        <v>2.0000000000000002E-5</v>
      </c>
      <c r="AP11" s="86">
        <f t="shared" si="17"/>
        <v>4.3930940561437425E-5</v>
      </c>
      <c r="AQ11" s="74">
        <f t="shared" si="11"/>
        <v>6.9780000000000006</v>
      </c>
      <c r="AR11" s="76">
        <f t="shared" si="12"/>
        <v>6.9780000000000006</v>
      </c>
      <c r="AS11" s="86">
        <f t="shared" si="13"/>
        <v>1</v>
      </c>
    </row>
    <row r="12" spans="1:46" s="23" customFormat="1" ht="15.75" x14ac:dyDescent="0.25">
      <c r="A12" s="24"/>
      <c r="B12" s="24">
        <v>6</v>
      </c>
      <c r="C12" s="25" t="s">
        <v>186</v>
      </c>
      <c r="D12" s="71">
        <f t="shared" si="14"/>
        <v>16114.14366</v>
      </c>
      <c r="E12" s="72">
        <f>(H12+K12+N12+Q12+T12+W12+Z12+AC12)</f>
        <v>7929.7306499999995</v>
      </c>
      <c r="F12" s="84">
        <f t="shared" si="3"/>
        <v>0.49209755214507001</v>
      </c>
      <c r="G12" s="89">
        <v>858.29827</v>
      </c>
      <c r="H12" s="118">
        <v>575.15643999999998</v>
      </c>
      <c r="I12" s="84">
        <f t="shared" si="4"/>
        <v>0.67011254723838598</v>
      </c>
      <c r="J12" s="89">
        <v>2727.2166899999997</v>
      </c>
      <c r="K12" s="118">
        <v>1855.1516899999999</v>
      </c>
      <c r="L12" s="84">
        <f t="shared" si="5"/>
        <v>0.68023626314783225</v>
      </c>
      <c r="M12" s="89">
        <v>62.046599999999998</v>
      </c>
      <c r="N12" s="118">
        <v>0</v>
      </c>
      <c r="O12" s="84">
        <f t="shared" si="6"/>
        <v>0</v>
      </c>
      <c r="P12" s="89">
        <v>84.784000000000006</v>
      </c>
      <c r="Q12" s="118">
        <v>9.2330000000000005</v>
      </c>
      <c r="R12" s="84">
        <f>IF(P12=0," ",IF(Q12/P12*100&gt;200,"св.200",Q12/P12))</f>
        <v>0.1089002642007926</v>
      </c>
      <c r="S12" s="89">
        <v>4305.3856699999997</v>
      </c>
      <c r="T12" s="118">
        <v>2178.3883100000003</v>
      </c>
      <c r="U12" s="84">
        <f t="shared" si="7"/>
        <v>0.50596821677998483</v>
      </c>
      <c r="V12" s="89">
        <v>8063.9324000000006</v>
      </c>
      <c r="W12" s="118">
        <v>3308.0713999999998</v>
      </c>
      <c r="X12" s="84">
        <f t="shared" si="8"/>
        <v>0.41023054707155032</v>
      </c>
      <c r="Y12" s="71">
        <v>0</v>
      </c>
      <c r="Z12" s="85"/>
      <c r="AA12" s="84" t="str">
        <f t="shared" si="9"/>
        <v xml:space="preserve"> </v>
      </c>
      <c r="AB12" s="89">
        <v>12.480030000000001</v>
      </c>
      <c r="AC12" s="118">
        <v>3.7298100000000001</v>
      </c>
      <c r="AD12" s="86">
        <f t="shared" si="15"/>
        <v>0.29886226235033087</v>
      </c>
      <c r="AE12" s="89">
        <v>0.87436000000000003</v>
      </c>
      <c r="AF12" s="118">
        <v>0.87436000000000003</v>
      </c>
      <c r="AG12" s="86">
        <f t="shared" si="2"/>
        <v>1</v>
      </c>
      <c r="AH12" s="89">
        <v>0</v>
      </c>
      <c r="AI12" s="118">
        <v>0</v>
      </c>
      <c r="AJ12" s="86" t="str">
        <f t="shared" si="10"/>
        <v xml:space="preserve"> </v>
      </c>
      <c r="AK12" s="89">
        <v>0.29525000000000001</v>
      </c>
      <c r="AL12" s="118">
        <v>2.5000000000000001E-4</v>
      </c>
      <c r="AM12" s="86">
        <f t="shared" si="16"/>
        <v>8.4674005080440302E-4</v>
      </c>
      <c r="AN12" s="89">
        <v>4.9178100000000002</v>
      </c>
      <c r="AO12" s="118">
        <v>9.1200000000000003E-2</v>
      </c>
      <c r="AP12" s="86">
        <f t="shared" si="17"/>
        <v>1.8544840081255679E-2</v>
      </c>
      <c r="AQ12" s="74">
        <f t="shared" si="11"/>
        <v>6.3926100000000021</v>
      </c>
      <c r="AR12" s="76">
        <f t="shared" si="12"/>
        <v>2.7640000000000002</v>
      </c>
      <c r="AS12" s="86">
        <f t="shared" si="13"/>
        <v>0.43237425715005284</v>
      </c>
    </row>
    <row r="13" spans="1:46" s="23" customFormat="1" ht="29.25" x14ac:dyDescent="0.25">
      <c r="A13" s="16">
        <v>2</v>
      </c>
      <c r="B13" s="16"/>
      <c r="C13" s="15" t="s">
        <v>4</v>
      </c>
      <c r="D13" s="70">
        <f>SUM(D14:D34)</f>
        <v>40156.711616694214</v>
      </c>
      <c r="E13" s="117">
        <f>SUM(E14:E34)</f>
        <v>27470.20909</v>
      </c>
      <c r="F13" s="82">
        <f t="shared" si="3"/>
        <v>0.68407516412723157</v>
      </c>
      <c r="G13" s="70">
        <f>SUM(G14:G34)</f>
        <v>25386.641266694209</v>
      </c>
      <c r="H13" s="70">
        <f>SUM(H14:H34)</f>
        <v>19280.675360000001</v>
      </c>
      <c r="I13" s="82">
        <f t="shared" si="4"/>
        <v>0.75948114433298908</v>
      </c>
      <c r="J13" s="70">
        <f>SUM(J14:J34)</f>
        <v>11023.723720000002</v>
      </c>
      <c r="K13" s="70">
        <f>SUM(K14:K34)</f>
        <v>6654.0489599999992</v>
      </c>
      <c r="L13" s="82">
        <f t="shared" si="5"/>
        <v>0.60361173129981149</v>
      </c>
      <c r="M13" s="70">
        <f>SUM(M14:M34)</f>
        <v>101.96188000000001</v>
      </c>
      <c r="N13" s="70">
        <f>SUM(N14:N34)</f>
        <v>130.47731999999999</v>
      </c>
      <c r="O13" s="82">
        <f t="shared" si="6"/>
        <v>1.2796676561868021</v>
      </c>
      <c r="P13" s="70">
        <f>SUM(P14:P34)</f>
        <v>894.54896999999994</v>
      </c>
      <c r="Q13" s="70">
        <f>SUM(Q14:Q34)</f>
        <v>413.04547999999994</v>
      </c>
      <c r="R13" s="82">
        <f t="shared" ref="R13:R35" si="18">IF(P13=0," ",IF(Q13/P13*100&gt;200,"св.200",Q13/P13))</f>
        <v>0.46173601876708881</v>
      </c>
      <c r="S13" s="70">
        <f>SUM(S14:S34)</f>
        <v>0.45899000000000001</v>
      </c>
      <c r="T13" s="70">
        <f>SUM(T14:T34)</f>
        <v>0</v>
      </c>
      <c r="U13" s="82">
        <f t="shared" si="7"/>
        <v>0</v>
      </c>
      <c r="V13" s="70">
        <f t="shared" ref="V13:Z13" si="19">SUM(V14:V34)</f>
        <v>0</v>
      </c>
      <c r="W13" s="70">
        <v>0</v>
      </c>
      <c r="X13" s="82" t="str">
        <f t="shared" si="8"/>
        <v xml:space="preserve"> </v>
      </c>
      <c r="Y13" s="70">
        <f t="shared" si="19"/>
        <v>1632.5238899999999</v>
      </c>
      <c r="Z13" s="70">
        <f t="shared" si="19"/>
        <v>149.81725</v>
      </c>
      <c r="AA13" s="82">
        <f t="shared" si="9"/>
        <v>9.1770326252315987E-2</v>
      </c>
      <c r="AB13" s="77">
        <f>SUM(AB14:AB34)</f>
        <v>1116.8529000000001</v>
      </c>
      <c r="AC13" s="77">
        <f t="shared" ref="AC13:AO13" si="20">SUM(AC14:AC34)</f>
        <v>842.14472000000012</v>
      </c>
      <c r="AD13" s="83">
        <f t="shared" si="15"/>
        <v>0.75403369593256198</v>
      </c>
      <c r="AE13" s="77">
        <f t="shared" si="20"/>
        <v>271.36145999999991</v>
      </c>
      <c r="AF13" s="77">
        <f>SUM(AF14:AF34)</f>
        <v>238.13163000000003</v>
      </c>
      <c r="AG13" s="83">
        <f t="shared" ref="AG13:AG35" si="21">IF(AE13=0," ",IF(AF13/AE13*100&gt;200,"св.200",AF13/AE13))</f>
        <v>0.87754403296621453</v>
      </c>
      <c r="AH13" s="77">
        <f t="shared" si="20"/>
        <v>565.47752000000003</v>
      </c>
      <c r="AI13" s="77">
        <f t="shared" si="20"/>
        <v>446.32680999999991</v>
      </c>
      <c r="AJ13" s="83">
        <f t="shared" si="10"/>
        <v>0.78929187140807988</v>
      </c>
      <c r="AK13" s="77">
        <f t="shared" si="20"/>
        <v>181.24012000000002</v>
      </c>
      <c r="AL13" s="77">
        <f t="shared" si="20"/>
        <v>69.423940000000016</v>
      </c>
      <c r="AM13" s="83">
        <f t="shared" si="16"/>
        <v>0.38304951464388792</v>
      </c>
      <c r="AN13" s="77">
        <f t="shared" si="20"/>
        <v>62.913240000000009</v>
      </c>
      <c r="AO13" s="77">
        <f t="shared" si="20"/>
        <v>61.153549999999996</v>
      </c>
      <c r="AP13" s="83">
        <f t="shared" si="17"/>
        <v>0.97202989386653726</v>
      </c>
      <c r="AQ13" s="78">
        <f>AB13-AE13-AH13-AK13-AN13</f>
        <v>35.860560000000184</v>
      </c>
      <c r="AR13" s="78">
        <f t="shared" si="12"/>
        <v>27.108790000000226</v>
      </c>
      <c r="AS13" s="83">
        <f t="shared" ref="AS13:AS35" si="22">IF(AQ13=0," ",IF(AR13/AQ13*100&gt;200,"св.200",AR13/AQ13))</f>
        <v>0.7559499907419206</v>
      </c>
    </row>
    <row r="14" spans="1:46" s="23" customFormat="1" ht="15.75" x14ac:dyDescent="0.25">
      <c r="A14" s="24"/>
      <c r="B14" s="24">
        <v>1</v>
      </c>
      <c r="C14" s="25" t="s">
        <v>5</v>
      </c>
      <c r="D14" s="71">
        <f t="shared" si="14"/>
        <v>363.51891999999998</v>
      </c>
      <c r="E14" s="72">
        <f t="shared" ref="E14:E34" si="23">(H14+K14+N14+Q14+T14+W14+Z14+AC14)</f>
        <v>250.18302000000003</v>
      </c>
      <c r="F14" s="84">
        <f t="shared" si="3"/>
        <v>0.68822558121596544</v>
      </c>
      <c r="G14" s="89">
        <v>192.5796</v>
      </c>
      <c r="H14" s="118">
        <v>193.70860000000002</v>
      </c>
      <c r="I14" s="84">
        <f t="shared" si="4"/>
        <v>1.0058625108786186</v>
      </c>
      <c r="J14" s="89">
        <v>169.54729999999998</v>
      </c>
      <c r="K14" s="118">
        <v>34.741199999999999</v>
      </c>
      <c r="L14" s="84">
        <f t="shared" si="5"/>
        <v>0.20490565169719602</v>
      </c>
      <c r="M14" s="89">
        <v>0.89179999999999993</v>
      </c>
      <c r="N14" s="118">
        <v>18.600000000000001</v>
      </c>
      <c r="O14" s="84" t="str">
        <f t="shared" si="6"/>
        <v>св.200</v>
      </c>
      <c r="P14" s="89">
        <v>0</v>
      </c>
      <c r="Q14" s="118">
        <v>2.633</v>
      </c>
      <c r="R14" s="84" t="str">
        <f t="shared" si="18"/>
        <v xml:space="preserve"> </v>
      </c>
      <c r="S14" s="89">
        <v>0</v>
      </c>
      <c r="T14" s="85"/>
      <c r="U14" s="84" t="str">
        <f t="shared" si="7"/>
        <v xml:space="preserve"> </v>
      </c>
      <c r="V14" s="71"/>
      <c r="W14" s="75"/>
      <c r="X14" s="84" t="str">
        <f t="shared" si="8"/>
        <v xml:space="preserve"> </v>
      </c>
      <c r="Y14" s="89">
        <v>0</v>
      </c>
      <c r="Z14" s="85"/>
      <c r="AA14" s="84" t="str">
        <f t="shared" si="9"/>
        <v xml:space="preserve"> </v>
      </c>
      <c r="AB14" s="89">
        <v>0.50022</v>
      </c>
      <c r="AC14" s="118">
        <v>0.50022</v>
      </c>
      <c r="AD14" s="86">
        <f t="shared" si="15"/>
        <v>1</v>
      </c>
      <c r="AE14" s="89">
        <v>0</v>
      </c>
      <c r="AF14" s="85"/>
      <c r="AG14" s="86" t="str">
        <f t="shared" si="21"/>
        <v xml:space="preserve"> </v>
      </c>
      <c r="AH14" s="89">
        <v>0</v>
      </c>
      <c r="AI14" s="118">
        <v>0</v>
      </c>
      <c r="AJ14" s="86" t="str">
        <f t="shared" si="10"/>
        <v xml:space="preserve"> </v>
      </c>
      <c r="AK14" s="89">
        <v>0.50022</v>
      </c>
      <c r="AL14" s="118">
        <v>0.50022</v>
      </c>
      <c r="AM14" s="86">
        <f t="shared" si="16"/>
        <v>1</v>
      </c>
      <c r="AN14" s="89">
        <v>0</v>
      </c>
      <c r="AO14" s="118">
        <v>0</v>
      </c>
      <c r="AP14" s="86" t="str">
        <f t="shared" si="17"/>
        <v xml:space="preserve"> </v>
      </c>
      <c r="AQ14" s="74">
        <f>AB14-AE14-AH14-AK14-AN14</f>
        <v>0</v>
      </c>
      <c r="AR14" s="76">
        <f t="shared" ref="AR14:AR34" si="24">AC14-AF14-AI14-AL14-AO14</f>
        <v>0</v>
      </c>
      <c r="AS14" s="86" t="str">
        <f t="shared" si="13"/>
        <v xml:space="preserve"> </v>
      </c>
    </row>
    <row r="15" spans="1:46" s="23" customFormat="1" ht="15.75" x14ac:dyDescent="0.25">
      <c r="A15" s="24"/>
      <c r="B15" s="24">
        <v>2</v>
      </c>
      <c r="C15" s="25" t="s">
        <v>6</v>
      </c>
      <c r="D15" s="71">
        <f t="shared" si="14"/>
        <v>1728.7158900000002</v>
      </c>
      <c r="E15" s="72">
        <f t="shared" si="23"/>
        <v>794.81999000000008</v>
      </c>
      <c r="F15" s="84">
        <f t="shared" si="3"/>
        <v>0.45977479272201288</v>
      </c>
      <c r="G15" s="89">
        <v>1631.6447800000001</v>
      </c>
      <c r="H15" s="118">
        <v>769.13863000000003</v>
      </c>
      <c r="I15" s="84">
        <f t="shared" si="4"/>
        <v>0.47138852734845876</v>
      </c>
      <c r="J15" s="89">
        <v>93.38373</v>
      </c>
      <c r="K15" s="118">
        <v>22.697860000000002</v>
      </c>
      <c r="L15" s="84">
        <f t="shared" si="5"/>
        <v>0.24306011336235983</v>
      </c>
      <c r="M15" s="89">
        <v>6.1499999999999999E-2</v>
      </c>
      <c r="N15" s="118">
        <v>0.10349999999999999</v>
      </c>
      <c r="O15" s="84">
        <f>IF(M15=0," ",IF(N15/M15*100&gt;200,"св.200",N15/M15))</f>
        <v>1.6829268292682926</v>
      </c>
      <c r="P15" s="89">
        <v>2.76</v>
      </c>
      <c r="Q15" s="118">
        <v>2.88</v>
      </c>
      <c r="R15" s="84">
        <f t="shared" si="18"/>
        <v>1.0434782608695652</v>
      </c>
      <c r="S15" s="89">
        <v>0</v>
      </c>
      <c r="T15" s="85"/>
      <c r="U15" s="84" t="str">
        <f t="shared" si="7"/>
        <v xml:space="preserve"> </v>
      </c>
      <c r="V15" s="71"/>
      <c r="W15" s="75"/>
      <c r="X15" s="84" t="str">
        <f t="shared" si="8"/>
        <v xml:space="preserve"> </v>
      </c>
      <c r="Y15" s="89">
        <v>0</v>
      </c>
      <c r="Z15" s="85"/>
      <c r="AA15" s="84" t="str">
        <f t="shared" si="9"/>
        <v xml:space="preserve"> </v>
      </c>
      <c r="AB15" s="89">
        <v>0.86587999999999998</v>
      </c>
      <c r="AC15" s="118">
        <v>0</v>
      </c>
      <c r="AD15" s="86">
        <f t="shared" si="15"/>
        <v>0</v>
      </c>
      <c r="AE15" s="89">
        <v>0</v>
      </c>
      <c r="AF15" s="118">
        <v>0</v>
      </c>
      <c r="AG15" s="86" t="str">
        <f t="shared" si="21"/>
        <v xml:space="preserve"> </v>
      </c>
      <c r="AH15" s="89">
        <v>0</v>
      </c>
      <c r="AI15" s="118">
        <v>0</v>
      </c>
      <c r="AJ15" s="86" t="str">
        <f t="shared" si="10"/>
        <v xml:space="preserve"> </v>
      </c>
      <c r="AK15" s="89">
        <v>0</v>
      </c>
      <c r="AL15" s="118">
        <v>0</v>
      </c>
      <c r="AM15" s="86" t="str">
        <f t="shared" si="16"/>
        <v xml:space="preserve"> </v>
      </c>
      <c r="AN15" s="89">
        <v>0.86587999999999998</v>
      </c>
      <c r="AO15" s="118">
        <v>0</v>
      </c>
      <c r="AP15" s="86">
        <f t="shared" si="17"/>
        <v>0</v>
      </c>
      <c r="AQ15" s="74">
        <f t="shared" ref="AQ15:AQ34" si="25">AB15-AE15-AH15-AK15-AN15</f>
        <v>0</v>
      </c>
      <c r="AR15" s="76">
        <f t="shared" si="24"/>
        <v>0</v>
      </c>
      <c r="AS15" s="86" t="str">
        <f t="shared" si="13"/>
        <v xml:space="preserve"> </v>
      </c>
    </row>
    <row r="16" spans="1:46" s="23" customFormat="1" ht="15.75" x14ac:dyDescent="0.25">
      <c r="A16" s="24"/>
      <c r="B16" s="24">
        <v>3</v>
      </c>
      <c r="C16" s="25" t="s">
        <v>168</v>
      </c>
      <c r="D16" s="71">
        <f>G16+J16+M16+P16+S16+V16+Y16+AB16</f>
        <v>1189.49882</v>
      </c>
      <c r="E16" s="72">
        <f>(H16+K16+N16+Q16+T16+W16+Z16+AC16)</f>
        <v>466.11715000000004</v>
      </c>
      <c r="F16" s="84">
        <f t="shared" si="3"/>
        <v>0.3918601197099128</v>
      </c>
      <c r="G16" s="89">
        <v>484.23649999999998</v>
      </c>
      <c r="H16" s="118">
        <v>289.02125000000001</v>
      </c>
      <c r="I16" s="84">
        <f t="shared" si="4"/>
        <v>0.59685969562393582</v>
      </c>
      <c r="J16" s="89">
        <v>288.14305999999999</v>
      </c>
      <c r="K16" s="118">
        <v>95.890679999999989</v>
      </c>
      <c r="L16" s="84">
        <f t="shared" si="5"/>
        <v>0.33278844196351631</v>
      </c>
      <c r="M16" s="89">
        <v>0.40899999999999997</v>
      </c>
      <c r="N16" s="118">
        <v>0.91749999999999998</v>
      </c>
      <c r="O16" s="84" t="str">
        <f t="shared" si="6"/>
        <v>св.200</v>
      </c>
      <c r="P16" s="89">
        <v>22.165830000000003</v>
      </c>
      <c r="Q16" s="118">
        <v>17.048830000000002</v>
      </c>
      <c r="R16" s="84">
        <f>IF(Q16=0," ",IF(Q16/P16*100&gt;200,"св.200",Q16/P16))</f>
        <v>0.76914918142023103</v>
      </c>
      <c r="S16" s="89">
        <v>0</v>
      </c>
      <c r="T16" s="85"/>
      <c r="U16" s="84" t="str">
        <f t="shared" si="7"/>
        <v xml:space="preserve"> </v>
      </c>
      <c r="V16" s="71"/>
      <c r="W16" s="75"/>
      <c r="X16" s="84" t="str">
        <f t="shared" si="8"/>
        <v xml:space="preserve"> </v>
      </c>
      <c r="Y16" s="89">
        <v>329.79199999999997</v>
      </c>
      <c r="Z16" s="85"/>
      <c r="AA16" s="84">
        <f t="shared" si="9"/>
        <v>0</v>
      </c>
      <c r="AB16" s="89">
        <v>64.752430000000004</v>
      </c>
      <c r="AC16" s="118">
        <v>63.238889999999998</v>
      </c>
      <c r="AD16" s="86">
        <f t="shared" si="15"/>
        <v>0.97662574207639763</v>
      </c>
      <c r="AE16" s="89">
        <v>34.844000000000001</v>
      </c>
      <c r="AF16" s="118">
        <v>34.844000000000001</v>
      </c>
      <c r="AG16" s="86">
        <f t="shared" si="21"/>
        <v>1</v>
      </c>
      <c r="AH16" s="89">
        <v>29.784389999999998</v>
      </c>
      <c r="AI16" s="118">
        <v>28.270849999999999</v>
      </c>
      <c r="AJ16" s="86">
        <f t="shared" si="10"/>
        <v>0.94918344810822053</v>
      </c>
      <c r="AK16" s="89">
        <v>0</v>
      </c>
      <c r="AL16" s="118">
        <v>0</v>
      </c>
      <c r="AM16" s="86" t="str">
        <f>IF(AL16=0," ",IF(AL16/AK16*100&gt;200,"св.200",AL16/AK16))</f>
        <v xml:space="preserve"> </v>
      </c>
      <c r="AN16" s="89">
        <v>0</v>
      </c>
      <c r="AO16" s="118">
        <v>0</v>
      </c>
      <c r="AP16" s="86" t="str">
        <f t="shared" si="17"/>
        <v xml:space="preserve"> </v>
      </c>
      <c r="AQ16" s="74">
        <f t="shared" si="25"/>
        <v>0.12404000000000437</v>
      </c>
      <c r="AR16" s="76">
        <f t="shared" si="24"/>
        <v>0.12403999999999726</v>
      </c>
      <c r="AS16" s="86">
        <f t="shared" si="13"/>
        <v>0.99999999999994271</v>
      </c>
    </row>
    <row r="17" spans="1:45" s="23" customFormat="1" ht="15.75" x14ac:dyDescent="0.25">
      <c r="A17" s="24"/>
      <c r="B17" s="24">
        <v>4</v>
      </c>
      <c r="C17" s="25" t="s">
        <v>7</v>
      </c>
      <c r="D17" s="71">
        <f t="shared" si="14"/>
        <v>2154.1019000000001</v>
      </c>
      <c r="E17" s="72">
        <f t="shared" ref="E17" si="26">(H17+K17+N17+Q17+T17+W17+Z17+AC17)</f>
        <v>1265.4213500000001</v>
      </c>
      <c r="F17" s="84">
        <f t="shared" si="3"/>
        <v>0.58744730228407482</v>
      </c>
      <c r="G17" s="89">
        <v>1324.2198600000002</v>
      </c>
      <c r="H17" s="118">
        <v>611.64769999999999</v>
      </c>
      <c r="I17" s="84">
        <f t="shared" si="4"/>
        <v>0.46189286120508716</v>
      </c>
      <c r="J17" s="89">
        <v>444.49501000000004</v>
      </c>
      <c r="K17" s="118">
        <v>317.14102000000003</v>
      </c>
      <c r="L17" s="84">
        <f t="shared" si="5"/>
        <v>0.71348611990042365</v>
      </c>
      <c r="M17" s="89">
        <v>0.58489999999999998</v>
      </c>
      <c r="N17" s="118">
        <v>0.15890000000000001</v>
      </c>
      <c r="O17" s="84">
        <f>IF(N17=0," ",IF(N17/M17*100&gt;200,"св.200",N17/M17))</f>
        <v>0.27167037100359037</v>
      </c>
      <c r="P17" s="89">
        <v>30.3</v>
      </c>
      <c r="Q17" s="118">
        <v>4.8</v>
      </c>
      <c r="R17" s="84">
        <f t="shared" si="18"/>
        <v>0.15841584158415842</v>
      </c>
      <c r="S17" s="89">
        <v>0</v>
      </c>
      <c r="T17" s="85"/>
      <c r="U17" s="84" t="str">
        <f t="shared" si="7"/>
        <v xml:space="preserve"> </v>
      </c>
      <c r="V17" s="71"/>
      <c r="W17" s="75"/>
      <c r="X17" s="84" t="str">
        <f t="shared" si="8"/>
        <v xml:space="preserve"> </v>
      </c>
      <c r="Y17" s="89">
        <v>0</v>
      </c>
      <c r="Z17" s="118">
        <v>0</v>
      </c>
      <c r="AA17" s="84" t="str">
        <f t="shared" si="9"/>
        <v xml:space="preserve"> </v>
      </c>
      <c r="AB17" s="89">
        <v>354.50213000000002</v>
      </c>
      <c r="AC17" s="118">
        <v>331.67372999999998</v>
      </c>
      <c r="AD17" s="86">
        <f t="shared" si="15"/>
        <v>0.93560433614319882</v>
      </c>
      <c r="AE17" s="89">
        <v>10.25492</v>
      </c>
      <c r="AF17" s="118">
        <v>0</v>
      </c>
      <c r="AG17" s="86">
        <f t="shared" si="21"/>
        <v>0</v>
      </c>
      <c r="AH17" s="89">
        <v>326.79177000000004</v>
      </c>
      <c r="AI17" s="118">
        <v>317.44612999999998</v>
      </c>
      <c r="AJ17" s="86">
        <f t="shared" si="10"/>
        <v>0.97140185017511282</v>
      </c>
      <c r="AK17" s="89">
        <v>0.85835000000000006</v>
      </c>
      <c r="AL17" s="118">
        <v>0</v>
      </c>
      <c r="AM17" s="86">
        <f t="shared" si="16"/>
        <v>0</v>
      </c>
      <c r="AN17" s="89">
        <v>14.90169</v>
      </c>
      <c r="AO17" s="118">
        <v>12.71101</v>
      </c>
      <c r="AP17" s="86">
        <f t="shared" si="17"/>
        <v>0.85299117080009046</v>
      </c>
      <c r="AQ17" s="74">
        <f t="shared" si="25"/>
        <v>1.6953999999999514</v>
      </c>
      <c r="AR17" s="76">
        <f t="shared" si="24"/>
        <v>1.5165899999999954</v>
      </c>
      <c r="AS17" s="86">
        <f t="shared" si="13"/>
        <v>0.89453226377258399</v>
      </c>
    </row>
    <row r="18" spans="1:45" s="23" customFormat="1" ht="15.75" x14ac:dyDescent="0.25">
      <c r="A18" s="24"/>
      <c r="B18" s="24">
        <v>5</v>
      </c>
      <c r="C18" s="25" t="s">
        <v>185</v>
      </c>
      <c r="D18" s="71">
        <f>G18+J18+M18+P18+S18+V18+Y18+AB18</f>
        <v>9528.3955266942121</v>
      </c>
      <c r="E18" s="72">
        <f>(H18+K18+N18+Q18+T18+W18+Z18+AC18)</f>
        <v>6341.2071299999998</v>
      </c>
      <c r="F18" s="84">
        <f t="shared" si="3"/>
        <v>0.66550628720594496</v>
      </c>
      <c r="G18" s="89">
        <f>5187.33333181818/55*65</f>
        <v>6130.484846694213</v>
      </c>
      <c r="H18" s="118">
        <v>4499.1080999999995</v>
      </c>
      <c r="I18" s="84">
        <f t="shared" si="4"/>
        <v>0.73389107264918652</v>
      </c>
      <c r="J18" s="89">
        <v>2902.4655499999999</v>
      </c>
      <c r="K18" s="118">
        <v>1666.68058</v>
      </c>
      <c r="L18" s="84">
        <f t="shared" si="5"/>
        <v>0.57422923762178679</v>
      </c>
      <c r="M18" s="89">
        <v>13.710870000000002</v>
      </c>
      <c r="N18" s="118">
        <v>29.55583</v>
      </c>
      <c r="O18" s="84" t="str">
        <f t="shared" si="6"/>
        <v>св.200</v>
      </c>
      <c r="P18" s="89">
        <v>229.48699999999999</v>
      </c>
      <c r="Q18" s="118">
        <v>96.520229999999998</v>
      </c>
      <c r="R18" s="84">
        <f t="shared" si="18"/>
        <v>0.42059127532278517</v>
      </c>
      <c r="S18" s="89">
        <v>0.33607999999999999</v>
      </c>
      <c r="T18" s="85"/>
      <c r="U18" s="84">
        <f t="shared" si="7"/>
        <v>0</v>
      </c>
      <c r="V18" s="71"/>
      <c r="W18" s="75"/>
      <c r="X18" s="84" t="str">
        <f t="shared" si="8"/>
        <v xml:space="preserve"> </v>
      </c>
      <c r="Y18" s="89">
        <v>60.194000000000003</v>
      </c>
      <c r="Z18" s="118">
        <v>5.1050000000000004</v>
      </c>
      <c r="AA18" s="84">
        <f t="shared" si="9"/>
        <v>8.4809117187759575E-2</v>
      </c>
      <c r="AB18" s="89">
        <v>191.71717999999998</v>
      </c>
      <c r="AC18" s="118">
        <v>44.237389999999998</v>
      </c>
      <c r="AD18" s="86">
        <f t="shared" si="15"/>
        <v>0.23074296210699533</v>
      </c>
      <c r="AE18" s="89">
        <v>20.492380000000001</v>
      </c>
      <c r="AF18" s="118">
        <v>0.41302</v>
      </c>
      <c r="AG18" s="86">
        <f t="shared" si="21"/>
        <v>2.0154808763062172E-2</v>
      </c>
      <c r="AH18" s="89">
        <v>47.097149999999999</v>
      </c>
      <c r="AI18" s="118">
        <v>26.036660000000001</v>
      </c>
      <c r="AJ18" s="86">
        <f t="shared" si="10"/>
        <v>0.55282878051007334</v>
      </c>
      <c r="AK18" s="89">
        <v>94.077500000000001</v>
      </c>
      <c r="AL18" s="118">
        <v>8.8136700000000001</v>
      </c>
      <c r="AM18" s="86">
        <f t="shared" si="16"/>
        <v>9.3685206345831898E-2</v>
      </c>
      <c r="AN18" s="89">
        <v>16.73413</v>
      </c>
      <c r="AO18" s="118">
        <v>6.7350000000000003</v>
      </c>
      <c r="AP18" s="86">
        <f t="shared" si="17"/>
        <v>0.40247087837849954</v>
      </c>
      <c r="AQ18" s="74">
        <f t="shared" si="25"/>
        <v>13.316019999999988</v>
      </c>
      <c r="AR18" s="76">
        <f t="shared" si="24"/>
        <v>2.239039999999993</v>
      </c>
      <c r="AS18" s="86">
        <f t="shared" si="13"/>
        <v>0.16814633801991849</v>
      </c>
    </row>
    <row r="19" spans="1:45" s="23" customFormat="1" ht="15.75" x14ac:dyDescent="0.25">
      <c r="A19" s="24"/>
      <c r="B19" s="24">
        <v>6</v>
      </c>
      <c r="C19" s="25" t="s">
        <v>8</v>
      </c>
      <c r="D19" s="71">
        <f t="shared" si="14"/>
        <v>1906.6587800000007</v>
      </c>
      <c r="E19" s="72">
        <f t="shared" si="23"/>
        <v>1221.1449100000002</v>
      </c>
      <c r="F19" s="84">
        <f t="shared" si="3"/>
        <v>0.64046326632183226</v>
      </c>
      <c r="G19" s="89">
        <v>1637.8573600000002</v>
      </c>
      <c r="H19" s="118">
        <v>1074.5277100000001</v>
      </c>
      <c r="I19" s="84">
        <f t="shared" si="4"/>
        <v>0.65605695357988925</v>
      </c>
      <c r="J19" s="89">
        <v>158.86370000000002</v>
      </c>
      <c r="K19" s="118">
        <v>67.048410000000004</v>
      </c>
      <c r="L19" s="84">
        <f t="shared" si="5"/>
        <v>0.42204990819173915</v>
      </c>
      <c r="M19" s="89">
        <v>1.6119000000000001</v>
      </c>
      <c r="N19" s="118">
        <v>1.6119000000000001</v>
      </c>
      <c r="O19" s="84">
        <f t="shared" si="6"/>
        <v>1</v>
      </c>
      <c r="P19" s="89">
        <v>15.958</v>
      </c>
      <c r="Q19" s="118">
        <v>3.25</v>
      </c>
      <c r="R19" s="84">
        <f t="shared" si="18"/>
        <v>0.20365960646697581</v>
      </c>
      <c r="S19" s="89">
        <v>0</v>
      </c>
      <c r="T19" s="85"/>
      <c r="U19" s="84" t="str">
        <f t="shared" si="7"/>
        <v xml:space="preserve"> </v>
      </c>
      <c r="V19" s="71"/>
      <c r="W19" s="75"/>
      <c r="X19" s="84" t="str">
        <f t="shared" si="8"/>
        <v xml:space="preserve"> </v>
      </c>
      <c r="Y19" s="89">
        <v>59.160890000000002</v>
      </c>
      <c r="Z19" s="118">
        <v>44.261160000000004</v>
      </c>
      <c r="AA19" s="84">
        <f t="shared" si="9"/>
        <v>0.74814898829277254</v>
      </c>
      <c r="AB19" s="89">
        <v>33.20693</v>
      </c>
      <c r="AC19" s="118">
        <v>30.445730000000001</v>
      </c>
      <c r="AD19" s="86">
        <f t="shared" si="15"/>
        <v>0.9168486818865822</v>
      </c>
      <c r="AE19" s="89">
        <v>27.339839999999999</v>
      </c>
      <c r="AF19" s="118">
        <v>27.339839999999999</v>
      </c>
      <c r="AG19" s="86">
        <f t="shared" si="21"/>
        <v>1</v>
      </c>
      <c r="AH19" s="89">
        <v>3.56765</v>
      </c>
      <c r="AI19" s="118">
        <v>2.9757800000000003</v>
      </c>
      <c r="AJ19" s="86">
        <f t="shared" si="10"/>
        <v>0.83410087872969607</v>
      </c>
      <c r="AK19" s="89">
        <v>0</v>
      </c>
      <c r="AL19" s="118">
        <v>0</v>
      </c>
      <c r="AM19" s="86" t="str">
        <f t="shared" si="16"/>
        <v xml:space="preserve"> </v>
      </c>
      <c r="AN19" s="89">
        <v>2.16933</v>
      </c>
      <c r="AO19" s="118">
        <v>0</v>
      </c>
      <c r="AP19" s="86">
        <f t="shared" si="17"/>
        <v>0</v>
      </c>
      <c r="AQ19" s="74">
        <f t="shared" si="25"/>
        <v>0.13011000000000106</v>
      </c>
      <c r="AR19" s="76">
        <f t="shared" si="24"/>
        <v>0.13011000000000195</v>
      </c>
      <c r="AS19" s="86">
        <f t="shared" si="13"/>
        <v>1.0000000000000069</v>
      </c>
    </row>
    <row r="20" spans="1:45" s="23" customFormat="1" ht="15.75" x14ac:dyDescent="0.25">
      <c r="A20" s="24"/>
      <c r="B20" s="24">
        <v>7</v>
      </c>
      <c r="C20" s="25" t="s">
        <v>9</v>
      </c>
      <c r="D20" s="71">
        <f t="shared" si="14"/>
        <v>977.31497000000013</v>
      </c>
      <c r="E20" s="72">
        <f t="shared" si="23"/>
        <v>832.49245000000008</v>
      </c>
      <c r="F20" s="84">
        <f t="shared" si="3"/>
        <v>0.85181591969270665</v>
      </c>
      <c r="G20" s="89">
        <v>356.65755000000001</v>
      </c>
      <c r="H20" s="118">
        <v>262.96328999999997</v>
      </c>
      <c r="I20" s="84">
        <f t="shared" si="4"/>
        <v>0.7372990982526515</v>
      </c>
      <c r="J20" s="89">
        <v>510.93419</v>
      </c>
      <c r="K20" s="118">
        <v>554.36522000000002</v>
      </c>
      <c r="L20" s="84">
        <f t="shared" si="5"/>
        <v>1.0850031781979594</v>
      </c>
      <c r="M20" s="89">
        <v>39.605220000000003</v>
      </c>
      <c r="N20" s="118">
        <v>0.88200000000000001</v>
      </c>
      <c r="O20" s="84">
        <f t="shared" si="6"/>
        <v>2.2269791709274685E-2</v>
      </c>
      <c r="P20" s="89">
        <v>64.519000000000005</v>
      </c>
      <c r="Q20" s="118">
        <v>12.262540000000001</v>
      </c>
      <c r="R20" s="84">
        <f>IF(Q20=0," ",IF(Q20/P20*100&gt;200,"св.200",Q20/P20))</f>
        <v>0.19006091228940314</v>
      </c>
      <c r="S20" s="89">
        <v>0</v>
      </c>
      <c r="T20" s="85"/>
      <c r="U20" s="84" t="str">
        <f t="shared" si="7"/>
        <v xml:space="preserve"> </v>
      </c>
      <c r="V20" s="71"/>
      <c r="W20" s="75"/>
      <c r="X20" s="84" t="str">
        <f t="shared" si="8"/>
        <v xml:space="preserve"> </v>
      </c>
      <c r="Y20" s="89">
        <v>0</v>
      </c>
      <c r="Z20" s="118">
        <v>0</v>
      </c>
      <c r="AA20" s="84" t="str">
        <f t="shared" si="9"/>
        <v xml:space="preserve"> </v>
      </c>
      <c r="AB20" s="89">
        <v>5.5990099999999998</v>
      </c>
      <c r="AC20" s="118">
        <v>2.0194000000000001</v>
      </c>
      <c r="AD20" s="86">
        <f t="shared" si="15"/>
        <v>0.36067090432058529</v>
      </c>
      <c r="AE20" s="89">
        <v>0</v>
      </c>
      <c r="AF20" s="118">
        <v>0</v>
      </c>
      <c r="AG20" s="86" t="str">
        <f t="shared" si="21"/>
        <v xml:space="preserve"> </v>
      </c>
      <c r="AH20" s="89">
        <v>2.0883699999999998</v>
      </c>
      <c r="AI20" s="118">
        <v>1.86737</v>
      </c>
      <c r="AJ20" s="86">
        <f t="shared" si="10"/>
        <v>0.89417584048803622</v>
      </c>
      <c r="AK20" s="89">
        <v>0</v>
      </c>
      <c r="AL20" s="118">
        <v>0</v>
      </c>
      <c r="AM20" s="86" t="str">
        <f>IF(AL20=0," ",IF(AL20/AK20*100&gt;200,"св.200",AL20/AK20))</f>
        <v xml:space="preserve"> </v>
      </c>
      <c r="AN20" s="89">
        <v>3.4634499999999999</v>
      </c>
      <c r="AO20" s="118">
        <v>0.10484</v>
      </c>
      <c r="AP20" s="86">
        <f t="shared" si="17"/>
        <v>3.0270395126246952E-2</v>
      </c>
      <c r="AQ20" s="74">
        <f t="shared" si="25"/>
        <v>4.7190000000000065E-2</v>
      </c>
      <c r="AR20" s="76">
        <f t="shared" si="24"/>
        <v>4.7190000000000107E-2</v>
      </c>
      <c r="AS20" s="86">
        <f t="shared" si="13"/>
        <v>1.0000000000000009</v>
      </c>
    </row>
    <row r="21" spans="1:45" s="23" customFormat="1" ht="15.75" x14ac:dyDescent="0.25">
      <c r="A21" s="24"/>
      <c r="B21" s="24">
        <v>8</v>
      </c>
      <c r="C21" s="25" t="s">
        <v>169</v>
      </c>
      <c r="D21" s="71">
        <f>G21+J21+M21+P21+S21+V21+Y21+AB21</f>
        <v>1764.4052500000003</v>
      </c>
      <c r="E21" s="72">
        <f>(H21+K21+N21+Q21+T21+W21+Z21+AC21)</f>
        <v>2096.45894</v>
      </c>
      <c r="F21" s="84">
        <f t="shared" si="3"/>
        <v>1.1881958183926282</v>
      </c>
      <c r="G21" s="89">
        <v>1333.9440900000002</v>
      </c>
      <c r="H21" s="118">
        <v>1858.7041299999999</v>
      </c>
      <c r="I21" s="84">
        <f t="shared" si="4"/>
        <v>1.3933898309036323</v>
      </c>
      <c r="J21" s="89">
        <v>400.70628000000005</v>
      </c>
      <c r="K21" s="118">
        <v>201.89858999999998</v>
      </c>
      <c r="L21" s="84">
        <f t="shared" si="5"/>
        <v>0.50385681502171609</v>
      </c>
      <c r="M21" s="89">
        <v>7.8400000000000011E-2</v>
      </c>
      <c r="N21" s="118">
        <v>0</v>
      </c>
      <c r="O21" s="84">
        <f t="shared" si="6"/>
        <v>0</v>
      </c>
      <c r="P21" s="89">
        <v>4.8</v>
      </c>
      <c r="Q21" s="118">
        <v>11.333</v>
      </c>
      <c r="R21" s="84" t="str">
        <f t="shared" si="18"/>
        <v>св.200</v>
      </c>
      <c r="S21" s="89">
        <v>0</v>
      </c>
      <c r="T21" s="85"/>
      <c r="U21" s="84" t="str">
        <f t="shared" si="7"/>
        <v xml:space="preserve"> </v>
      </c>
      <c r="V21" s="71"/>
      <c r="W21" s="75"/>
      <c r="X21" s="84" t="str">
        <f t="shared" si="8"/>
        <v xml:space="preserve"> </v>
      </c>
      <c r="Y21" s="89">
        <v>0</v>
      </c>
      <c r="Z21" s="118">
        <v>0</v>
      </c>
      <c r="AA21" s="84" t="str">
        <f t="shared" si="9"/>
        <v xml:space="preserve"> </v>
      </c>
      <c r="AB21" s="89">
        <v>24.876480000000001</v>
      </c>
      <c r="AC21" s="118">
        <v>24.523220000000002</v>
      </c>
      <c r="AD21" s="86">
        <f t="shared" si="15"/>
        <v>0.9857994378625915</v>
      </c>
      <c r="AE21" s="89">
        <v>9.5459999999999994</v>
      </c>
      <c r="AF21" s="118">
        <v>9.5459999999999994</v>
      </c>
      <c r="AG21" s="86">
        <f t="shared" si="21"/>
        <v>1</v>
      </c>
      <c r="AH21" s="89">
        <v>12.11543</v>
      </c>
      <c r="AI21" s="118">
        <v>12.11543</v>
      </c>
      <c r="AJ21" s="86">
        <f t="shared" si="10"/>
        <v>1</v>
      </c>
      <c r="AK21" s="89">
        <v>0.95757000000000003</v>
      </c>
      <c r="AL21" s="118">
        <v>0.95757000000000003</v>
      </c>
      <c r="AM21" s="86">
        <f t="shared" si="16"/>
        <v>1</v>
      </c>
      <c r="AN21" s="89">
        <v>0.61545000000000005</v>
      </c>
      <c r="AO21" s="118">
        <v>0.26218999999999998</v>
      </c>
      <c r="AP21" s="86">
        <f t="shared" si="17"/>
        <v>0.42601348606710532</v>
      </c>
      <c r="AQ21" s="74">
        <f t="shared" si="25"/>
        <v>1.6420300000000014</v>
      </c>
      <c r="AR21" s="76">
        <f t="shared" si="24"/>
        <v>1.6420300000000028</v>
      </c>
      <c r="AS21" s="86">
        <f t="shared" si="13"/>
        <v>1.0000000000000009</v>
      </c>
    </row>
    <row r="22" spans="1:45" s="23" customFormat="1" ht="15.75" x14ac:dyDescent="0.25">
      <c r="A22" s="24"/>
      <c r="B22" s="24">
        <v>9</v>
      </c>
      <c r="C22" s="25" t="s">
        <v>10</v>
      </c>
      <c r="D22" s="71">
        <f t="shared" si="14"/>
        <v>2376.21225</v>
      </c>
      <c r="E22" s="72">
        <f t="shared" si="23"/>
        <v>896.46306000000016</v>
      </c>
      <c r="F22" s="84">
        <f t="shared" si="3"/>
        <v>0.37726556623887453</v>
      </c>
      <c r="G22" s="89">
        <v>1872.2236699999999</v>
      </c>
      <c r="H22" s="118">
        <v>741.4599300000001</v>
      </c>
      <c r="I22" s="84">
        <f t="shared" si="4"/>
        <v>0.39603170384017211</v>
      </c>
      <c r="J22" s="89">
        <v>460.78474</v>
      </c>
      <c r="K22" s="118">
        <v>121.83088000000001</v>
      </c>
      <c r="L22" s="84">
        <f t="shared" si="5"/>
        <v>0.26439868646691728</v>
      </c>
      <c r="M22" s="89">
        <v>2.3309000000000002</v>
      </c>
      <c r="N22" s="118">
        <v>1.1000000000000001</v>
      </c>
      <c r="O22" s="84">
        <f t="shared" si="6"/>
        <v>0.47192071731949031</v>
      </c>
      <c r="P22" s="89">
        <v>16.11</v>
      </c>
      <c r="Q22" s="118">
        <v>18.545999999999999</v>
      </c>
      <c r="R22" s="84">
        <f t="shared" si="18"/>
        <v>1.1512104283054003</v>
      </c>
      <c r="S22" s="89">
        <v>0</v>
      </c>
      <c r="T22" s="85"/>
      <c r="U22" s="84" t="str">
        <f t="shared" si="7"/>
        <v xml:space="preserve"> </v>
      </c>
      <c r="V22" s="71"/>
      <c r="W22" s="75"/>
      <c r="X22" s="84" t="str">
        <f t="shared" si="8"/>
        <v xml:space="preserve"> </v>
      </c>
      <c r="Y22" s="89">
        <v>0</v>
      </c>
      <c r="Z22" s="118">
        <v>0</v>
      </c>
      <c r="AA22" s="84" t="str">
        <f t="shared" si="9"/>
        <v xml:space="preserve"> </v>
      </c>
      <c r="AB22" s="89">
        <v>24.76294</v>
      </c>
      <c r="AC22" s="118">
        <v>13.526249999999999</v>
      </c>
      <c r="AD22" s="86">
        <f t="shared" si="15"/>
        <v>0.54622956724847693</v>
      </c>
      <c r="AE22" s="89">
        <v>2.564E-2</v>
      </c>
      <c r="AF22" s="118">
        <v>2.564E-2</v>
      </c>
      <c r="AG22" s="86">
        <f t="shared" si="21"/>
        <v>1</v>
      </c>
      <c r="AH22" s="89">
        <v>17.546220000000002</v>
      </c>
      <c r="AI22" s="118">
        <v>12.5428</v>
      </c>
      <c r="AJ22" s="86">
        <f t="shared" si="10"/>
        <v>0.71484342496560505</v>
      </c>
      <c r="AK22" s="89">
        <v>6.0398900000000006</v>
      </c>
      <c r="AL22" s="118">
        <v>0.24237</v>
      </c>
      <c r="AM22" s="86">
        <f t="shared" si="16"/>
        <v>4.0128214255557633E-2</v>
      </c>
      <c r="AN22" s="89">
        <v>9.7129999999999994E-2</v>
      </c>
      <c r="AO22" s="118">
        <v>7.4400000000000004E-3</v>
      </c>
      <c r="AP22" s="86">
        <f t="shared" si="17"/>
        <v>7.6598373314115106E-2</v>
      </c>
      <c r="AQ22" s="74">
        <f t="shared" si="25"/>
        <v>1.0540599999999989</v>
      </c>
      <c r="AR22" s="76">
        <f t="shared" si="24"/>
        <v>0.7080000000000003</v>
      </c>
      <c r="AS22" s="86">
        <f t="shared" si="13"/>
        <v>0.671688518680152</v>
      </c>
    </row>
    <row r="23" spans="1:45" s="23" customFormat="1" ht="15.75" x14ac:dyDescent="0.25">
      <c r="A23" s="24"/>
      <c r="B23" s="24">
        <v>10</v>
      </c>
      <c r="C23" s="25" t="s">
        <v>11</v>
      </c>
      <c r="D23" s="71">
        <f t="shared" si="14"/>
        <v>582.14392999999995</v>
      </c>
      <c r="E23" s="72">
        <f t="shared" si="23"/>
        <v>248.81157999999999</v>
      </c>
      <c r="F23" s="84">
        <f t="shared" si="3"/>
        <v>0.42740560740708922</v>
      </c>
      <c r="G23" s="89">
        <v>487.78023999999999</v>
      </c>
      <c r="H23" s="118">
        <v>191.18948</v>
      </c>
      <c r="I23" s="84">
        <f t="shared" si="4"/>
        <v>0.3919582310263327</v>
      </c>
      <c r="J23" s="89">
        <v>77.343170000000001</v>
      </c>
      <c r="K23" s="118">
        <v>7.2679799999999997</v>
      </c>
      <c r="L23" s="84">
        <f t="shared" si="5"/>
        <v>9.3970547108425992E-2</v>
      </c>
      <c r="M23" s="89">
        <v>0.13789999999999999</v>
      </c>
      <c r="N23" s="118">
        <v>32.423299999999998</v>
      </c>
      <c r="O23" s="84" t="str">
        <f t="shared" si="6"/>
        <v>св.200</v>
      </c>
      <c r="P23" s="89">
        <v>0</v>
      </c>
      <c r="Q23" s="118">
        <v>1.839</v>
      </c>
      <c r="R23" s="84" t="str">
        <f t="shared" si="18"/>
        <v xml:space="preserve"> </v>
      </c>
      <c r="S23" s="89">
        <v>0</v>
      </c>
      <c r="T23" s="85"/>
      <c r="U23" s="84" t="str">
        <f t="shared" si="7"/>
        <v xml:space="preserve"> </v>
      </c>
      <c r="V23" s="71"/>
      <c r="W23" s="75"/>
      <c r="X23" s="84" t="str">
        <f t="shared" si="8"/>
        <v xml:space="preserve"> </v>
      </c>
      <c r="Y23" s="89">
        <v>0</v>
      </c>
      <c r="Z23" s="118">
        <v>0</v>
      </c>
      <c r="AA23" s="84" t="str">
        <f t="shared" si="9"/>
        <v xml:space="preserve"> </v>
      </c>
      <c r="AB23" s="89">
        <v>16.882619999999999</v>
      </c>
      <c r="AC23" s="118">
        <v>16.091819999999998</v>
      </c>
      <c r="AD23" s="86">
        <f t="shared" si="15"/>
        <v>0.95315892912356015</v>
      </c>
      <c r="AE23" s="89">
        <v>14.666729999999999</v>
      </c>
      <c r="AF23" s="118">
        <v>14.666729999999999</v>
      </c>
      <c r="AG23" s="86">
        <f t="shared" si="21"/>
        <v>1</v>
      </c>
      <c r="AH23" s="89">
        <v>0</v>
      </c>
      <c r="AI23" s="118">
        <v>0</v>
      </c>
      <c r="AJ23" s="86" t="str">
        <f t="shared" si="10"/>
        <v xml:space="preserve"> </v>
      </c>
      <c r="AK23" s="89">
        <v>0.37510000000000004</v>
      </c>
      <c r="AL23" s="118">
        <v>8.4599999999999995E-2</v>
      </c>
      <c r="AM23" s="86">
        <f t="shared" si="16"/>
        <v>0.22553985603838972</v>
      </c>
      <c r="AN23" s="89">
        <v>0.58910000000000007</v>
      </c>
      <c r="AO23" s="118">
        <v>8.8800000000000004E-2</v>
      </c>
      <c r="AP23" s="86">
        <f t="shared" si="17"/>
        <v>0.15073841453063994</v>
      </c>
      <c r="AQ23" s="74">
        <f t="shared" si="25"/>
        <v>1.25169</v>
      </c>
      <c r="AR23" s="76">
        <f t="shared" si="24"/>
        <v>1.2516899999999991</v>
      </c>
      <c r="AS23" s="86">
        <f t="shared" si="13"/>
        <v>0.99999999999999933</v>
      </c>
    </row>
    <row r="24" spans="1:45" s="23" customFormat="1" ht="15.75" x14ac:dyDescent="0.25">
      <c r="A24" s="24"/>
      <c r="B24" s="24">
        <v>11</v>
      </c>
      <c r="C24" s="25" t="s">
        <v>12</v>
      </c>
      <c r="D24" s="71">
        <f t="shared" si="14"/>
        <v>884.56315000000006</v>
      </c>
      <c r="E24" s="72">
        <f t="shared" si="23"/>
        <v>297.46580999999998</v>
      </c>
      <c r="F24" s="84">
        <f t="shared" si="3"/>
        <v>0.33628555519184805</v>
      </c>
      <c r="G24" s="89">
        <v>545.84854000000007</v>
      </c>
      <c r="H24" s="118">
        <v>65.427180000000007</v>
      </c>
      <c r="I24" s="84">
        <f t="shared" si="4"/>
        <v>0.11986324997773191</v>
      </c>
      <c r="J24" s="89">
        <v>299.93069000000003</v>
      </c>
      <c r="K24" s="118">
        <v>201.07585</v>
      </c>
      <c r="L24" s="84">
        <f t="shared" si="5"/>
        <v>0.67040771986354575</v>
      </c>
      <c r="M24" s="89">
        <v>0</v>
      </c>
      <c r="N24" s="118">
        <v>0</v>
      </c>
      <c r="O24" s="84" t="str">
        <f t="shared" si="6"/>
        <v xml:space="preserve"> </v>
      </c>
      <c r="P24" s="89">
        <v>28.718169999999997</v>
      </c>
      <c r="Q24" s="118">
        <v>30.02786</v>
      </c>
      <c r="R24" s="84">
        <f t="shared" si="18"/>
        <v>1.0456049253834769</v>
      </c>
      <c r="S24" s="89">
        <v>6.0499999999999998E-3</v>
      </c>
      <c r="T24" s="85"/>
      <c r="U24" s="84" t="str">
        <f>IF(T24=0," ",IF(T24/S24*100&gt;200,"св.200",T24/S24))</f>
        <v xml:space="preserve"> </v>
      </c>
      <c r="V24" s="71"/>
      <c r="W24" s="75"/>
      <c r="X24" s="84" t="str">
        <f t="shared" si="8"/>
        <v xml:space="preserve"> </v>
      </c>
      <c r="Y24" s="89">
        <v>0</v>
      </c>
      <c r="Z24" s="118">
        <v>0</v>
      </c>
      <c r="AA24" s="84" t="str">
        <f t="shared" si="9"/>
        <v xml:space="preserve"> </v>
      </c>
      <c r="AB24" s="89">
        <v>10.059700000000001</v>
      </c>
      <c r="AC24" s="118">
        <v>0.93491999999999997</v>
      </c>
      <c r="AD24" s="86">
        <f t="shared" si="15"/>
        <v>9.2937165124208465E-2</v>
      </c>
      <c r="AE24" s="89">
        <v>0</v>
      </c>
      <c r="AF24" s="118">
        <v>0</v>
      </c>
      <c r="AG24" s="86" t="str">
        <f t="shared" si="21"/>
        <v xml:space="preserve"> </v>
      </c>
      <c r="AH24" s="89">
        <v>8.77135</v>
      </c>
      <c r="AI24" s="118">
        <v>0</v>
      </c>
      <c r="AJ24" s="86">
        <f t="shared" si="10"/>
        <v>0</v>
      </c>
      <c r="AK24" s="89">
        <v>3.1890000000000002E-2</v>
      </c>
      <c r="AL24" s="118">
        <v>6.4400000000000004E-3</v>
      </c>
      <c r="AM24" s="86">
        <f t="shared" si="16"/>
        <v>0.20194418312950768</v>
      </c>
      <c r="AN24" s="89">
        <v>0.32797999999999999</v>
      </c>
      <c r="AO24" s="118">
        <v>0</v>
      </c>
      <c r="AP24" s="86">
        <f t="shared" si="17"/>
        <v>0</v>
      </c>
      <c r="AQ24" s="74">
        <f t="shared" si="25"/>
        <v>0.9284800000000013</v>
      </c>
      <c r="AR24" s="76">
        <f t="shared" si="24"/>
        <v>0.92847999999999997</v>
      </c>
      <c r="AS24" s="86">
        <f t="shared" si="13"/>
        <v>0.99999999999999856</v>
      </c>
    </row>
    <row r="25" spans="1:45" s="23" customFormat="1" ht="15.75" x14ac:dyDescent="0.25">
      <c r="A25" s="24"/>
      <c r="B25" s="24">
        <v>12</v>
      </c>
      <c r="C25" s="25" t="s">
        <v>13</v>
      </c>
      <c r="D25" s="71">
        <f t="shared" si="14"/>
        <v>533.90885999999989</v>
      </c>
      <c r="E25" s="72">
        <f t="shared" si="23"/>
        <v>263.91165999999998</v>
      </c>
      <c r="F25" s="84">
        <f t="shared" si="3"/>
        <v>0.49430095615944647</v>
      </c>
      <c r="G25" s="89">
        <v>427.03724</v>
      </c>
      <c r="H25" s="118">
        <v>231.89059</v>
      </c>
      <c r="I25" s="84">
        <f t="shared" si="4"/>
        <v>0.543021938789226</v>
      </c>
      <c r="J25" s="89">
        <v>98.321060000000003</v>
      </c>
      <c r="K25" s="118">
        <v>26.53969</v>
      </c>
      <c r="L25" s="84">
        <f t="shared" si="5"/>
        <v>0.26992884332207157</v>
      </c>
      <c r="M25" s="89">
        <v>0</v>
      </c>
      <c r="N25" s="118">
        <v>0</v>
      </c>
      <c r="O25" s="84" t="str">
        <f t="shared" si="6"/>
        <v xml:space="preserve"> </v>
      </c>
      <c r="P25" s="89">
        <v>4.8</v>
      </c>
      <c r="Q25" s="118">
        <v>4.8</v>
      </c>
      <c r="R25" s="84">
        <f t="shared" si="18"/>
        <v>1</v>
      </c>
      <c r="S25" s="89">
        <v>0</v>
      </c>
      <c r="T25" s="85"/>
      <c r="U25" s="84" t="str">
        <f t="shared" si="7"/>
        <v xml:space="preserve"> </v>
      </c>
      <c r="V25" s="71"/>
      <c r="W25" s="75"/>
      <c r="X25" s="84" t="str">
        <f t="shared" si="8"/>
        <v xml:space="preserve"> </v>
      </c>
      <c r="Y25" s="89">
        <v>0</v>
      </c>
      <c r="Z25" s="118">
        <v>0</v>
      </c>
      <c r="AA25" s="84" t="str">
        <f t="shared" si="9"/>
        <v xml:space="preserve"> </v>
      </c>
      <c r="AB25" s="89">
        <v>3.7505600000000001</v>
      </c>
      <c r="AC25" s="118">
        <v>0.68137999999999999</v>
      </c>
      <c r="AD25" s="86">
        <f t="shared" si="15"/>
        <v>0.18167420331897102</v>
      </c>
      <c r="AE25" s="89">
        <v>0.104</v>
      </c>
      <c r="AF25" s="118">
        <v>0</v>
      </c>
      <c r="AG25" s="86">
        <f t="shared" si="21"/>
        <v>0</v>
      </c>
      <c r="AH25" s="89">
        <v>1.2541</v>
      </c>
      <c r="AI25" s="118">
        <v>0.24109999999999998</v>
      </c>
      <c r="AJ25" s="86">
        <f t="shared" si="10"/>
        <v>0.19224942189618052</v>
      </c>
      <c r="AK25" s="89">
        <v>7.2010000000000005E-2</v>
      </c>
      <c r="AL25" s="118">
        <v>7.2010000000000005E-2</v>
      </c>
      <c r="AM25" s="86">
        <f t="shared" si="16"/>
        <v>1</v>
      </c>
      <c r="AN25" s="89">
        <v>1.2036</v>
      </c>
      <c r="AO25" s="118">
        <v>0.15</v>
      </c>
      <c r="AP25" s="86">
        <f t="shared" si="17"/>
        <v>0.12462612163509471</v>
      </c>
      <c r="AQ25" s="74">
        <f t="shared" si="25"/>
        <v>1.1168499999999997</v>
      </c>
      <c r="AR25" s="76">
        <f t="shared" si="24"/>
        <v>0.21826999999999999</v>
      </c>
      <c r="AS25" s="86">
        <f t="shared" si="13"/>
        <v>0.19543358553073381</v>
      </c>
    </row>
    <row r="26" spans="1:45" s="23" customFormat="1" ht="15.75" x14ac:dyDescent="0.25">
      <c r="A26" s="24"/>
      <c r="B26" s="24">
        <v>13</v>
      </c>
      <c r="C26" s="25" t="s">
        <v>184</v>
      </c>
      <c r="D26" s="71">
        <f>G26+J26+M26+P26+S26+V26+Y26+AB26</f>
        <v>1186.0549900000001</v>
      </c>
      <c r="E26" s="72">
        <f>(H26+K26+N26+Q26+T26+W26+Z26+AC26)</f>
        <v>1002.2720800000001</v>
      </c>
      <c r="F26" s="84">
        <f t="shared" si="3"/>
        <v>0.84504688943638273</v>
      </c>
      <c r="G26" s="89">
        <v>479.53417999999999</v>
      </c>
      <c r="H26" s="118">
        <v>472.80538000000001</v>
      </c>
      <c r="I26" s="84">
        <f t="shared" si="4"/>
        <v>0.98596804924312176</v>
      </c>
      <c r="J26" s="89">
        <v>595.8750500000001</v>
      </c>
      <c r="K26" s="118">
        <v>479.41496000000001</v>
      </c>
      <c r="L26" s="84">
        <f t="shared" si="5"/>
        <v>0.80455619009387946</v>
      </c>
      <c r="M26" s="89">
        <v>1.944</v>
      </c>
      <c r="N26" s="118">
        <v>0</v>
      </c>
      <c r="O26" s="84">
        <f t="shared" si="6"/>
        <v>0</v>
      </c>
      <c r="P26" s="89">
        <v>66.897999999999996</v>
      </c>
      <c r="Q26" s="118">
        <v>8.26</v>
      </c>
      <c r="R26" s="84">
        <f>IF(Q26=0," ",IF(Q26/P26*100&gt;200,"св.200",Q26/P26))</f>
        <v>0.12347155370863105</v>
      </c>
      <c r="S26" s="89">
        <v>0</v>
      </c>
      <c r="T26" s="85"/>
      <c r="U26" s="84" t="str">
        <f t="shared" si="7"/>
        <v xml:space="preserve"> </v>
      </c>
      <c r="V26" s="71"/>
      <c r="W26" s="75"/>
      <c r="X26" s="84" t="str">
        <f t="shared" si="8"/>
        <v xml:space="preserve"> </v>
      </c>
      <c r="Y26" s="89">
        <v>0</v>
      </c>
      <c r="Z26" s="118">
        <v>0</v>
      </c>
      <c r="AA26" s="84" t="str">
        <f t="shared" si="9"/>
        <v xml:space="preserve"> </v>
      </c>
      <c r="AB26" s="89">
        <v>41.803760000000004</v>
      </c>
      <c r="AC26" s="118">
        <v>41.791739999999997</v>
      </c>
      <c r="AD26" s="86">
        <f t="shared" si="15"/>
        <v>0.99971246605568476</v>
      </c>
      <c r="AE26" s="89">
        <v>0</v>
      </c>
      <c r="AF26" s="118">
        <v>0</v>
      </c>
      <c r="AG26" s="86" t="str">
        <f t="shared" si="21"/>
        <v xml:space="preserve"> </v>
      </c>
      <c r="AH26" s="89">
        <v>18.739570000000001</v>
      </c>
      <c r="AI26" s="118">
        <v>18.739570000000001</v>
      </c>
      <c r="AJ26" s="86">
        <f>IF(AI26=0," ",IF(AI26/AH26*100&gt;200,"св.200",AI26/AH26))</f>
        <v>1</v>
      </c>
      <c r="AK26" s="89">
        <v>21.863009999999999</v>
      </c>
      <c r="AL26" s="118">
        <v>21.863009999999999</v>
      </c>
      <c r="AM26" s="86">
        <f t="shared" si="16"/>
        <v>1</v>
      </c>
      <c r="AN26" s="89">
        <v>1.2011800000000001</v>
      </c>
      <c r="AO26" s="118">
        <v>1.18916</v>
      </c>
      <c r="AP26" s="86">
        <f t="shared" si="17"/>
        <v>0.98999317337950998</v>
      </c>
      <c r="AQ26" s="74">
        <f t="shared" si="25"/>
        <v>4.2188474935755949E-15</v>
      </c>
      <c r="AR26" s="76">
        <f t="shared" si="24"/>
        <v>-2.4424906541753444E-15</v>
      </c>
      <c r="AS26" s="86">
        <f t="shared" si="13"/>
        <v>-0.57894736842105265</v>
      </c>
    </row>
    <row r="27" spans="1:45" s="23" customFormat="1" ht="15.75" x14ac:dyDescent="0.25">
      <c r="A27" s="24"/>
      <c r="B27" s="24">
        <v>14</v>
      </c>
      <c r="C27" s="25" t="s">
        <v>14</v>
      </c>
      <c r="D27" s="71">
        <f t="shared" si="14"/>
        <v>318.43945000000002</v>
      </c>
      <c r="E27" s="72">
        <f t="shared" si="23"/>
        <v>236.55667</v>
      </c>
      <c r="F27" s="84">
        <f t="shared" si="3"/>
        <v>0.74286232437595268</v>
      </c>
      <c r="G27" s="89">
        <v>59.093249999999998</v>
      </c>
      <c r="H27" s="118">
        <v>73.759899999999988</v>
      </c>
      <c r="I27" s="84">
        <f t="shared" si="4"/>
        <v>1.2481950138129141</v>
      </c>
      <c r="J27" s="89">
        <v>217.88101999999998</v>
      </c>
      <c r="K27" s="118">
        <v>145.18155999999999</v>
      </c>
      <c r="L27" s="84">
        <f t="shared" si="5"/>
        <v>0.66633413043504208</v>
      </c>
      <c r="M27" s="89">
        <v>4.2599999999999999E-2</v>
      </c>
      <c r="N27" s="118">
        <v>0</v>
      </c>
      <c r="O27" s="84">
        <f t="shared" si="6"/>
        <v>0</v>
      </c>
      <c r="P27" s="89">
        <v>20.61</v>
      </c>
      <c r="Q27" s="118">
        <v>11.794799999999999</v>
      </c>
      <c r="R27" s="84"/>
      <c r="S27" s="89">
        <v>0</v>
      </c>
      <c r="T27" s="85"/>
      <c r="U27" s="84" t="str">
        <f t="shared" si="7"/>
        <v xml:space="preserve"> </v>
      </c>
      <c r="V27" s="71"/>
      <c r="W27" s="75"/>
      <c r="X27" s="84" t="str">
        <f t="shared" si="8"/>
        <v xml:space="preserve"> </v>
      </c>
      <c r="Y27" s="89">
        <v>0</v>
      </c>
      <c r="Z27" s="118">
        <v>0</v>
      </c>
      <c r="AA27" s="84" t="str">
        <f t="shared" si="9"/>
        <v xml:space="preserve"> </v>
      </c>
      <c r="AB27" s="89">
        <v>20.812580000000001</v>
      </c>
      <c r="AC27" s="118">
        <v>5.8204099999999999</v>
      </c>
      <c r="AD27" s="86">
        <f t="shared" si="15"/>
        <v>0.27965826437664143</v>
      </c>
      <c r="AE27" s="89">
        <v>0.17155000000000001</v>
      </c>
      <c r="AF27" s="118">
        <v>4.7E-2</v>
      </c>
      <c r="AG27" s="86">
        <f t="shared" si="21"/>
        <v>0.27397260273972601</v>
      </c>
      <c r="AH27" s="89">
        <v>11.844239999999999</v>
      </c>
      <c r="AI27" s="118">
        <v>5.4960000000000004</v>
      </c>
      <c r="AJ27" s="86">
        <f t="shared" si="10"/>
        <v>0.46402301878381397</v>
      </c>
      <c r="AK27" s="89">
        <v>8.4288799999999995</v>
      </c>
      <c r="AL27" s="118">
        <v>5.0000000000000001E-3</v>
      </c>
      <c r="AM27" s="86">
        <f t="shared" si="16"/>
        <v>5.9319862188096173E-4</v>
      </c>
      <c r="AN27" s="89">
        <v>3.9700000000000004E-3</v>
      </c>
      <c r="AO27" s="118">
        <v>3.9700000000000004E-3</v>
      </c>
      <c r="AP27" s="86">
        <f t="shared" si="17"/>
        <v>1</v>
      </c>
      <c r="AQ27" s="74">
        <f t="shared" si="25"/>
        <v>0.36394000000000198</v>
      </c>
      <c r="AR27" s="76">
        <f t="shared" si="24"/>
        <v>0.26843999999999973</v>
      </c>
      <c r="AS27" s="86">
        <f t="shared" si="13"/>
        <v>0.73759410891904786</v>
      </c>
    </row>
    <row r="28" spans="1:45" s="23" customFormat="1" ht="15.75" x14ac:dyDescent="0.25">
      <c r="A28" s="24"/>
      <c r="B28" s="24">
        <v>15</v>
      </c>
      <c r="C28" s="25" t="s">
        <v>154</v>
      </c>
      <c r="D28" s="71">
        <f t="shared" si="14"/>
        <v>2451.2263499999999</v>
      </c>
      <c r="E28" s="72">
        <f t="shared" si="23"/>
        <v>1866.7614600000002</v>
      </c>
      <c r="F28" s="84">
        <f t="shared" si="3"/>
        <v>0.76156225229873209</v>
      </c>
      <c r="G28" s="89">
        <v>1894.4279299999998</v>
      </c>
      <c r="H28" s="118">
        <v>1503.7532800000001</v>
      </c>
      <c r="I28" s="84">
        <f t="shared" si="4"/>
        <v>0.79377697941773917</v>
      </c>
      <c r="J28" s="89">
        <v>445.64841999999999</v>
      </c>
      <c r="K28" s="118">
        <v>356.00817999999998</v>
      </c>
      <c r="L28" s="84">
        <f t="shared" si="5"/>
        <v>0.7988543524960775</v>
      </c>
      <c r="M28" s="89">
        <v>0</v>
      </c>
      <c r="N28" s="118">
        <v>0</v>
      </c>
      <c r="O28" s="84" t="str">
        <f t="shared" si="6"/>
        <v xml:space="preserve"> </v>
      </c>
      <c r="P28" s="89">
        <v>35.549999999999997</v>
      </c>
      <c r="Q28" s="118">
        <v>7</v>
      </c>
      <c r="R28" s="84">
        <f>IF(Q28=0," ",IF(Q28/P28*100&gt;200,"св.200",Q28/P28))</f>
        <v>0.19690576652601971</v>
      </c>
      <c r="S28" s="89">
        <v>0</v>
      </c>
      <c r="T28" s="85"/>
      <c r="U28" s="84" t="str">
        <f t="shared" si="7"/>
        <v xml:space="preserve"> </v>
      </c>
      <c r="V28" s="71"/>
      <c r="W28" s="75"/>
      <c r="X28" s="84" t="str">
        <f t="shared" si="8"/>
        <v xml:space="preserve"> </v>
      </c>
      <c r="Y28" s="89">
        <v>0</v>
      </c>
      <c r="Z28" s="118">
        <v>0</v>
      </c>
      <c r="AA28" s="84" t="str">
        <f t="shared" si="9"/>
        <v xml:space="preserve"> </v>
      </c>
      <c r="AB28" s="89">
        <v>75.599999999999994</v>
      </c>
      <c r="AC28" s="118">
        <v>0</v>
      </c>
      <c r="AD28" s="86">
        <f t="shared" si="15"/>
        <v>0</v>
      </c>
      <c r="AE28" s="89">
        <v>0</v>
      </c>
      <c r="AF28" s="118">
        <v>0</v>
      </c>
      <c r="AG28" s="86" t="str">
        <f t="shared" si="21"/>
        <v xml:space="preserve"> </v>
      </c>
      <c r="AH28" s="89">
        <v>75.599999999999994</v>
      </c>
      <c r="AI28" s="118">
        <v>0</v>
      </c>
      <c r="AJ28" s="86">
        <f t="shared" si="10"/>
        <v>0</v>
      </c>
      <c r="AK28" s="89">
        <v>0</v>
      </c>
      <c r="AL28" s="118">
        <v>0</v>
      </c>
      <c r="AM28" s="86" t="str">
        <f t="shared" si="16"/>
        <v xml:space="preserve"> </v>
      </c>
      <c r="AN28" s="89">
        <v>0</v>
      </c>
      <c r="AO28" s="118">
        <v>0</v>
      </c>
      <c r="AP28" s="86" t="str">
        <f t="shared" si="17"/>
        <v xml:space="preserve"> </v>
      </c>
      <c r="AQ28" s="74">
        <f t="shared" si="25"/>
        <v>0</v>
      </c>
      <c r="AR28" s="76">
        <f t="shared" si="24"/>
        <v>0</v>
      </c>
      <c r="AS28" s="86" t="str">
        <f t="shared" si="13"/>
        <v xml:space="preserve"> </v>
      </c>
    </row>
    <row r="29" spans="1:45" s="23" customFormat="1" ht="15.75" x14ac:dyDescent="0.25">
      <c r="A29" s="24"/>
      <c r="B29" s="24">
        <v>16</v>
      </c>
      <c r="C29" s="25" t="s">
        <v>15</v>
      </c>
      <c r="D29" s="71">
        <f t="shared" si="14"/>
        <v>531.60473999999999</v>
      </c>
      <c r="E29" s="72">
        <f t="shared" si="23"/>
        <v>490.84898000000004</v>
      </c>
      <c r="F29" s="84">
        <f t="shared" si="3"/>
        <v>0.92333446838717059</v>
      </c>
      <c r="G29" s="89">
        <v>339.23849000000001</v>
      </c>
      <c r="H29" s="118">
        <v>367.15411999999998</v>
      </c>
      <c r="I29" s="84">
        <f t="shared" si="4"/>
        <v>1.0822890999190569</v>
      </c>
      <c r="J29" s="89">
        <v>164.80083999999999</v>
      </c>
      <c r="K29" s="118">
        <v>89.932289999999995</v>
      </c>
      <c r="L29" s="84">
        <f t="shared" si="5"/>
        <v>0.54570286170871463</v>
      </c>
      <c r="M29" s="89">
        <v>1.6449</v>
      </c>
      <c r="N29" s="118">
        <v>0.24990000000000001</v>
      </c>
      <c r="O29" s="84">
        <f t="shared" ref="O29:O32" si="27">IF(N29=0," ",IF(N29/M29*100&gt;200,"св.200",N29/M29))</f>
        <v>0.15192412912639067</v>
      </c>
      <c r="P29" s="89">
        <v>5.25</v>
      </c>
      <c r="Q29" s="118">
        <v>13.75</v>
      </c>
      <c r="R29" s="84"/>
      <c r="S29" s="89">
        <v>0</v>
      </c>
      <c r="T29" s="85"/>
      <c r="U29" s="84" t="str">
        <f t="shared" si="7"/>
        <v xml:space="preserve"> </v>
      </c>
      <c r="V29" s="71"/>
      <c r="W29" s="75"/>
      <c r="X29" s="84" t="str">
        <f t="shared" si="8"/>
        <v xml:space="preserve"> </v>
      </c>
      <c r="Y29" s="89">
        <v>0</v>
      </c>
      <c r="Z29" s="118">
        <v>0</v>
      </c>
      <c r="AA29" s="84" t="str">
        <f t="shared" si="9"/>
        <v xml:space="preserve"> </v>
      </c>
      <c r="AB29" s="89">
        <v>20.67051</v>
      </c>
      <c r="AC29" s="118">
        <v>19.76267</v>
      </c>
      <c r="AD29" s="86">
        <f t="shared" si="15"/>
        <v>0.95608042568857754</v>
      </c>
      <c r="AE29" s="89">
        <v>0</v>
      </c>
      <c r="AF29" s="118">
        <v>0</v>
      </c>
      <c r="AG29" s="86" t="str">
        <f>IF(AF29=0," ",IF(AF29/AE29*100&gt;200,"св.200",AF29/AE29))</f>
        <v xml:space="preserve"> </v>
      </c>
      <c r="AH29" s="89">
        <v>0.15930000000000002</v>
      </c>
      <c r="AI29" s="118">
        <v>0.15930000000000002</v>
      </c>
      <c r="AJ29" s="86">
        <f t="shared" si="10"/>
        <v>1</v>
      </c>
      <c r="AK29" s="89">
        <v>7.931</v>
      </c>
      <c r="AL29" s="118">
        <v>7.76</v>
      </c>
      <c r="AM29" s="86">
        <f t="shared" si="16"/>
        <v>0.97843903669146381</v>
      </c>
      <c r="AN29" s="89">
        <v>2.8484099999999999</v>
      </c>
      <c r="AO29" s="118">
        <v>2.1115699999999999</v>
      </c>
      <c r="AP29" s="86">
        <f t="shared" ref="AP29:AP33" si="28">IF(AO29=0," ",IF(AO29/AN29*100&gt;200,"св.200",AO29/AN29))</f>
        <v>0.74131533030708363</v>
      </c>
      <c r="AQ29" s="74">
        <f t="shared" si="25"/>
        <v>9.731799999999998</v>
      </c>
      <c r="AR29" s="76">
        <f t="shared" si="24"/>
        <v>9.731799999999998</v>
      </c>
      <c r="AS29" s="86">
        <f t="shared" si="13"/>
        <v>1</v>
      </c>
    </row>
    <row r="30" spans="1:45" s="23" customFormat="1" ht="15.75" x14ac:dyDescent="0.25">
      <c r="A30" s="24"/>
      <c r="B30" s="24">
        <v>17</v>
      </c>
      <c r="C30" s="25" t="s">
        <v>174</v>
      </c>
      <c r="D30" s="71">
        <f>G30+J30+M30+P30+S30+V30+Y30+AB30</f>
        <v>1631.5372900000002</v>
      </c>
      <c r="E30" s="72">
        <f>(H30+K30+N30+Q30+T30+W30+Z30+AC30)</f>
        <v>896.94220000000007</v>
      </c>
      <c r="F30" s="84">
        <f t="shared" si="3"/>
        <v>0.5497528039950591</v>
      </c>
      <c r="G30" s="89">
        <v>1155.72515</v>
      </c>
      <c r="H30" s="118">
        <v>515.52511000000004</v>
      </c>
      <c r="I30" s="84">
        <f t="shared" si="4"/>
        <v>0.44606203300153158</v>
      </c>
      <c r="J30" s="89">
        <v>228.47772000000001</v>
      </c>
      <c r="K30" s="118">
        <v>164.91723999999999</v>
      </c>
      <c r="L30" s="84">
        <f t="shared" si="5"/>
        <v>0.72180884858269767</v>
      </c>
      <c r="M30" s="89">
        <v>30.102599999999999</v>
      </c>
      <c r="N30" s="118">
        <v>29.112599999999997</v>
      </c>
      <c r="O30" s="84">
        <f t="shared" si="27"/>
        <v>0.9671124753343564</v>
      </c>
      <c r="P30" s="89">
        <v>6</v>
      </c>
      <c r="Q30" s="118">
        <v>30.402999999999999</v>
      </c>
      <c r="R30" s="84"/>
      <c r="S30" s="89">
        <v>0</v>
      </c>
      <c r="T30" s="85"/>
      <c r="U30" s="84" t="str">
        <f t="shared" si="7"/>
        <v xml:space="preserve"> </v>
      </c>
      <c r="V30" s="71"/>
      <c r="W30" s="75"/>
      <c r="X30" s="84" t="str">
        <f t="shared" si="8"/>
        <v xml:space="preserve"> </v>
      </c>
      <c r="Y30" s="89">
        <v>41.957000000000001</v>
      </c>
      <c r="Z30" s="118">
        <v>0</v>
      </c>
      <c r="AA30" s="84">
        <f t="shared" si="9"/>
        <v>0</v>
      </c>
      <c r="AB30" s="89">
        <v>169.27482000000001</v>
      </c>
      <c r="AC30" s="118">
        <v>156.98425</v>
      </c>
      <c r="AD30" s="86">
        <f t="shared" si="15"/>
        <v>0.92739280419852166</v>
      </c>
      <c r="AE30" s="89">
        <v>150.29456999999999</v>
      </c>
      <c r="AF30" s="118">
        <v>150.29456999999999</v>
      </c>
      <c r="AG30" s="86">
        <f t="shared" si="21"/>
        <v>1</v>
      </c>
      <c r="AH30" s="89">
        <v>2.35114</v>
      </c>
      <c r="AI30" s="118">
        <v>2.35114</v>
      </c>
      <c r="AJ30" s="86">
        <f t="shared" si="10"/>
        <v>1</v>
      </c>
      <c r="AK30" s="89">
        <v>0.1225</v>
      </c>
      <c r="AL30" s="118">
        <v>0.1225</v>
      </c>
      <c r="AM30" s="86">
        <f t="shared" si="16"/>
        <v>1</v>
      </c>
      <c r="AN30" s="89">
        <v>12.36407</v>
      </c>
      <c r="AO30" s="118">
        <v>7.3499999999999996E-2</v>
      </c>
      <c r="AP30" s="86">
        <f t="shared" si="28"/>
        <v>5.944644441514808E-3</v>
      </c>
      <c r="AQ30" s="74">
        <f t="shared" si="25"/>
        <v>4.1425400000000128</v>
      </c>
      <c r="AR30" s="76">
        <f t="shared" si="24"/>
        <v>4.1425400000000101</v>
      </c>
      <c r="AS30" s="86">
        <f t="shared" si="13"/>
        <v>0.99999999999999933</v>
      </c>
    </row>
    <row r="31" spans="1:45" s="23" customFormat="1" ht="15.75" x14ac:dyDescent="0.25">
      <c r="A31" s="24"/>
      <c r="B31" s="24">
        <v>18</v>
      </c>
      <c r="C31" s="25" t="s">
        <v>183</v>
      </c>
      <c r="D31" s="71">
        <f>G31+J31+M31+P31+S31+V31+Y31+AB31</f>
        <v>6235.0065600000007</v>
      </c>
      <c r="E31" s="72">
        <f>(H31+K31+N31+Q31+T31+W31+Z31+AC31)</f>
        <v>4073.5466799999999</v>
      </c>
      <c r="F31" s="84">
        <f t="shared" si="3"/>
        <v>0.65333478654752197</v>
      </c>
      <c r="G31" s="89">
        <v>3105.8792400000002</v>
      </c>
      <c r="H31" s="118">
        <v>2692.09906</v>
      </c>
      <c r="I31" s="84">
        <f t="shared" si="4"/>
        <v>0.86677518730573688</v>
      </c>
      <c r="J31" s="89">
        <v>1725.3689099999999</v>
      </c>
      <c r="K31" s="118">
        <v>1159.7716</v>
      </c>
      <c r="L31" s="84">
        <f t="shared" si="5"/>
        <v>0.67218760769254859</v>
      </c>
      <c r="M31" s="89">
        <v>2.4329999999999998</v>
      </c>
      <c r="N31" s="118">
        <v>1.0415999999999999</v>
      </c>
      <c r="O31" s="84">
        <f t="shared" si="27"/>
        <v>0.42811344019728725</v>
      </c>
      <c r="P31" s="89">
        <v>213.66398999999998</v>
      </c>
      <c r="Q31" s="118">
        <v>85.705219999999997</v>
      </c>
      <c r="R31" s="84">
        <f t="shared" ref="R31:R33" si="29">IF(Q31=0," ",IF(Q31/P31*100&gt;200,"св.200",Q31/P31))</f>
        <v>0.40112149922876572</v>
      </c>
      <c r="S31" s="89">
        <v>0.11686000000000001</v>
      </c>
      <c r="T31" s="85"/>
      <c r="U31" s="84">
        <f t="shared" si="7"/>
        <v>0</v>
      </c>
      <c r="V31" s="71"/>
      <c r="W31" s="75"/>
      <c r="X31" s="84" t="str">
        <f t="shared" si="8"/>
        <v xml:space="preserve"> </v>
      </c>
      <c r="Y31" s="89">
        <v>1141.42</v>
      </c>
      <c r="Z31" s="118">
        <v>100.45108999999999</v>
      </c>
      <c r="AA31" s="84">
        <f t="shared" si="9"/>
        <v>8.8005370503408023E-2</v>
      </c>
      <c r="AB31" s="89">
        <v>46.124559999999995</v>
      </c>
      <c r="AC31" s="118">
        <v>34.478110000000001</v>
      </c>
      <c r="AD31" s="86">
        <f t="shared" si="15"/>
        <v>0.74750003035259316</v>
      </c>
      <c r="AE31" s="89">
        <v>0</v>
      </c>
      <c r="AF31" s="118">
        <v>0</v>
      </c>
      <c r="AG31" s="86" t="str">
        <f t="shared" si="21"/>
        <v xml:space="preserve"> </v>
      </c>
      <c r="AH31" s="89">
        <v>5.4683900000000003</v>
      </c>
      <c r="AI31" s="118">
        <v>5.4683900000000003</v>
      </c>
      <c r="AJ31" s="86">
        <f t="shared" si="10"/>
        <v>1</v>
      </c>
      <c r="AK31" s="89">
        <v>39.47625</v>
      </c>
      <c r="AL31" s="118">
        <v>28.515599999999999</v>
      </c>
      <c r="AM31" s="86">
        <f t="shared" si="16"/>
        <v>0.72234824736392134</v>
      </c>
      <c r="AN31" s="89">
        <v>1.1799200000000001</v>
      </c>
      <c r="AO31" s="118">
        <v>0.49412</v>
      </c>
      <c r="AP31" s="86">
        <f t="shared" si="28"/>
        <v>0.4187741541799444</v>
      </c>
      <c r="AQ31" s="74">
        <f t="shared" si="25"/>
        <v>-4.4408920985006262E-15</v>
      </c>
      <c r="AR31" s="76">
        <f t="shared" si="24"/>
        <v>2.3314683517128287E-15</v>
      </c>
      <c r="AS31" s="86"/>
    </row>
    <row r="32" spans="1:45" s="23" customFormat="1" ht="15.75" x14ac:dyDescent="0.25">
      <c r="A32" s="24"/>
      <c r="B32" s="24">
        <v>19</v>
      </c>
      <c r="C32" s="25" t="s">
        <v>16</v>
      </c>
      <c r="D32" s="71">
        <f>G32+J32+M32+P32+S32+V32+Y32+AB32</f>
        <v>1601.5832800000001</v>
      </c>
      <c r="E32" s="72">
        <f>(H32+K32+N32+Q32+T32+W32+Z32+AC32)</f>
        <v>2443.6294500000004</v>
      </c>
      <c r="F32" s="84">
        <f t="shared" si="3"/>
        <v>1.5257585918354495</v>
      </c>
      <c r="G32" s="89">
        <v>1157.8649800000001</v>
      </c>
      <c r="H32" s="118">
        <v>2173.0297599999999</v>
      </c>
      <c r="I32" s="84">
        <f t="shared" si="4"/>
        <v>1.8767557509166568</v>
      </c>
      <c r="J32" s="89">
        <v>382.35242</v>
      </c>
      <c r="K32" s="118">
        <v>171.14006000000001</v>
      </c>
      <c r="L32" s="84">
        <f t="shared" si="5"/>
        <v>0.44759769011008221</v>
      </c>
      <c r="M32" s="89">
        <v>6.3723900000000002</v>
      </c>
      <c r="N32" s="118">
        <v>14.72029</v>
      </c>
      <c r="O32" s="84" t="str">
        <f t="shared" si="27"/>
        <v>св.200</v>
      </c>
      <c r="P32" s="89">
        <v>52.048999999999999</v>
      </c>
      <c r="Q32" s="118">
        <v>31.204999999999998</v>
      </c>
      <c r="R32" s="84"/>
      <c r="S32" s="89">
        <v>0</v>
      </c>
      <c r="T32" s="85"/>
      <c r="U32" s="84" t="str">
        <f t="shared" si="7"/>
        <v xml:space="preserve"> </v>
      </c>
      <c r="V32" s="71"/>
      <c r="W32" s="75"/>
      <c r="X32" s="84" t="str">
        <f t="shared" si="8"/>
        <v xml:space="preserve"> </v>
      </c>
      <c r="Y32" s="89">
        <v>0</v>
      </c>
      <c r="Z32" s="118">
        <v>0</v>
      </c>
      <c r="AA32" s="84" t="str">
        <f t="shared" si="9"/>
        <v xml:space="preserve"> </v>
      </c>
      <c r="AB32" s="89">
        <v>2.9444899999999996</v>
      </c>
      <c r="AC32" s="118">
        <v>53.534339999999993</v>
      </c>
      <c r="AD32" s="86" t="str">
        <f t="shared" si="15"/>
        <v>св.200</v>
      </c>
      <c r="AE32" s="89">
        <v>2.6669999999999998</v>
      </c>
      <c r="AF32" s="118">
        <v>0</v>
      </c>
      <c r="AG32" s="86">
        <f t="shared" si="21"/>
        <v>0</v>
      </c>
      <c r="AH32" s="89">
        <v>0</v>
      </c>
      <c r="AI32" s="118">
        <v>12.57329</v>
      </c>
      <c r="AJ32" s="86" t="str">
        <f t="shared" si="10"/>
        <v xml:space="preserve"> </v>
      </c>
      <c r="AK32" s="89">
        <v>0.17100000000000001</v>
      </c>
      <c r="AL32" s="118">
        <v>0.14599999999999999</v>
      </c>
      <c r="AM32" s="86">
        <f t="shared" si="16"/>
        <v>0.85380116959064312</v>
      </c>
      <c r="AN32" s="89">
        <v>0.10649</v>
      </c>
      <c r="AO32" s="118">
        <v>36.918819999999997</v>
      </c>
      <c r="AP32" s="86" t="str">
        <f t="shared" si="28"/>
        <v>св.200</v>
      </c>
      <c r="AQ32" s="74">
        <f>AB32-AE32-AH32-AK32-AN32</f>
        <v>-2.2204460492503131E-16</v>
      </c>
      <c r="AR32" s="76">
        <f t="shared" si="24"/>
        <v>3.8962299999999956</v>
      </c>
      <c r="AS32" s="86"/>
    </row>
    <row r="33" spans="1:98" s="23" customFormat="1" ht="15.75" x14ac:dyDescent="0.25">
      <c r="A33" s="24"/>
      <c r="B33" s="24">
        <v>20</v>
      </c>
      <c r="C33" s="25" t="s">
        <v>17</v>
      </c>
      <c r="D33" s="71">
        <f t="shared" si="14"/>
        <v>1268.95219</v>
      </c>
      <c r="E33" s="72">
        <f t="shared" si="23"/>
        <v>827.72357999999997</v>
      </c>
      <c r="F33" s="84">
        <f t="shared" si="3"/>
        <v>0.65228901965171748</v>
      </c>
      <c r="G33" s="89">
        <v>207.29829000000001</v>
      </c>
      <c r="H33" s="118">
        <v>244.42210999999998</v>
      </c>
      <c r="I33" s="84">
        <f t="shared" si="4"/>
        <v>1.1790840628738422</v>
      </c>
      <c r="J33" s="89">
        <v>987.85315000000003</v>
      </c>
      <c r="K33" s="118">
        <v>567.72874999999999</v>
      </c>
      <c r="L33" s="84">
        <f t="shared" si="5"/>
        <v>0.57470966205857621</v>
      </c>
      <c r="M33" s="89">
        <v>0</v>
      </c>
      <c r="N33" s="118">
        <v>0</v>
      </c>
      <c r="O33" s="84" t="str">
        <f t="shared" si="6"/>
        <v xml:space="preserve"> </v>
      </c>
      <c r="P33" s="89">
        <v>70.109979999999993</v>
      </c>
      <c r="Q33" s="118">
        <v>15.467000000000001</v>
      </c>
      <c r="R33" s="84">
        <f t="shared" si="29"/>
        <v>0.2206105321952738</v>
      </c>
      <c r="S33" s="89">
        <v>0</v>
      </c>
      <c r="T33" s="85"/>
      <c r="U33" s="84" t="str">
        <f t="shared" si="7"/>
        <v xml:space="preserve"> </v>
      </c>
      <c r="V33" s="71"/>
      <c r="W33" s="75"/>
      <c r="X33" s="84" t="str">
        <f t="shared" si="8"/>
        <v xml:space="preserve"> </v>
      </c>
      <c r="Y33" s="89">
        <v>0</v>
      </c>
      <c r="Z33" s="119"/>
      <c r="AA33" s="84" t="str">
        <f t="shared" si="9"/>
        <v xml:space="preserve"> </v>
      </c>
      <c r="AB33" s="89">
        <v>3.6907700000000001</v>
      </c>
      <c r="AC33" s="118">
        <v>0.10571999999999999</v>
      </c>
      <c r="AD33" s="86">
        <f t="shared" si="15"/>
        <v>2.8644429211248598E-2</v>
      </c>
      <c r="AE33" s="89">
        <v>6.2420000000000003E-2</v>
      </c>
      <c r="AF33" s="118">
        <v>6.2420000000000003E-2</v>
      </c>
      <c r="AG33" s="86">
        <f t="shared" si="21"/>
        <v>1</v>
      </c>
      <c r="AH33" s="89">
        <v>2.2984499999999999</v>
      </c>
      <c r="AI33" s="118">
        <v>4.2999999999999997E-2</v>
      </c>
      <c r="AJ33" s="86">
        <f t="shared" si="10"/>
        <v>1.8708259914290065E-2</v>
      </c>
      <c r="AK33" s="89">
        <v>0</v>
      </c>
      <c r="AL33" s="118">
        <v>0</v>
      </c>
      <c r="AM33" s="86" t="str">
        <f t="shared" si="16"/>
        <v xml:space="preserve"> </v>
      </c>
      <c r="AN33" s="89">
        <v>1.3295999999999999</v>
      </c>
      <c r="AO33" s="118">
        <v>0</v>
      </c>
      <c r="AP33" s="86" t="str">
        <f t="shared" si="28"/>
        <v xml:space="preserve"> </v>
      </c>
      <c r="AQ33" s="74">
        <f t="shared" si="25"/>
        <v>3.0000000000041105E-4</v>
      </c>
      <c r="AR33" s="76">
        <f t="shared" si="24"/>
        <v>2.9999999999999472E-4</v>
      </c>
      <c r="AS33" s="86">
        <f t="shared" si="13"/>
        <v>0.99999999999861222</v>
      </c>
    </row>
    <row r="34" spans="1:98" s="23" customFormat="1" ht="15.75" x14ac:dyDescent="0.25">
      <c r="A34" s="24"/>
      <c r="B34" s="24">
        <v>21</v>
      </c>
      <c r="C34" s="25" t="s">
        <v>18</v>
      </c>
      <c r="D34" s="71">
        <f t="shared" si="14"/>
        <v>942.86851999999999</v>
      </c>
      <c r="E34" s="72">
        <f t="shared" si="23"/>
        <v>657.43093999999996</v>
      </c>
      <c r="F34" s="84">
        <f t="shared" si="3"/>
        <v>0.69726682570757581</v>
      </c>
      <c r="G34" s="89">
        <v>563.06547999999998</v>
      </c>
      <c r="H34" s="118">
        <v>449.34004999999996</v>
      </c>
      <c r="I34" s="84">
        <f t="shared" si="4"/>
        <v>0.79802450329578001</v>
      </c>
      <c r="J34" s="89">
        <v>370.54771</v>
      </c>
      <c r="K34" s="118">
        <v>202.77635999999998</v>
      </c>
      <c r="L34" s="84">
        <f t="shared" si="5"/>
        <v>0.54723414698744188</v>
      </c>
      <c r="M34" s="89">
        <v>0</v>
      </c>
      <c r="N34" s="118">
        <v>0</v>
      </c>
      <c r="O34" s="84" t="str">
        <f t="shared" si="6"/>
        <v xml:space="preserve"> </v>
      </c>
      <c r="P34" s="89">
        <v>4.8</v>
      </c>
      <c r="Q34" s="118">
        <v>3.52</v>
      </c>
      <c r="R34" s="84">
        <f t="shared" si="18"/>
        <v>0.73333333333333339</v>
      </c>
      <c r="S34" s="89">
        <v>0</v>
      </c>
      <c r="T34" s="85"/>
      <c r="U34" s="84" t="str">
        <f t="shared" si="7"/>
        <v xml:space="preserve"> </v>
      </c>
      <c r="V34" s="71"/>
      <c r="W34" s="75"/>
      <c r="X34" s="84" t="str">
        <f t="shared" si="8"/>
        <v xml:space="preserve"> </v>
      </c>
      <c r="Y34" s="89">
        <v>0</v>
      </c>
      <c r="Z34" s="85"/>
      <c r="AA34" s="84" t="str">
        <f t="shared" si="9"/>
        <v xml:space="preserve"> </v>
      </c>
      <c r="AB34" s="89">
        <v>4.45533</v>
      </c>
      <c r="AC34" s="118">
        <v>1.79453</v>
      </c>
      <c r="AD34" s="86">
        <f t="shared" si="15"/>
        <v>0.40278273438780066</v>
      </c>
      <c r="AE34" s="89">
        <v>0.89240999999999993</v>
      </c>
      <c r="AF34" s="118">
        <v>0.89240999999999993</v>
      </c>
      <c r="AG34" s="86">
        <f t="shared" si="21"/>
        <v>1</v>
      </c>
      <c r="AH34" s="89">
        <v>0</v>
      </c>
      <c r="AI34" s="118">
        <v>0</v>
      </c>
      <c r="AJ34" s="86" t="str">
        <f t="shared" si="10"/>
        <v xml:space="preserve"> </v>
      </c>
      <c r="AK34" s="89">
        <v>0.33494999999999997</v>
      </c>
      <c r="AL34" s="118">
        <v>0.33494999999999997</v>
      </c>
      <c r="AM34" s="86">
        <f t="shared" si="16"/>
        <v>1</v>
      </c>
      <c r="AN34" s="89">
        <v>2.9118600000000003</v>
      </c>
      <c r="AO34" s="118">
        <v>0.30313000000000001</v>
      </c>
      <c r="AP34" s="86">
        <f t="shared" si="17"/>
        <v>0.1041018455557616</v>
      </c>
      <c r="AQ34" s="74">
        <f t="shared" si="25"/>
        <v>0.31610999999999967</v>
      </c>
      <c r="AR34" s="76">
        <f t="shared" si="24"/>
        <v>0.26404000000000005</v>
      </c>
      <c r="AS34" s="86">
        <f t="shared" si="13"/>
        <v>0.83527885862516316</v>
      </c>
    </row>
    <row r="35" spans="1:98" s="27" customFormat="1" ht="28.5" customHeight="1" x14ac:dyDescent="0.2">
      <c r="A35" s="43"/>
      <c r="B35" s="43"/>
      <c r="C35" s="38" t="s">
        <v>36</v>
      </c>
      <c r="D35" s="73">
        <f t="shared" ref="D35" si="30">D6+D13</f>
        <v>352863.54747669422</v>
      </c>
      <c r="E35" s="73">
        <f>E6+E13</f>
        <v>215895.73552999998</v>
      </c>
      <c r="F35" s="92">
        <f t="shared" si="3"/>
        <v>0.61183915729991734</v>
      </c>
      <c r="G35" s="91">
        <f t="shared" ref="G35:Z35" si="31">G6+G13</f>
        <v>64248.582336694206</v>
      </c>
      <c r="H35" s="91">
        <f>H6+H13</f>
        <v>54500.487999999998</v>
      </c>
      <c r="I35" s="92">
        <f t="shared" si="4"/>
        <v>0.84827533959256263</v>
      </c>
      <c r="J35" s="91">
        <f t="shared" si="31"/>
        <v>54203.479260000007</v>
      </c>
      <c r="K35" s="91">
        <f t="shared" si="31"/>
        <v>29724.225539999996</v>
      </c>
      <c r="L35" s="92">
        <f t="shared" si="5"/>
        <v>0.54838224309219352</v>
      </c>
      <c r="M35" s="91">
        <f t="shared" si="31"/>
        <v>220.80525</v>
      </c>
      <c r="N35" s="91">
        <f t="shared" si="31"/>
        <v>131.11931999999999</v>
      </c>
      <c r="O35" s="92">
        <f t="shared" si="6"/>
        <v>0.59382338055820683</v>
      </c>
      <c r="P35" s="91">
        <f t="shared" si="31"/>
        <v>4197.0528100000001</v>
      </c>
      <c r="Q35" s="91">
        <f t="shared" si="31"/>
        <v>2428.9801399999997</v>
      </c>
      <c r="R35" s="92">
        <f t="shared" si="18"/>
        <v>0.57873470979746844</v>
      </c>
      <c r="S35" s="91">
        <f t="shared" si="31"/>
        <v>82597.54449</v>
      </c>
      <c r="T35" s="91">
        <f t="shared" si="31"/>
        <v>38211.971699999995</v>
      </c>
      <c r="U35" s="92">
        <f t="shared" si="7"/>
        <v>0.46262842238156704</v>
      </c>
      <c r="V35" s="91">
        <f t="shared" si="31"/>
        <v>140720.44893999997</v>
      </c>
      <c r="W35" s="91">
        <f t="shared" si="31"/>
        <v>88811.102060000005</v>
      </c>
      <c r="X35" s="92">
        <f t="shared" si="8"/>
        <v>0.63111724506981248</v>
      </c>
      <c r="Y35" s="91">
        <f t="shared" si="31"/>
        <v>1691.9598899999999</v>
      </c>
      <c r="Z35" s="91">
        <f t="shared" si="31"/>
        <v>149.81725</v>
      </c>
      <c r="AA35" s="92">
        <f t="shared" si="9"/>
        <v>8.8546573051445102E-2</v>
      </c>
      <c r="AB35" s="91">
        <f>AB13+AB6</f>
        <v>4983.6745000000001</v>
      </c>
      <c r="AC35" s="91">
        <f t="shared" ref="AC35:AR35" si="32">AC13+AC6</f>
        <v>1938.03152</v>
      </c>
      <c r="AD35" s="92">
        <f t="shared" si="15"/>
        <v>0.38887602310303371</v>
      </c>
      <c r="AE35" s="91">
        <f t="shared" si="32"/>
        <v>786.40969999999993</v>
      </c>
      <c r="AF35" s="91">
        <f t="shared" si="32"/>
        <v>570.42513000000008</v>
      </c>
      <c r="AG35" s="92">
        <f t="shared" si="21"/>
        <v>0.72535362928509162</v>
      </c>
      <c r="AH35" s="91">
        <f t="shared" si="32"/>
        <v>2128.13436</v>
      </c>
      <c r="AI35" s="91">
        <f t="shared" si="32"/>
        <v>650.13364999999988</v>
      </c>
      <c r="AJ35" s="92">
        <f t="shared" si="10"/>
        <v>0.30549464461444992</v>
      </c>
      <c r="AK35" s="91">
        <f t="shared" si="32"/>
        <v>554.47126000000003</v>
      </c>
      <c r="AL35" s="91">
        <f t="shared" si="32"/>
        <v>237.12195000000003</v>
      </c>
      <c r="AM35" s="92">
        <f t="shared" si="16"/>
        <v>0.4276541763408982</v>
      </c>
      <c r="AN35" s="91">
        <f t="shared" si="32"/>
        <v>956.5488899999998</v>
      </c>
      <c r="AO35" s="91">
        <f t="shared" si="32"/>
        <v>260.75301999999999</v>
      </c>
      <c r="AP35" s="92">
        <f t="shared" si="17"/>
        <v>0.2725976923145037</v>
      </c>
      <c r="AQ35" s="91">
        <f t="shared" si="32"/>
        <v>558.11028999999962</v>
      </c>
      <c r="AR35" s="91">
        <f t="shared" si="32"/>
        <v>219.59777000000008</v>
      </c>
      <c r="AS35" s="87">
        <f t="shared" si="22"/>
        <v>0.39346662108666769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</row>
    <row r="36" spans="1:98" s="23" customFormat="1" x14ac:dyDescent="0.25">
      <c r="C36" s="28"/>
      <c r="D36" s="28"/>
      <c r="E36" s="5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98" ht="9.75" customHeight="1" x14ac:dyDescent="0.25">
      <c r="C37" s="59"/>
      <c r="D37" s="59"/>
      <c r="E37" s="58"/>
      <c r="F37" s="60"/>
      <c r="AM37" s="44"/>
    </row>
    <row r="38" spans="1:98" s="23" customFormat="1" ht="34.5" customHeight="1" x14ac:dyDescent="0.25">
      <c r="C38" s="88"/>
      <c r="D38" s="103" t="s">
        <v>177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88"/>
      <c r="Q38" s="8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42" spans="1:98" x14ac:dyDescent="0.25">
      <c r="I42" s="102"/>
    </row>
    <row r="44" spans="1:98" x14ac:dyDescent="0.25">
      <c r="I44" s="102"/>
    </row>
  </sheetData>
  <mergeCells count="33"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D38:O38"/>
    <mergeCell ref="G2:H3"/>
    <mergeCell ref="AD3:AD4"/>
    <mergeCell ref="X2:X4"/>
    <mergeCell ref="V2:W3"/>
    <mergeCell ref="AA2:AA4"/>
    <mergeCell ref="Y2:Z3"/>
  </mergeCells>
  <printOptions horizontalCentered="1"/>
  <pageMargins left="0.19685039370078741" right="0.19685039370078741" top="0.74803149606299213" bottom="0.74803149606299213" header="0.31496062992125984" footer="0.31496062992125984"/>
  <pageSetup paperSize="8" scale="82" fitToWidth="3" fitToHeight="0" orientation="landscape" r:id="rId1"/>
  <headerFooter>
    <oddFooter>&amp;C&amp;Z&amp;F(округа_районы)</oddFooter>
  </headerFooter>
  <colBreaks count="2" manualBreakCount="2">
    <brk id="27" max="38" man="1"/>
    <brk id="3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131" activePane="bottomRight" state="frozen"/>
      <selection activeCell="C1" sqref="C1"/>
      <selection pane="topRight" activeCell="D1" sqref="D1"/>
      <selection pane="bottomLeft" activeCell="C5" sqref="C5"/>
      <selection pane="bottomRight" activeCell="F152" sqref="F15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5" width="14.7109375" customWidth="1"/>
    <col min="6" max="6" width="12.7109375" customWidth="1" outlineLevel="1"/>
    <col min="7" max="8" width="14.7109375" style="79" customWidth="1"/>
    <col min="9" max="9" width="12.7109375" style="32" customWidth="1" outlineLevel="1"/>
    <col min="10" max="11" width="14.7109375" style="79" customWidth="1"/>
    <col min="12" max="12" width="12.7109375" style="32" customWidth="1" outlineLevel="1"/>
    <col min="13" max="14" width="14.7109375" style="79" customWidth="1"/>
    <col min="15" max="15" width="12.7109375" style="32" customWidth="1" outlineLevel="1"/>
    <col min="16" max="16" width="14.7109375" style="79" customWidth="1"/>
    <col min="17" max="17" width="14" style="79" customWidth="1"/>
    <col min="18" max="18" width="12.7109375" style="32" customWidth="1" outlineLevel="1"/>
  </cols>
  <sheetData>
    <row r="1" spans="1:22" ht="52.5" customHeight="1" x14ac:dyDescent="0.25">
      <c r="B1" s="81"/>
      <c r="C1" s="110" t="s">
        <v>188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81"/>
    </row>
    <row r="2" spans="1:22" ht="43.5" customHeight="1" x14ac:dyDescent="0.25">
      <c r="A2" s="111"/>
      <c r="B2" s="113"/>
      <c r="C2" s="109" t="s">
        <v>25</v>
      </c>
      <c r="D2" s="116" t="s">
        <v>136</v>
      </c>
      <c r="E2" s="116"/>
      <c r="F2" s="109" t="s">
        <v>135</v>
      </c>
      <c r="G2" s="114" t="s">
        <v>166</v>
      </c>
      <c r="H2" s="114"/>
      <c r="I2" s="109" t="s">
        <v>135</v>
      </c>
      <c r="J2" s="114" t="s">
        <v>179</v>
      </c>
      <c r="K2" s="114"/>
      <c r="L2" s="109" t="s">
        <v>135</v>
      </c>
      <c r="M2" s="114" t="s">
        <v>20</v>
      </c>
      <c r="N2" s="114"/>
      <c r="O2" s="109" t="s">
        <v>135</v>
      </c>
      <c r="P2" s="114" t="s">
        <v>21</v>
      </c>
      <c r="Q2" s="114"/>
      <c r="R2" s="109" t="s">
        <v>135</v>
      </c>
      <c r="S2" s="1"/>
      <c r="T2" s="1"/>
      <c r="U2" s="1"/>
      <c r="V2" s="1"/>
    </row>
    <row r="3" spans="1:22" x14ac:dyDescent="0.25">
      <c r="A3" s="112"/>
      <c r="B3" s="112"/>
      <c r="C3" s="109"/>
      <c r="D3" s="45" t="s">
        <v>176</v>
      </c>
      <c r="E3" s="35" t="s">
        <v>182</v>
      </c>
      <c r="F3" s="109"/>
      <c r="G3" s="98" t="s">
        <v>176</v>
      </c>
      <c r="H3" s="99" t="s">
        <v>182</v>
      </c>
      <c r="I3" s="109"/>
      <c r="J3" s="100" t="s">
        <v>176</v>
      </c>
      <c r="K3" s="99" t="s">
        <v>182</v>
      </c>
      <c r="L3" s="109"/>
      <c r="M3" s="100" t="s">
        <v>176</v>
      </c>
      <c r="N3" s="99" t="s">
        <v>182</v>
      </c>
      <c r="O3" s="109"/>
      <c r="P3" s="100" t="s">
        <v>176</v>
      </c>
      <c r="Q3" s="99" t="s">
        <v>182</v>
      </c>
      <c r="R3" s="109"/>
      <c r="S3" s="1"/>
      <c r="T3" s="1"/>
      <c r="U3" s="1"/>
      <c r="V3" s="1"/>
    </row>
    <row r="4" spans="1:22" s="124" customFormat="1" x14ac:dyDescent="0.25">
      <c r="A4" s="120" t="s">
        <v>33</v>
      </c>
      <c r="B4" s="120" t="s">
        <v>34</v>
      </c>
      <c r="C4" s="121" t="s">
        <v>35</v>
      </c>
      <c r="D4" s="121">
        <v>1</v>
      </c>
      <c r="E4" s="121">
        <v>2</v>
      </c>
      <c r="F4" s="121">
        <v>3</v>
      </c>
      <c r="G4" s="122">
        <v>4</v>
      </c>
      <c r="H4" s="122">
        <v>5</v>
      </c>
      <c r="I4" s="121">
        <v>6</v>
      </c>
      <c r="J4" s="122">
        <v>7</v>
      </c>
      <c r="K4" s="122">
        <v>8</v>
      </c>
      <c r="L4" s="121">
        <v>9</v>
      </c>
      <c r="M4" s="122">
        <v>10</v>
      </c>
      <c r="N4" s="122">
        <v>11</v>
      </c>
      <c r="O4" s="121">
        <v>12</v>
      </c>
      <c r="P4" s="122">
        <v>13</v>
      </c>
      <c r="Q4" s="122">
        <v>14</v>
      </c>
      <c r="R4" s="121">
        <v>15</v>
      </c>
      <c r="S4" s="123">
        <v>1000</v>
      </c>
      <c r="T4" s="123"/>
      <c r="U4" s="123"/>
      <c r="V4" s="123"/>
    </row>
    <row r="5" spans="1:22" ht="27" customHeight="1" x14ac:dyDescent="0.25">
      <c r="A5" s="16">
        <v>1</v>
      </c>
      <c r="B5" s="20"/>
      <c r="C5" s="15" t="s">
        <v>134</v>
      </c>
      <c r="D5" s="14">
        <f>SUM(D6:D9)</f>
        <v>1109.83979</v>
      </c>
      <c r="E5" s="14">
        <f>SUM(E6:E9)</f>
        <v>820.42163000000005</v>
      </c>
      <c r="F5" s="13">
        <f t="shared" ref="F5:F36" si="0">IF(D5=0," ",IF(E5/D5*100&gt;200,"св.200",E5/D5))</f>
        <v>0.73922528043439495</v>
      </c>
      <c r="G5" s="14">
        <f>SUM(G6:G9)</f>
        <v>339.56599999999997</v>
      </c>
      <c r="H5" s="14">
        <f>SUM(H6:H9)</f>
        <v>345.82060000000001</v>
      </c>
      <c r="I5" s="13">
        <f t="shared" ref="I5:I47" si="1">IF(G5=0," ",IF(H5/G5*100&gt;200,"св.200",H5/G5))</f>
        <v>1.0184193941678497</v>
      </c>
      <c r="J5" s="14">
        <f>SUM(J6:J9)</f>
        <v>0.38219999999999998</v>
      </c>
      <c r="K5" s="14">
        <f>SUM(K6:K9)</f>
        <v>18.600000000000001</v>
      </c>
      <c r="L5" s="13" t="str">
        <f t="shared" ref="L5:L35" si="2">IF(J5=0," ",IF(K5/J5*100&gt;200,"св.200",K5/J5))</f>
        <v>св.200</v>
      </c>
      <c r="M5" s="14">
        <f>SUM(M6:M9)</f>
        <v>183.20463000000001</v>
      </c>
      <c r="N5" s="14">
        <f>SUM(N6:N9)</f>
        <v>81.30877000000001</v>
      </c>
      <c r="O5" s="13">
        <f t="shared" ref="O5:O36" si="3">IF(M5=0," ",IF(N5/M5*100&gt;200,"св.200",N5/M5))</f>
        <v>0.44381394727851586</v>
      </c>
      <c r="P5" s="14">
        <f>SUM(P6:P9)</f>
        <v>586.68696</v>
      </c>
      <c r="Q5" s="14">
        <f>SUM(Q6:Q9)</f>
        <v>374.69226000000003</v>
      </c>
      <c r="R5" s="13">
        <f t="shared" ref="R5:R36" si="4">IF(P5=0," ",IF(Q5/P5*100&gt;200,"св.200",Q5/P5))</f>
        <v>0.63865789687911256</v>
      </c>
      <c r="S5" s="1"/>
      <c r="T5" s="1"/>
      <c r="U5" s="1"/>
      <c r="V5" s="1"/>
    </row>
    <row r="6" spans="1:22" s="10" customFormat="1" ht="15" customHeight="1" outlineLevel="1" x14ac:dyDescent="0.25">
      <c r="A6" s="12"/>
      <c r="B6" s="12">
        <v>1</v>
      </c>
      <c r="C6" s="11" t="s">
        <v>189</v>
      </c>
      <c r="D6" s="54">
        <f t="shared" ref="D6:D9" si="5">G6+J6+M6+P6</f>
        <v>676.08515</v>
      </c>
      <c r="E6" s="31">
        <f>(H6+K6+N6+Q6)</f>
        <v>547.24682000000007</v>
      </c>
      <c r="F6" s="50">
        <f t="shared" si="0"/>
        <v>0.80943475832888812</v>
      </c>
      <c r="G6" s="29">
        <v>339.25004999999999</v>
      </c>
      <c r="H6" s="31">
        <v>345.69315</v>
      </c>
      <c r="I6" s="50">
        <f t="shared" si="1"/>
        <v>1.0189921858522939</v>
      </c>
      <c r="J6" s="54">
        <v>0</v>
      </c>
      <c r="K6" s="31">
        <v>18.600000000000001</v>
      </c>
      <c r="L6" s="50" t="str">
        <f t="shared" si="2"/>
        <v xml:space="preserve"> </v>
      </c>
      <c r="M6" s="29">
        <v>136.39842000000002</v>
      </c>
      <c r="N6" s="31">
        <v>56.029260000000001</v>
      </c>
      <c r="O6" s="50">
        <f>IF(M6=0," ",IF(N6/M6*100&gt;200,"св.200",N6/M6))</f>
        <v>0.4107764591408023</v>
      </c>
      <c r="P6" s="29">
        <v>200.43668</v>
      </c>
      <c r="Q6" s="31">
        <v>126.92441000000001</v>
      </c>
      <c r="R6" s="50">
        <f t="shared" si="4"/>
        <v>0.63323943501758262</v>
      </c>
      <c r="S6" s="1"/>
      <c r="T6" s="1"/>
      <c r="U6" s="1"/>
      <c r="V6" s="1"/>
    </row>
    <row r="7" spans="1:22" s="10" customFormat="1" ht="15" customHeight="1" outlineLevel="1" x14ac:dyDescent="0.25">
      <c r="A7" s="12"/>
      <c r="B7" s="12">
        <v>2</v>
      </c>
      <c r="C7" s="11" t="s">
        <v>133</v>
      </c>
      <c r="D7" s="54">
        <f t="shared" si="5"/>
        <v>36.780670000000001</v>
      </c>
      <c r="E7" s="31">
        <f>(H7+K7+N7+Q7)</f>
        <v>23.459019999999999</v>
      </c>
      <c r="F7" s="50">
        <f t="shared" si="0"/>
        <v>0.63780839228866681</v>
      </c>
      <c r="G7" s="54">
        <v>0</v>
      </c>
      <c r="H7" s="31">
        <v>0</v>
      </c>
      <c r="I7" s="50" t="str">
        <f t="shared" si="1"/>
        <v xml:space="preserve"> </v>
      </c>
      <c r="J7" s="54">
        <v>0</v>
      </c>
      <c r="K7" s="31"/>
      <c r="L7" s="50" t="str">
        <f t="shared" si="2"/>
        <v xml:space="preserve"> </v>
      </c>
      <c r="M7" s="29">
        <v>4.75603</v>
      </c>
      <c r="N7" s="31">
        <v>2.7469999999999999</v>
      </c>
      <c r="O7" s="50">
        <f>IF(M7=0," ",IF(N7/M7*100&gt;200,"св.200",N7/M7))</f>
        <v>0.57758256360872406</v>
      </c>
      <c r="P7" s="29">
        <v>32.024639999999998</v>
      </c>
      <c r="Q7" s="31">
        <v>20.712019999999999</v>
      </c>
      <c r="R7" s="50">
        <f t="shared" si="4"/>
        <v>0.64675262547838164</v>
      </c>
      <c r="S7" s="1"/>
      <c r="T7" s="1"/>
      <c r="U7" s="1"/>
      <c r="V7" s="1"/>
    </row>
    <row r="8" spans="1:22" s="10" customFormat="1" ht="15" customHeight="1" outlineLevel="1" x14ac:dyDescent="0.25">
      <c r="A8" s="12"/>
      <c r="B8" s="12">
        <v>3</v>
      </c>
      <c r="C8" s="11" t="s">
        <v>132</v>
      </c>
      <c r="D8" s="54">
        <f t="shared" si="5"/>
        <v>245.77519999999998</v>
      </c>
      <c r="E8" s="31">
        <f t="shared" ref="E8:E9" si="6">(H8+K8+N8+Q8)</f>
        <v>196.66176999999999</v>
      </c>
      <c r="F8" s="50">
        <f t="shared" si="0"/>
        <v>0.80016930105234374</v>
      </c>
      <c r="G8" s="54">
        <v>0.31595000000000001</v>
      </c>
      <c r="H8" s="31">
        <v>0.12745000000000001</v>
      </c>
      <c r="I8" s="50">
        <f t="shared" si="1"/>
        <v>0.40338661180566548</v>
      </c>
      <c r="J8" s="54">
        <v>0.38219999999999998</v>
      </c>
      <c r="K8" s="31"/>
      <c r="L8" s="50">
        <f t="shared" si="2"/>
        <v>0</v>
      </c>
      <c r="M8" s="29">
        <v>36.422260000000001</v>
      </c>
      <c r="N8" s="31">
        <v>19.06634</v>
      </c>
      <c r="O8" s="50">
        <f>IF(M8=0," ",IF(N8/M8*100&gt;200,"св.200",N8/M8))</f>
        <v>0.52348042103922166</v>
      </c>
      <c r="P8" s="29">
        <v>208.65478999999999</v>
      </c>
      <c r="Q8" s="31">
        <v>177.46797999999998</v>
      </c>
      <c r="R8" s="50">
        <f t="shared" si="4"/>
        <v>0.85053393693957369</v>
      </c>
      <c r="S8" s="1"/>
      <c r="T8" s="1"/>
      <c r="U8" s="1"/>
      <c r="V8" s="1"/>
    </row>
    <row r="9" spans="1:22" s="10" customFormat="1" ht="15" customHeight="1" outlineLevel="1" x14ac:dyDescent="0.25">
      <c r="A9" s="12"/>
      <c r="B9" s="12">
        <v>4</v>
      </c>
      <c r="C9" s="11" t="s">
        <v>131</v>
      </c>
      <c r="D9" s="54">
        <f t="shared" si="5"/>
        <v>151.19877</v>
      </c>
      <c r="E9" s="31">
        <f t="shared" si="6"/>
        <v>53.054019999999994</v>
      </c>
      <c r="F9" s="50">
        <f t="shared" si="0"/>
        <v>0.3508892301174143</v>
      </c>
      <c r="G9" s="54">
        <v>0</v>
      </c>
      <c r="H9" s="31">
        <v>0</v>
      </c>
      <c r="I9" s="50" t="str">
        <f t="shared" si="1"/>
        <v xml:space="preserve"> </v>
      </c>
      <c r="J9" s="54">
        <v>0</v>
      </c>
      <c r="K9" s="31"/>
      <c r="L9" s="50" t="str">
        <f t="shared" si="2"/>
        <v xml:space="preserve"> </v>
      </c>
      <c r="M9" s="29">
        <v>5.6279200000000005</v>
      </c>
      <c r="N9" s="31">
        <v>3.46617</v>
      </c>
      <c r="O9" s="50">
        <f>IF(M9=0," ",IF(N9/M9*100&gt;200,"св.200",N9/M9))</f>
        <v>0.61588828554776898</v>
      </c>
      <c r="P9" s="29">
        <v>145.57085000000001</v>
      </c>
      <c r="Q9" s="31">
        <v>49.587849999999996</v>
      </c>
      <c r="R9" s="50">
        <f t="shared" si="4"/>
        <v>0.34064409186317174</v>
      </c>
      <c r="S9" s="1"/>
      <c r="T9" s="1"/>
      <c r="U9" s="1"/>
      <c r="V9" s="1"/>
    </row>
    <row r="10" spans="1:22" ht="30" customHeight="1" x14ac:dyDescent="0.25">
      <c r="A10" s="16">
        <v>2</v>
      </c>
      <c r="B10" s="20"/>
      <c r="C10" s="15" t="s">
        <v>130</v>
      </c>
      <c r="D10" s="14">
        <f>SUM(D11:D16)</f>
        <v>4701.1680000000006</v>
      </c>
      <c r="E10" s="14">
        <f>SUM(E11:E16)</f>
        <v>2276.3402699999997</v>
      </c>
      <c r="F10" s="13">
        <f t="shared" si="0"/>
        <v>0.4842073863346299</v>
      </c>
      <c r="G10" s="14">
        <f>SUM(G11:G16)</f>
        <v>2085.22586</v>
      </c>
      <c r="H10" s="14">
        <f>SUM(H11:H16)</f>
        <v>912.08028999999999</v>
      </c>
      <c r="I10" s="13">
        <f t="shared" si="1"/>
        <v>0.4374011983526811</v>
      </c>
      <c r="J10" s="14">
        <f>SUM(J11:J16)</f>
        <v>3.7499999999999999E-2</v>
      </c>
      <c r="K10" s="14">
        <f>(SUM(K11:K16))</f>
        <v>5.5499999999999994E-2</v>
      </c>
      <c r="L10" s="13">
        <f t="shared" si="2"/>
        <v>1.48</v>
      </c>
      <c r="M10" s="14">
        <f>SUM(M11:M16)</f>
        <v>555.91435000000013</v>
      </c>
      <c r="N10" s="94">
        <f>SUM(N11:N16)</f>
        <v>228.74392</v>
      </c>
      <c r="O10" s="13">
        <f t="shared" si="3"/>
        <v>0.4114733141894969</v>
      </c>
      <c r="P10" s="14">
        <f>SUM(P11:P16)</f>
        <v>2059.9902899999997</v>
      </c>
      <c r="Q10" s="14">
        <f>SUM(Q11:Q16)</f>
        <v>1135.46056</v>
      </c>
      <c r="R10" s="13">
        <f t="shared" si="4"/>
        <v>0.55119704472005071</v>
      </c>
      <c r="S10" s="1"/>
      <c r="T10" s="1"/>
      <c r="U10" s="1"/>
      <c r="V10" s="1"/>
    </row>
    <row r="11" spans="1:22" s="10" customFormat="1" ht="15.75" customHeight="1" outlineLevel="1" x14ac:dyDescent="0.25">
      <c r="A11" s="12"/>
      <c r="B11" s="12">
        <v>1</v>
      </c>
      <c r="C11" s="11" t="s">
        <v>129</v>
      </c>
      <c r="D11" s="54">
        <f t="shared" ref="D11:D46" si="7">G11+J11+M11+P11</f>
        <v>2006.4000900000003</v>
      </c>
      <c r="E11" s="31">
        <f t="shared" ref="E11:E16" si="8">(H11+K11+N11+Q11)</f>
        <v>191.00491</v>
      </c>
      <c r="F11" s="50">
        <f t="shared" si="0"/>
        <v>9.5197817699459911E-2</v>
      </c>
      <c r="G11" s="29">
        <v>1695.0048700000002</v>
      </c>
      <c r="H11" s="31">
        <v>13.219149999999999</v>
      </c>
      <c r="I11" s="50">
        <f t="shared" si="1"/>
        <v>7.7988861471530741E-3</v>
      </c>
      <c r="J11" s="54">
        <v>1.95E-2</v>
      </c>
      <c r="K11" s="31">
        <v>1.95E-2</v>
      </c>
      <c r="L11" s="50">
        <f t="shared" si="2"/>
        <v>1</v>
      </c>
      <c r="M11" s="29">
        <v>149.19671</v>
      </c>
      <c r="N11" s="31">
        <v>69.67801</v>
      </c>
      <c r="O11" s="50">
        <f t="shared" si="3"/>
        <v>0.46702108913795753</v>
      </c>
      <c r="P11" s="29">
        <v>162.17901000000001</v>
      </c>
      <c r="Q11" s="31">
        <v>108.08825</v>
      </c>
      <c r="R11" s="50">
        <f t="shared" si="4"/>
        <v>0.66647496491685332</v>
      </c>
      <c r="S11" s="1"/>
      <c r="T11" s="1"/>
      <c r="U11" s="1"/>
      <c r="V11" s="1"/>
    </row>
    <row r="12" spans="1:22" s="10" customFormat="1" ht="15" customHeight="1" outlineLevel="1" x14ac:dyDescent="0.25">
      <c r="A12" s="12"/>
      <c r="B12" s="12">
        <v>2</v>
      </c>
      <c r="C12" s="11" t="s">
        <v>128</v>
      </c>
      <c r="D12" s="54">
        <f t="shared" si="7"/>
        <v>459.11427000000003</v>
      </c>
      <c r="E12" s="31">
        <f t="shared" si="8"/>
        <v>637.38863000000003</v>
      </c>
      <c r="F12" s="50">
        <f t="shared" si="0"/>
        <v>1.3883006293836173</v>
      </c>
      <c r="G12" s="29">
        <v>197.70255</v>
      </c>
      <c r="H12" s="31">
        <v>486.30326000000002</v>
      </c>
      <c r="I12" s="50" t="str">
        <f>IF(G12=0," ",IF(H12/G12*100&gt;200,"св.200",H12/G12))</f>
        <v>св.200</v>
      </c>
      <c r="J12" s="54">
        <v>0</v>
      </c>
      <c r="K12" s="31">
        <v>0</v>
      </c>
      <c r="L12" s="50" t="str">
        <f t="shared" si="2"/>
        <v xml:space="preserve"> </v>
      </c>
      <c r="M12" s="29">
        <v>89.099609999999998</v>
      </c>
      <c r="N12" s="31">
        <v>44.155699999999996</v>
      </c>
      <c r="O12" s="50">
        <f t="shared" si="3"/>
        <v>0.49557680443270175</v>
      </c>
      <c r="P12" s="29">
        <v>172.31210999999999</v>
      </c>
      <c r="Q12" s="31">
        <v>106.92967</v>
      </c>
      <c r="R12" s="50">
        <f t="shared" si="4"/>
        <v>0.62055806756704457</v>
      </c>
      <c r="S12" s="1"/>
      <c r="T12" s="1"/>
      <c r="U12" s="1"/>
      <c r="V12" s="1"/>
    </row>
    <row r="13" spans="1:22" s="10" customFormat="1" ht="15" customHeight="1" outlineLevel="1" x14ac:dyDescent="0.25">
      <c r="A13" s="12"/>
      <c r="B13" s="12">
        <v>3</v>
      </c>
      <c r="C13" s="11" t="s">
        <v>127</v>
      </c>
      <c r="D13" s="54">
        <f t="shared" si="7"/>
        <v>497.09456999999998</v>
      </c>
      <c r="E13" s="31">
        <f t="shared" si="8"/>
        <v>693.08970999999997</v>
      </c>
      <c r="F13" s="50">
        <f t="shared" si="0"/>
        <v>1.3942813939810286</v>
      </c>
      <c r="G13" s="29">
        <v>154.49457999999998</v>
      </c>
      <c r="H13" s="31">
        <v>391.46997999999996</v>
      </c>
      <c r="I13" s="50" t="str">
        <f t="shared" si="1"/>
        <v>св.200</v>
      </c>
      <c r="J13" s="54">
        <v>0</v>
      </c>
      <c r="K13" s="31">
        <v>0</v>
      </c>
      <c r="L13" s="50" t="str">
        <f t="shared" si="2"/>
        <v xml:space="preserve"> </v>
      </c>
      <c r="M13" s="29">
        <v>185.26888</v>
      </c>
      <c r="N13" s="31">
        <v>60.538739999999997</v>
      </c>
      <c r="O13" s="50">
        <f t="shared" si="3"/>
        <v>0.32676151547955595</v>
      </c>
      <c r="P13" s="29">
        <v>157.33111</v>
      </c>
      <c r="Q13" s="31">
        <v>241.08098999999999</v>
      </c>
      <c r="R13" s="50">
        <f t="shared" si="4"/>
        <v>1.5323160816700523</v>
      </c>
      <c r="S13" s="1"/>
      <c r="T13" s="1"/>
      <c r="U13" s="1"/>
      <c r="V13" s="1"/>
    </row>
    <row r="14" spans="1:22" s="10" customFormat="1" ht="15" customHeight="1" outlineLevel="1" x14ac:dyDescent="0.25">
      <c r="A14" s="12"/>
      <c r="B14" s="12">
        <v>4</v>
      </c>
      <c r="C14" s="11" t="s">
        <v>90</v>
      </c>
      <c r="D14" s="54">
        <f t="shared" si="7"/>
        <v>830.39814999999999</v>
      </c>
      <c r="E14" s="31">
        <f t="shared" si="8"/>
        <v>317.30642999999998</v>
      </c>
      <c r="F14" s="50">
        <f t="shared" si="0"/>
        <v>0.38211360417891105</v>
      </c>
      <c r="G14" s="29">
        <v>35.297129999999996</v>
      </c>
      <c r="H14" s="31">
        <v>16.811820000000001</v>
      </c>
      <c r="I14" s="50">
        <f t="shared" si="1"/>
        <v>0.47629424828590888</v>
      </c>
      <c r="J14" s="54">
        <v>0</v>
      </c>
      <c r="K14" s="31">
        <v>0</v>
      </c>
      <c r="L14" s="50" t="str">
        <f t="shared" si="2"/>
        <v xml:space="preserve"> </v>
      </c>
      <c r="M14" s="29">
        <v>74.163830000000004</v>
      </c>
      <c r="N14" s="31">
        <v>26.3278</v>
      </c>
      <c r="O14" s="50">
        <f t="shared" si="3"/>
        <v>0.35499515060104092</v>
      </c>
      <c r="P14" s="29">
        <v>720.93718999999999</v>
      </c>
      <c r="Q14" s="31">
        <v>274.16681</v>
      </c>
      <c r="R14" s="50">
        <f t="shared" si="4"/>
        <v>0.3802922276765886</v>
      </c>
      <c r="S14" s="1"/>
      <c r="T14" s="1"/>
      <c r="U14" s="1"/>
      <c r="V14" s="1"/>
    </row>
    <row r="15" spans="1:22" s="10" customFormat="1" ht="15" customHeight="1" outlineLevel="1" x14ac:dyDescent="0.25">
      <c r="A15" s="12"/>
      <c r="B15" s="12">
        <v>5</v>
      </c>
      <c r="C15" s="11" t="s">
        <v>126</v>
      </c>
      <c r="D15" s="54">
        <f t="shared" si="7"/>
        <v>392.45787000000001</v>
      </c>
      <c r="E15" s="31">
        <f t="shared" si="8"/>
        <v>169.41393999999997</v>
      </c>
      <c r="F15" s="50">
        <f t="shared" si="0"/>
        <v>0.43167420747607882</v>
      </c>
      <c r="G15" s="29">
        <v>1.8872800000000001</v>
      </c>
      <c r="H15" s="31">
        <v>4.2443800000000005</v>
      </c>
      <c r="I15" s="50" t="str">
        <f t="shared" si="1"/>
        <v>св.200</v>
      </c>
      <c r="J15" s="54">
        <v>0</v>
      </c>
      <c r="K15" s="31">
        <v>0</v>
      </c>
      <c r="L15" s="50" t="str">
        <f t="shared" si="2"/>
        <v xml:space="preserve"> </v>
      </c>
      <c r="M15" s="29">
        <v>17.012340000000002</v>
      </c>
      <c r="N15" s="31">
        <v>6.3500399999999999</v>
      </c>
      <c r="O15" s="50">
        <f t="shared" si="3"/>
        <v>0.3732608212626834</v>
      </c>
      <c r="P15" s="29">
        <v>373.55824999999999</v>
      </c>
      <c r="Q15" s="31">
        <v>158.81951999999998</v>
      </c>
      <c r="R15" s="50">
        <f t="shared" si="4"/>
        <v>0.42515329269263896</v>
      </c>
      <c r="S15" s="1"/>
      <c r="T15" s="1"/>
      <c r="U15" s="1"/>
      <c r="V15" s="1"/>
    </row>
    <row r="16" spans="1:22" s="10" customFormat="1" ht="15" customHeight="1" outlineLevel="1" x14ac:dyDescent="0.25">
      <c r="A16" s="12"/>
      <c r="B16" s="12">
        <v>6</v>
      </c>
      <c r="C16" s="11" t="s">
        <v>125</v>
      </c>
      <c r="D16" s="54">
        <f t="shared" si="7"/>
        <v>515.70304999999996</v>
      </c>
      <c r="E16" s="31">
        <f t="shared" si="8"/>
        <v>268.13665000000003</v>
      </c>
      <c r="F16" s="50">
        <f t="shared" si="0"/>
        <v>0.51994389019029463</v>
      </c>
      <c r="G16" s="29">
        <v>0.83945000000000003</v>
      </c>
      <c r="H16" s="31">
        <v>3.1699999999999999E-2</v>
      </c>
      <c r="I16" s="50">
        <f t="shared" si="1"/>
        <v>3.7762820894633391E-2</v>
      </c>
      <c r="J16" s="29">
        <v>1.7999999999999999E-2</v>
      </c>
      <c r="K16" s="31">
        <v>3.5999999999999997E-2</v>
      </c>
      <c r="L16" s="50">
        <f>IF(J16=0," ",IF(K16/J16*100&gt;200,"св.200",K16/J16))</f>
        <v>2</v>
      </c>
      <c r="M16" s="29">
        <v>41.172980000000003</v>
      </c>
      <c r="N16" s="31">
        <v>21.693630000000002</v>
      </c>
      <c r="O16" s="50">
        <f t="shared" si="3"/>
        <v>0.52688996521505127</v>
      </c>
      <c r="P16" s="29">
        <v>473.67261999999999</v>
      </c>
      <c r="Q16" s="31">
        <v>246.37532000000002</v>
      </c>
      <c r="R16" s="50">
        <f t="shared" si="4"/>
        <v>0.52013840276433965</v>
      </c>
      <c r="S16" s="1"/>
      <c r="T16" s="1"/>
      <c r="U16" s="1"/>
      <c r="V16" s="1"/>
    </row>
    <row r="17" spans="1:22" ht="31.5" customHeight="1" x14ac:dyDescent="0.25">
      <c r="A17" s="16">
        <v>3</v>
      </c>
      <c r="B17" s="20"/>
      <c r="C17" s="15" t="s">
        <v>124</v>
      </c>
      <c r="D17" s="14">
        <f>SUM(D18:D22)</f>
        <v>4146.0404799999997</v>
      </c>
      <c r="E17" s="14">
        <f>SUM(E18:E22)</f>
        <v>1800.6509799999999</v>
      </c>
      <c r="F17" s="13">
        <f t="shared" si="0"/>
        <v>0.43430617445394554</v>
      </c>
      <c r="G17" s="14">
        <f>SUM(G18:G22)</f>
        <v>207.63592000000003</v>
      </c>
      <c r="H17" s="14">
        <f>SUM(H18:H22)</f>
        <v>199.36047000000002</v>
      </c>
      <c r="I17" s="13">
        <f t="shared" si="1"/>
        <v>0.96014442009841072</v>
      </c>
      <c r="J17" s="14">
        <f>SUM(J18:J22)</f>
        <v>0.40899999999999997</v>
      </c>
      <c r="K17" s="14">
        <f>SUM(K18:K22)</f>
        <v>0.91749999999999998</v>
      </c>
      <c r="L17" s="13" t="str">
        <f t="shared" si="2"/>
        <v>св.200</v>
      </c>
      <c r="M17" s="14">
        <f>SUM(M18:M22)</f>
        <v>708.1431399999999</v>
      </c>
      <c r="N17" s="14">
        <f>SUM(N18:N22)</f>
        <v>277.72814</v>
      </c>
      <c r="O17" s="13">
        <f t="shared" si="3"/>
        <v>0.39219209268905725</v>
      </c>
      <c r="P17" s="14">
        <f>SUM(P18:P22)</f>
        <v>3229.8524200000002</v>
      </c>
      <c r="Q17" s="14">
        <f>SUM(Q18:Q22)</f>
        <v>1322.6448700000001</v>
      </c>
      <c r="R17" s="13">
        <f t="shared" si="4"/>
        <v>0.40950628635843367</v>
      </c>
      <c r="S17" s="1"/>
      <c r="T17" s="1"/>
      <c r="U17" s="1"/>
      <c r="V17" s="1"/>
    </row>
    <row r="18" spans="1:22" s="21" customFormat="1" ht="15" customHeight="1" outlineLevel="1" x14ac:dyDescent="0.25">
      <c r="A18" s="12"/>
      <c r="B18" s="19"/>
      <c r="C18" s="11" t="s">
        <v>123</v>
      </c>
      <c r="D18" s="54">
        <f t="shared" si="7"/>
        <v>1409.17326</v>
      </c>
      <c r="E18" s="31">
        <f t="shared" ref="E18:E22" si="9">(H18+K18+N18+Q18)</f>
        <v>596.55026999999995</v>
      </c>
      <c r="F18" s="50">
        <f t="shared" si="0"/>
        <v>0.42333351542591713</v>
      </c>
      <c r="G18" s="29">
        <v>149.74342000000001</v>
      </c>
      <c r="H18" s="31">
        <v>161.29987</v>
      </c>
      <c r="I18" s="50">
        <f t="shared" si="1"/>
        <v>1.077175010427837</v>
      </c>
      <c r="J18" s="54">
        <v>0.40899999999999997</v>
      </c>
      <c r="K18" s="31">
        <v>0.91749999999999998</v>
      </c>
      <c r="L18" s="50" t="str">
        <f t="shared" si="2"/>
        <v>св.200</v>
      </c>
      <c r="M18" s="29">
        <v>336.67473999999999</v>
      </c>
      <c r="N18" s="31">
        <v>96.625470000000007</v>
      </c>
      <c r="O18" s="50">
        <f t="shared" si="3"/>
        <v>0.28699946423066969</v>
      </c>
      <c r="P18" s="29">
        <v>922.34609999999998</v>
      </c>
      <c r="Q18" s="31">
        <v>337.70742999999999</v>
      </c>
      <c r="R18" s="50">
        <f t="shared" si="4"/>
        <v>0.36613959770632737</v>
      </c>
      <c r="S18" s="22"/>
      <c r="T18" s="22"/>
      <c r="U18" s="22"/>
      <c r="V18" s="22"/>
    </row>
    <row r="19" spans="1:22" s="21" customFormat="1" ht="15" customHeight="1" outlineLevel="1" x14ac:dyDescent="0.25">
      <c r="A19" s="12"/>
      <c r="B19" s="19"/>
      <c r="C19" s="11" t="s">
        <v>122</v>
      </c>
      <c r="D19" s="54">
        <f t="shared" si="7"/>
        <v>748.93677000000002</v>
      </c>
      <c r="E19" s="31">
        <f t="shared" si="9"/>
        <v>386.66467</v>
      </c>
      <c r="F19" s="50">
        <f t="shared" si="0"/>
        <v>0.51628479931623594</v>
      </c>
      <c r="G19" s="29">
        <v>28.2501</v>
      </c>
      <c r="H19" s="31">
        <v>23.735700000000001</v>
      </c>
      <c r="I19" s="50">
        <f t="shared" si="1"/>
        <v>0.84019879575647527</v>
      </c>
      <c r="J19" s="54">
        <v>0</v>
      </c>
      <c r="K19" s="31"/>
      <c r="L19" s="50" t="str">
        <f t="shared" si="2"/>
        <v xml:space="preserve"> </v>
      </c>
      <c r="M19" s="29">
        <v>220.48587000000001</v>
      </c>
      <c r="N19" s="31">
        <v>112.82457000000001</v>
      </c>
      <c r="O19" s="50">
        <f t="shared" si="3"/>
        <v>0.51170884556003526</v>
      </c>
      <c r="P19" s="29">
        <v>500.20080000000002</v>
      </c>
      <c r="Q19" s="31">
        <v>250.1044</v>
      </c>
      <c r="R19" s="50">
        <f t="shared" si="4"/>
        <v>0.50000799678848973</v>
      </c>
      <c r="S19" s="22"/>
      <c r="T19" s="22"/>
      <c r="U19" s="22"/>
      <c r="V19" s="22"/>
    </row>
    <row r="20" spans="1:22" s="21" customFormat="1" ht="15" customHeight="1" outlineLevel="1" x14ac:dyDescent="0.25">
      <c r="A20" s="12"/>
      <c r="B20" s="19"/>
      <c r="C20" s="11" t="s">
        <v>121</v>
      </c>
      <c r="D20" s="54">
        <f t="shared" si="7"/>
        <v>687.47778000000005</v>
      </c>
      <c r="E20" s="31">
        <f t="shared" si="9"/>
        <v>234.03583</v>
      </c>
      <c r="F20" s="50">
        <f t="shared" si="0"/>
        <v>0.34042675532000466</v>
      </c>
      <c r="G20" s="29">
        <v>0</v>
      </c>
      <c r="H20" s="31">
        <v>0</v>
      </c>
      <c r="I20" s="50" t="str">
        <f t="shared" si="1"/>
        <v xml:space="preserve"> </v>
      </c>
      <c r="J20" s="54">
        <v>0</v>
      </c>
      <c r="K20" s="31"/>
      <c r="L20" s="50" t="str">
        <f t="shared" si="2"/>
        <v xml:space="preserve"> </v>
      </c>
      <c r="M20" s="29">
        <v>57.339349999999996</v>
      </c>
      <c r="N20" s="31">
        <v>11.661350000000001</v>
      </c>
      <c r="O20" s="50">
        <f t="shared" si="3"/>
        <v>0.20337429705777971</v>
      </c>
      <c r="P20" s="29">
        <v>630.13843000000008</v>
      </c>
      <c r="Q20" s="31">
        <v>222.37448000000001</v>
      </c>
      <c r="R20" s="50">
        <f t="shared" si="4"/>
        <v>0.35289782278474902</v>
      </c>
      <c r="S20" s="22"/>
      <c r="T20" s="22"/>
      <c r="U20" s="22"/>
      <c r="V20" s="22"/>
    </row>
    <row r="21" spans="1:22" s="21" customFormat="1" ht="15" customHeight="1" outlineLevel="1" x14ac:dyDescent="0.25">
      <c r="A21" s="12"/>
      <c r="B21" s="19"/>
      <c r="C21" s="11" t="s">
        <v>190</v>
      </c>
      <c r="D21" s="54">
        <f t="shared" si="7"/>
        <v>806.16844999999989</v>
      </c>
      <c r="E21" s="31">
        <f t="shared" si="9"/>
        <v>328.49851000000001</v>
      </c>
      <c r="F21" s="50">
        <f t="shared" si="0"/>
        <v>0.4074812280237462</v>
      </c>
      <c r="G21" s="29">
        <v>29.295750000000002</v>
      </c>
      <c r="H21" s="31">
        <v>14.217450000000001</v>
      </c>
      <c r="I21" s="50">
        <f t="shared" si="1"/>
        <v>0.4853075958116792</v>
      </c>
      <c r="J21" s="54">
        <v>0</v>
      </c>
      <c r="K21" s="31"/>
      <c r="L21" s="50" t="str">
        <f t="shared" si="2"/>
        <v xml:space="preserve"> </v>
      </c>
      <c r="M21" s="29">
        <v>37.630600000000001</v>
      </c>
      <c r="N21" s="31">
        <v>19.656040000000001</v>
      </c>
      <c r="O21" s="50">
        <f t="shared" si="3"/>
        <v>0.52234192385983746</v>
      </c>
      <c r="P21" s="29">
        <v>739.24209999999994</v>
      </c>
      <c r="Q21" s="31">
        <v>294.62502000000001</v>
      </c>
      <c r="R21" s="50">
        <f t="shared" si="4"/>
        <v>0.39855010963255477</v>
      </c>
      <c r="S21" s="22"/>
      <c r="T21" s="22"/>
      <c r="U21" s="22"/>
      <c r="V21" s="22"/>
    </row>
    <row r="22" spans="1:22" s="21" customFormat="1" ht="15" customHeight="1" outlineLevel="1" x14ac:dyDescent="0.25">
      <c r="A22" s="12"/>
      <c r="B22" s="19"/>
      <c r="C22" s="11" t="s">
        <v>120</v>
      </c>
      <c r="D22" s="54">
        <f t="shared" si="7"/>
        <v>494.28422</v>
      </c>
      <c r="E22" s="31">
        <f t="shared" si="9"/>
        <v>254.90170000000001</v>
      </c>
      <c r="F22" s="50">
        <f t="shared" si="0"/>
        <v>0.51569863994444332</v>
      </c>
      <c r="G22" s="29">
        <v>0.34664999999999996</v>
      </c>
      <c r="H22" s="31">
        <v>0.10745</v>
      </c>
      <c r="I22" s="50">
        <f t="shared" si="1"/>
        <v>0.30996682532814085</v>
      </c>
      <c r="J22" s="54">
        <v>0</v>
      </c>
      <c r="K22" s="31"/>
      <c r="L22" s="50" t="str">
        <f t="shared" si="2"/>
        <v xml:space="preserve"> </v>
      </c>
      <c r="M22" s="29">
        <v>56.01258</v>
      </c>
      <c r="N22" s="31">
        <v>36.960709999999999</v>
      </c>
      <c r="O22" s="50">
        <f t="shared" si="3"/>
        <v>0.65986444473723582</v>
      </c>
      <c r="P22" s="29">
        <v>437.92498999999998</v>
      </c>
      <c r="Q22" s="31">
        <v>217.83354</v>
      </c>
      <c r="R22" s="50">
        <f t="shared" si="4"/>
        <v>0.49742203567784521</v>
      </c>
      <c r="S22" s="22"/>
      <c r="T22" s="22"/>
      <c r="U22" s="22"/>
      <c r="V22" s="22"/>
    </row>
    <row r="23" spans="1:22" ht="30.75" customHeight="1" x14ac:dyDescent="0.25">
      <c r="A23" s="16">
        <v>4</v>
      </c>
      <c r="B23" s="20"/>
      <c r="C23" s="15" t="s">
        <v>153</v>
      </c>
      <c r="D23" s="14">
        <f>SUM(D24:D28)</f>
        <v>13139.495279999999</v>
      </c>
      <c r="E23" s="14">
        <f>SUM(E24:E28)</f>
        <v>7404.00954</v>
      </c>
      <c r="F23" s="13">
        <f t="shared" si="0"/>
        <v>0.56349268995665713</v>
      </c>
      <c r="G23" s="14">
        <f>SUM(G24:G28)</f>
        <v>2116.3073800000002</v>
      </c>
      <c r="H23" s="14">
        <f>SUM(H24:H28)</f>
        <v>721.73384999999996</v>
      </c>
      <c r="I23" s="13">
        <f t="shared" si="1"/>
        <v>0.34103450983571199</v>
      </c>
      <c r="J23" s="14">
        <f>SUM(J24:J28)</f>
        <v>0.49409999999999998</v>
      </c>
      <c r="K23" s="14">
        <f>SUM(K24:K28)</f>
        <v>6.8099999999999994E-2</v>
      </c>
      <c r="L23" s="13">
        <f t="shared" si="2"/>
        <v>0.13782635094110504</v>
      </c>
      <c r="M23" s="14">
        <f>SUM(M24:M28)</f>
        <v>1167.0304900000001</v>
      </c>
      <c r="N23" s="14">
        <f>SUM(N24:N28)</f>
        <v>487.18986000000001</v>
      </c>
      <c r="O23" s="13">
        <f t="shared" si="3"/>
        <v>0.4174611239163083</v>
      </c>
      <c r="P23" s="14">
        <f>SUM(P24:P28)</f>
        <v>9855.6633099999999</v>
      </c>
      <c r="Q23" s="14">
        <f>SUM(Q24:Q28)</f>
        <v>6195.0177300000005</v>
      </c>
      <c r="R23" s="13">
        <f t="shared" si="4"/>
        <v>0.62857440794616604</v>
      </c>
      <c r="S23" s="1"/>
      <c r="T23" s="1"/>
      <c r="U23" s="1"/>
      <c r="V23" s="1"/>
    </row>
    <row r="24" spans="1:22" s="10" customFormat="1" ht="15" customHeight="1" outlineLevel="1" x14ac:dyDescent="0.25">
      <c r="A24" s="12"/>
      <c r="B24" s="19"/>
      <c r="C24" s="11" t="s">
        <v>137</v>
      </c>
      <c r="D24" s="54">
        <f t="shared" si="7"/>
        <v>10195.694299999999</v>
      </c>
      <c r="E24" s="31">
        <f t="shared" ref="E24:E28" si="10">(H24+K24+N24+Q24)</f>
        <v>5390.6482400000004</v>
      </c>
      <c r="F24" s="50">
        <f t="shared" si="0"/>
        <v>0.5287181119190677</v>
      </c>
      <c r="G24" s="29">
        <v>2104.3748700000001</v>
      </c>
      <c r="H24" s="31">
        <v>704.80385000000001</v>
      </c>
      <c r="I24" s="50">
        <f t="shared" si="1"/>
        <v>0.33492314513335736</v>
      </c>
      <c r="J24" s="29">
        <v>0.42599999999999999</v>
      </c>
      <c r="K24" s="31"/>
      <c r="L24" s="50">
        <f t="shared" si="2"/>
        <v>0</v>
      </c>
      <c r="M24" s="29">
        <v>947.63062000000002</v>
      </c>
      <c r="N24" s="31">
        <v>386.45490999999998</v>
      </c>
      <c r="O24" s="50">
        <f t="shared" si="3"/>
        <v>0.40781175897418764</v>
      </c>
      <c r="P24" s="29">
        <v>7143.2628099999993</v>
      </c>
      <c r="Q24" s="31">
        <v>4299.3894800000007</v>
      </c>
      <c r="R24" s="50">
        <f t="shared" si="4"/>
        <v>0.6018803443688503</v>
      </c>
      <c r="S24" s="1"/>
      <c r="T24" s="1"/>
      <c r="U24" s="1"/>
      <c r="V24" s="1"/>
    </row>
    <row r="25" spans="1:22" s="10" customFormat="1" ht="15" customHeight="1" outlineLevel="1" x14ac:dyDescent="0.25">
      <c r="A25" s="12"/>
      <c r="B25" s="19"/>
      <c r="C25" s="11" t="s">
        <v>119</v>
      </c>
      <c r="D25" s="54">
        <f t="shared" si="7"/>
        <v>1421.11122</v>
      </c>
      <c r="E25" s="31">
        <f t="shared" si="10"/>
        <v>1425.0639099999999</v>
      </c>
      <c r="F25" s="50">
        <f t="shared" si="0"/>
        <v>1.0027814079182344</v>
      </c>
      <c r="G25" s="29">
        <v>10.887049999999999</v>
      </c>
      <c r="H25" s="31">
        <v>16.243749999999999</v>
      </c>
      <c r="I25" s="50">
        <f t="shared" si="1"/>
        <v>1.4920249286996938</v>
      </c>
      <c r="J25" s="29">
        <v>0</v>
      </c>
      <c r="K25" s="31"/>
      <c r="L25" s="50" t="str">
        <f>IF(K25=0," ",IF(K25/J25*100&gt;200,"св.200",K25/J25))</f>
        <v xml:space="preserve"> </v>
      </c>
      <c r="M25" s="29">
        <v>77.682320000000004</v>
      </c>
      <c r="N25" s="31">
        <v>26.365490000000001</v>
      </c>
      <c r="O25" s="50">
        <f t="shared" si="3"/>
        <v>0.33940142364440196</v>
      </c>
      <c r="P25" s="29">
        <v>1332.5418500000001</v>
      </c>
      <c r="Q25" s="31">
        <v>1382.4546699999999</v>
      </c>
      <c r="R25" s="50">
        <f t="shared" si="4"/>
        <v>1.037456849854284</v>
      </c>
      <c r="S25" s="1"/>
      <c r="T25" s="1"/>
      <c r="U25" s="1"/>
      <c r="V25" s="1"/>
    </row>
    <row r="26" spans="1:22" s="10" customFormat="1" ht="15" customHeight="1" outlineLevel="1" x14ac:dyDescent="0.25">
      <c r="A26" s="12"/>
      <c r="B26" s="19"/>
      <c r="C26" s="11" t="s">
        <v>118</v>
      </c>
      <c r="D26" s="54">
        <f t="shared" si="7"/>
        <v>326.71546000000001</v>
      </c>
      <c r="E26" s="31">
        <f t="shared" si="10"/>
        <v>142.36330999999998</v>
      </c>
      <c r="F26" s="50">
        <f t="shared" si="0"/>
        <v>0.43574096554843161</v>
      </c>
      <c r="G26" s="29">
        <v>0.2802</v>
      </c>
      <c r="H26" s="31">
        <v>0.1057</v>
      </c>
      <c r="I26" s="50">
        <f t="shared" si="1"/>
        <v>0.37723054960742325</v>
      </c>
      <c r="J26" s="29">
        <v>6.8099999999999994E-2</v>
      </c>
      <c r="K26" s="31">
        <v>6.8099999999999994E-2</v>
      </c>
      <c r="L26" s="50">
        <f t="shared" si="2"/>
        <v>1</v>
      </c>
      <c r="M26" s="29">
        <v>4.4315299999999995</v>
      </c>
      <c r="N26" s="31">
        <v>2.2782100000000001</v>
      </c>
      <c r="O26" s="50">
        <f t="shared" si="3"/>
        <v>0.51409107012702171</v>
      </c>
      <c r="P26" s="29">
        <v>321.93563</v>
      </c>
      <c r="Q26" s="31">
        <v>139.91129999999998</v>
      </c>
      <c r="R26" s="50">
        <f t="shared" si="4"/>
        <v>0.43459402117125084</v>
      </c>
      <c r="S26" s="1"/>
      <c r="T26" s="1"/>
      <c r="U26" s="1"/>
      <c r="V26" s="1"/>
    </row>
    <row r="27" spans="1:22" s="10" customFormat="1" ht="15" customHeight="1" outlineLevel="1" x14ac:dyDescent="0.25">
      <c r="A27" s="12"/>
      <c r="B27" s="19"/>
      <c r="C27" s="11" t="s">
        <v>117</v>
      </c>
      <c r="D27" s="54">
        <f t="shared" si="7"/>
        <v>378.21770000000004</v>
      </c>
      <c r="E27" s="31">
        <f t="shared" si="10"/>
        <v>194.84888000000001</v>
      </c>
      <c r="F27" s="50">
        <f t="shared" si="0"/>
        <v>0.51517652399662939</v>
      </c>
      <c r="G27" s="29">
        <v>0.20955000000000001</v>
      </c>
      <c r="H27" s="31">
        <v>0.1024</v>
      </c>
      <c r="I27" s="50">
        <f t="shared" si="1"/>
        <v>0.48866618945359103</v>
      </c>
      <c r="J27" s="29">
        <v>0</v>
      </c>
      <c r="K27" s="31"/>
      <c r="L27" s="50" t="str">
        <f t="shared" si="2"/>
        <v xml:space="preserve"> </v>
      </c>
      <c r="M27" s="29">
        <v>79.389960000000002</v>
      </c>
      <c r="N27" s="31">
        <v>34.365379999999995</v>
      </c>
      <c r="O27" s="50">
        <f t="shared" si="3"/>
        <v>0.43286808558664086</v>
      </c>
      <c r="P27" s="29">
        <v>298.61819000000003</v>
      </c>
      <c r="Q27" s="31">
        <v>160.3811</v>
      </c>
      <c r="R27" s="50">
        <f t="shared" si="4"/>
        <v>0.53707746336551032</v>
      </c>
      <c r="S27" s="1"/>
      <c r="T27" s="1"/>
      <c r="U27" s="1"/>
      <c r="V27" s="1"/>
    </row>
    <row r="28" spans="1:22" s="10" customFormat="1" ht="15" customHeight="1" outlineLevel="1" x14ac:dyDescent="0.25">
      <c r="A28" s="12"/>
      <c r="B28" s="19"/>
      <c r="C28" s="11" t="s">
        <v>116</v>
      </c>
      <c r="D28" s="54">
        <f t="shared" si="7"/>
        <v>817.75660000000005</v>
      </c>
      <c r="E28" s="31">
        <f t="shared" si="10"/>
        <v>251.08520000000004</v>
      </c>
      <c r="F28" s="50">
        <f t="shared" si="0"/>
        <v>0.30704148398190861</v>
      </c>
      <c r="G28" s="29">
        <v>0.55571000000000004</v>
      </c>
      <c r="H28" s="31">
        <v>0.47814999999999996</v>
      </c>
      <c r="I28" s="50">
        <f t="shared" si="1"/>
        <v>0.86043080023753382</v>
      </c>
      <c r="J28" s="29">
        <v>0</v>
      </c>
      <c r="K28" s="31"/>
      <c r="L28" s="50" t="str">
        <f t="shared" si="2"/>
        <v xml:space="preserve"> </v>
      </c>
      <c r="M28" s="29">
        <v>57.896059999999999</v>
      </c>
      <c r="N28" s="31">
        <v>37.72587</v>
      </c>
      <c r="O28" s="50">
        <f t="shared" si="3"/>
        <v>0.65161377129980869</v>
      </c>
      <c r="P28" s="29">
        <v>759.30483000000004</v>
      </c>
      <c r="Q28" s="31">
        <v>212.88118000000003</v>
      </c>
      <c r="R28" s="50">
        <f t="shared" si="4"/>
        <v>0.28036326332864236</v>
      </c>
      <c r="S28" s="1"/>
      <c r="T28" s="1"/>
      <c r="U28" s="1"/>
      <c r="V28" s="1"/>
    </row>
    <row r="29" spans="1:22" ht="29.25" customHeight="1" x14ac:dyDescent="0.25">
      <c r="A29" s="16">
        <v>5</v>
      </c>
      <c r="B29" s="20"/>
      <c r="C29" s="15" t="s">
        <v>115</v>
      </c>
      <c r="D29" s="14">
        <f>SUM(D30:D40)</f>
        <v>29435.272456666666</v>
      </c>
      <c r="E29" s="14">
        <f>SUM(E30:E40)</f>
        <v>21933.622189999998</v>
      </c>
      <c r="F29" s="14">
        <f t="shared" ref="F29:I29" si="11">SUM(F30:F40)</f>
        <v>8.4431793685985106</v>
      </c>
      <c r="G29" s="14">
        <f t="shared" si="11"/>
        <v>133.00853666666666</v>
      </c>
      <c r="H29" s="14">
        <f t="shared" si="11"/>
        <v>346.08521000000002</v>
      </c>
      <c r="I29" s="14">
        <f t="shared" si="11"/>
        <v>1.9997085885028887</v>
      </c>
      <c r="J29" s="14">
        <f>SUM(J30:J40)</f>
        <v>6.6200900000000003</v>
      </c>
      <c r="K29" s="14">
        <f>SUM(K30:K40)</f>
        <v>12.666790000000001</v>
      </c>
      <c r="L29" s="13">
        <f t="shared" si="2"/>
        <v>1.9133863739012611</v>
      </c>
      <c r="M29" s="14">
        <f>SUM(M30:M40)</f>
        <v>4311.9287299999996</v>
      </c>
      <c r="N29" s="14">
        <f>SUM(N30:N40)</f>
        <v>2438.7867799999999</v>
      </c>
      <c r="O29" s="13">
        <f t="shared" si="3"/>
        <v>0.56559069797055761</v>
      </c>
      <c r="P29" s="14">
        <f>SUM(P30:P40)</f>
        <v>24983.715100000001</v>
      </c>
      <c r="Q29" s="14">
        <f>SUM(Q30:Q40)</f>
        <v>19136.083410000003</v>
      </c>
      <c r="R29" s="13">
        <f t="shared" si="4"/>
        <v>0.76594226812969068</v>
      </c>
      <c r="S29" s="1"/>
      <c r="T29" s="1"/>
      <c r="U29" s="1"/>
      <c r="V29" s="1"/>
    </row>
    <row r="30" spans="1:22" s="10" customFormat="1" ht="15" customHeight="1" outlineLevel="1" x14ac:dyDescent="0.25">
      <c r="A30" s="12"/>
      <c r="B30" s="19"/>
      <c r="C30" s="11" t="s">
        <v>114</v>
      </c>
      <c r="D30" s="54">
        <f t="shared" si="7"/>
        <v>899.94271111111107</v>
      </c>
      <c r="E30" s="31">
        <f t="shared" ref="E30:E40" si="12">(H30+K30+N30+Q30)</f>
        <v>608.30499999999995</v>
      </c>
      <c r="F30" s="50">
        <f t="shared" si="0"/>
        <v>0.67593747078517741</v>
      </c>
      <c r="G30" s="29">
        <f>24.2585433333333/15*5</f>
        <v>8.0861811111111006</v>
      </c>
      <c r="H30" s="31">
        <v>24.359400000000001</v>
      </c>
      <c r="I30" s="50" t="str">
        <f t="shared" si="1"/>
        <v>св.200</v>
      </c>
      <c r="J30" s="29">
        <v>0</v>
      </c>
      <c r="K30" s="31">
        <v>0</v>
      </c>
      <c r="L30" s="50" t="str">
        <f t="shared" si="2"/>
        <v xml:space="preserve"> </v>
      </c>
      <c r="M30" s="29">
        <v>115.62178999999999</v>
      </c>
      <c r="N30" s="31">
        <v>92.031800000000004</v>
      </c>
      <c r="O30" s="50">
        <f t="shared" si="3"/>
        <v>0.79597280062867048</v>
      </c>
      <c r="P30" s="29">
        <v>776.23473999999999</v>
      </c>
      <c r="Q30" s="31">
        <v>491.91379999999998</v>
      </c>
      <c r="R30" s="50">
        <f t="shared" si="4"/>
        <v>0.63371783643695201</v>
      </c>
      <c r="S30" s="1"/>
      <c r="T30" s="1"/>
      <c r="U30" s="1"/>
      <c r="V30" s="1"/>
    </row>
    <row r="31" spans="1:22" s="10" customFormat="1" ht="15" customHeight="1" outlineLevel="1" x14ac:dyDescent="0.25">
      <c r="A31" s="12"/>
      <c r="B31" s="19"/>
      <c r="C31" s="11" t="s">
        <v>113</v>
      </c>
      <c r="D31" s="54">
        <f t="shared" si="7"/>
        <v>2994.5053733333334</v>
      </c>
      <c r="E31" s="31">
        <f t="shared" si="12"/>
        <v>1980.8236400000001</v>
      </c>
      <c r="F31" s="50">
        <f t="shared" si="0"/>
        <v>0.66148608636325346</v>
      </c>
      <c r="G31" s="29">
        <f>24.15841/15*5</f>
        <v>8.0528033333333333</v>
      </c>
      <c r="H31" s="31">
        <v>24.610990000000001</v>
      </c>
      <c r="I31" s="50" t="str">
        <f t="shared" si="1"/>
        <v>св.200</v>
      </c>
      <c r="J31" s="29">
        <v>0</v>
      </c>
      <c r="K31" s="31">
        <v>0</v>
      </c>
      <c r="L31" s="50" t="str">
        <f t="shared" si="2"/>
        <v xml:space="preserve"> </v>
      </c>
      <c r="M31" s="29">
        <v>196.15006</v>
      </c>
      <c r="N31" s="31">
        <v>89.850309999999993</v>
      </c>
      <c r="O31" s="50">
        <f t="shared" si="3"/>
        <v>0.45806924555618284</v>
      </c>
      <c r="P31" s="29">
        <v>2790.30251</v>
      </c>
      <c r="Q31" s="31">
        <v>1866.3623400000001</v>
      </c>
      <c r="R31" s="50">
        <f t="shared" si="4"/>
        <v>0.66887455152667308</v>
      </c>
      <c r="S31" s="1"/>
      <c r="T31" s="1"/>
      <c r="U31" s="1"/>
      <c r="V31" s="1"/>
    </row>
    <row r="32" spans="1:22" s="10" customFormat="1" ht="15" customHeight="1" outlineLevel="1" x14ac:dyDescent="0.25">
      <c r="A32" s="12"/>
      <c r="B32" s="19"/>
      <c r="C32" s="11" t="s">
        <v>112</v>
      </c>
      <c r="D32" s="54">
        <f t="shared" si="7"/>
        <v>1450.0924566666667</v>
      </c>
      <c r="E32" s="31">
        <f t="shared" si="12"/>
        <v>1019.41752</v>
      </c>
      <c r="F32" s="50">
        <f t="shared" si="0"/>
        <v>0.70300173986377323</v>
      </c>
      <c r="G32" s="29">
        <f>129.60335/15*5</f>
        <v>43.201116666666664</v>
      </c>
      <c r="H32" s="31">
        <v>122.74292</v>
      </c>
      <c r="I32" s="50" t="str">
        <f t="shared" si="1"/>
        <v>св.200</v>
      </c>
      <c r="J32" s="29">
        <v>0</v>
      </c>
      <c r="K32" s="31">
        <v>0</v>
      </c>
      <c r="L32" s="50" t="str">
        <f t="shared" si="2"/>
        <v xml:space="preserve"> </v>
      </c>
      <c r="M32" s="29">
        <v>254.23557</v>
      </c>
      <c r="N32" s="31">
        <v>149.47788</v>
      </c>
      <c r="O32" s="50">
        <f t="shared" si="3"/>
        <v>0.58795030136813664</v>
      </c>
      <c r="P32" s="29">
        <v>1152.6557700000001</v>
      </c>
      <c r="Q32" s="31">
        <v>747.19672000000003</v>
      </c>
      <c r="R32" s="50">
        <f t="shared" si="4"/>
        <v>0.64823925706804897</v>
      </c>
      <c r="S32" s="1"/>
      <c r="T32" s="1"/>
      <c r="U32" s="1"/>
      <c r="V32" s="1"/>
    </row>
    <row r="33" spans="1:22" s="10" customFormat="1" ht="15" customHeight="1" outlineLevel="1" x14ac:dyDescent="0.25">
      <c r="A33" s="12"/>
      <c r="B33" s="19"/>
      <c r="C33" s="11" t="s">
        <v>111</v>
      </c>
      <c r="D33" s="54">
        <f t="shared" si="7"/>
        <v>2727.2747133333337</v>
      </c>
      <c r="E33" s="31">
        <f t="shared" si="12"/>
        <v>1603.6372200000001</v>
      </c>
      <c r="F33" s="50">
        <f t="shared" si="0"/>
        <v>0.5879998858054164</v>
      </c>
      <c r="G33" s="29">
        <f>22.39978/15*5</f>
        <v>7.4665933333333339</v>
      </c>
      <c r="H33" s="31">
        <v>26.390880000000003</v>
      </c>
      <c r="I33" s="50" t="str">
        <f t="shared" si="1"/>
        <v>св.200</v>
      </c>
      <c r="J33" s="29">
        <v>1.302</v>
      </c>
      <c r="K33" s="31">
        <v>0</v>
      </c>
      <c r="L33" s="50">
        <f>IF(J33=0," ",IF(K33/J33*100&gt;200,"св.200",K33/J33))</f>
        <v>0</v>
      </c>
      <c r="M33" s="29">
        <v>380.93887999999998</v>
      </c>
      <c r="N33" s="31">
        <v>186.58659</v>
      </c>
      <c r="O33" s="50">
        <f t="shared" si="3"/>
        <v>0.48980715751566239</v>
      </c>
      <c r="P33" s="29">
        <v>2337.5672400000003</v>
      </c>
      <c r="Q33" s="31">
        <v>1390.65975</v>
      </c>
      <c r="R33" s="50">
        <f t="shared" si="4"/>
        <v>0.59491753914210388</v>
      </c>
      <c r="S33" s="1"/>
      <c r="T33" s="1"/>
      <c r="U33" s="1"/>
      <c r="V33" s="1"/>
    </row>
    <row r="34" spans="1:22" s="10" customFormat="1" ht="15" customHeight="1" outlineLevel="1" x14ac:dyDescent="0.25">
      <c r="A34" s="12"/>
      <c r="B34" s="19"/>
      <c r="C34" s="11" t="s">
        <v>110</v>
      </c>
      <c r="D34" s="54">
        <f t="shared" si="7"/>
        <v>9358.4236544444448</v>
      </c>
      <c r="E34" s="31">
        <f t="shared" si="12"/>
        <v>6851.6625100000001</v>
      </c>
      <c r="F34" s="50">
        <f t="shared" si="0"/>
        <v>0.73213852706337468</v>
      </c>
      <c r="G34" s="29">
        <f>28.9960633333333/15*5</f>
        <v>9.6653544444444321</v>
      </c>
      <c r="H34" s="31">
        <v>66.626469999999998</v>
      </c>
      <c r="I34" s="50" t="str">
        <f t="shared" si="1"/>
        <v>св.200</v>
      </c>
      <c r="J34" s="29">
        <v>1.8720000000000001</v>
      </c>
      <c r="K34" s="31">
        <v>1.8720000000000001</v>
      </c>
      <c r="L34" s="50">
        <f t="shared" si="2"/>
        <v>1</v>
      </c>
      <c r="M34" s="29">
        <v>1562.3397199999999</v>
      </c>
      <c r="N34" s="31">
        <v>938.37254000000007</v>
      </c>
      <c r="O34" s="50">
        <f t="shared" si="3"/>
        <v>0.60062003672287112</v>
      </c>
      <c r="P34" s="29">
        <v>7784.5465800000002</v>
      </c>
      <c r="Q34" s="31">
        <v>5844.7915000000003</v>
      </c>
      <c r="R34" s="50">
        <f t="shared" si="4"/>
        <v>0.75081977350053963</v>
      </c>
      <c r="S34" s="1"/>
      <c r="T34" s="1"/>
      <c r="U34" s="1"/>
      <c r="V34" s="1"/>
    </row>
    <row r="35" spans="1:22" s="10" customFormat="1" ht="15" customHeight="1" outlineLevel="1" x14ac:dyDescent="0.25">
      <c r="A35" s="12"/>
      <c r="B35" s="19"/>
      <c r="C35" s="11" t="s">
        <v>109</v>
      </c>
      <c r="D35" s="54">
        <f t="shared" si="7"/>
        <v>2599.1092466666664</v>
      </c>
      <c r="E35" s="31">
        <f t="shared" si="12"/>
        <v>1734.5806700000001</v>
      </c>
      <c r="F35" s="50">
        <f t="shared" si="0"/>
        <v>0.66737505252023699</v>
      </c>
      <c r="G35" s="29">
        <f>9.62339/15*5</f>
        <v>3.2077966666666669</v>
      </c>
      <c r="H35" s="31">
        <v>2.2001599999999999</v>
      </c>
      <c r="I35" s="50">
        <f t="shared" si="1"/>
        <v>0.68587888467577429</v>
      </c>
      <c r="J35" s="29">
        <v>2.9960900000000001</v>
      </c>
      <c r="K35" s="31">
        <v>2.9960900000000001</v>
      </c>
      <c r="L35" s="50">
        <f t="shared" si="2"/>
        <v>1</v>
      </c>
      <c r="M35" s="29">
        <v>226.00049999999999</v>
      </c>
      <c r="N35" s="31">
        <v>116.64245</v>
      </c>
      <c r="O35" s="50">
        <f t="shared" si="3"/>
        <v>0.51611589354890808</v>
      </c>
      <c r="P35" s="29">
        <v>2366.9048599999996</v>
      </c>
      <c r="Q35" s="31">
        <v>1612.74197</v>
      </c>
      <c r="R35" s="50">
        <f t="shared" si="4"/>
        <v>0.68137169231212791</v>
      </c>
      <c r="S35" s="1"/>
      <c r="T35" s="1"/>
      <c r="U35" s="1"/>
      <c r="V35" s="1"/>
    </row>
    <row r="36" spans="1:22" s="10" customFormat="1" ht="15" customHeight="1" outlineLevel="1" x14ac:dyDescent="0.25">
      <c r="A36" s="12"/>
      <c r="B36" s="19"/>
      <c r="C36" s="11" t="s">
        <v>108</v>
      </c>
      <c r="D36" s="54">
        <f t="shared" si="7"/>
        <v>7625.6758500000005</v>
      </c>
      <c r="E36" s="31">
        <f t="shared" si="12"/>
        <v>6558.4116800000002</v>
      </c>
      <c r="F36" s="50">
        <f t="shared" si="0"/>
        <v>0.86004333373283892</v>
      </c>
      <c r="G36" s="29">
        <f>100.10982/15*5</f>
        <v>33.36994</v>
      </c>
      <c r="H36" s="31">
        <v>71.031289999999998</v>
      </c>
      <c r="I36" s="50" t="str">
        <f t="shared" si="1"/>
        <v>св.200</v>
      </c>
      <c r="J36" s="29">
        <v>0.45</v>
      </c>
      <c r="K36" s="31">
        <v>0</v>
      </c>
      <c r="L36" s="50"/>
      <c r="M36" s="29">
        <v>982.64667000000009</v>
      </c>
      <c r="N36" s="31">
        <v>540.60176999999999</v>
      </c>
      <c r="O36" s="50">
        <f t="shared" si="3"/>
        <v>0.5501486816212382</v>
      </c>
      <c r="P36" s="29">
        <v>6609.2092400000001</v>
      </c>
      <c r="Q36" s="31">
        <v>5946.77862</v>
      </c>
      <c r="R36" s="50">
        <f t="shared" si="4"/>
        <v>0.89977157690955478</v>
      </c>
      <c r="S36" s="1"/>
      <c r="T36" s="1"/>
      <c r="U36" s="1"/>
      <c r="V36" s="1"/>
    </row>
    <row r="37" spans="1:22" s="10" customFormat="1" ht="15" customHeight="1" outlineLevel="1" x14ac:dyDescent="0.25">
      <c r="A37" s="12"/>
      <c r="B37" s="19"/>
      <c r="C37" s="11" t="s">
        <v>107</v>
      </c>
      <c r="D37" s="54">
        <f t="shared" si="7"/>
        <v>279.24516666666671</v>
      </c>
      <c r="E37" s="31">
        <f t="shared" si="12"/>
        <v>120.09132</v>
      </c>
      <c r="F37" s="50">
        <f t="shared" ref="F37:F62" si="13">IF(D37=0," ",IF(E37/D37*100&gt;200,"св.200",E37/D37))</f>
        <v>0.43005693324444283</v>
      </c>
      <c r="G37" s="29">
        <f>1.80596/15*5</f>
        <v>0.60198666666666667</v>
      </c>
      <c r="H37" s="31">
        <v>1.93625</v>
      </c>
      <c r="I37" s="50" t="str">
        <f t="shared" si="1"/>
        <v>св.200</v>
      </c>
      <c r="J37" s="29">
        <v>0</v>
      </c>
      <c r="K37" s="31">
        <v>0</v>
      </c>
      <c r="L37" s="50" t="str">
        <f t="shared" ref="L37:L65" si="14">IF(J37=0," ",IF(K37/J37*100&gt;200,"св.200",K37/J37))</f>
        <v xml:space="preserve"> </v>
      </c>
      <c r="M37" s="29">
        <v>83.664079999999998</v>
      </c>
      <c r="N37" s="31">
        <v>41.730890000000002</v>
      </c>
      <c r="O37" s="50">
        <f t="shared" ref="O37:O67" si="15">IF(M37=0," ",IF(N37/M37*100&gt;200,"св.200",N37/M37))</f>
        <v>0.49879099847867808</v>
      </c>
      <c r="P37" s="29">
        <v>194.97910000000002</v>
      </c>
      <c r="Q37" s="31">
        <v>76.424179999999993</v>
      </c>
      <c r="R37" s="50">
        <f t="shared" ref="R37:R62" si="16">IF(P37=0," ",IF(Q37/P37*100&gt;200,"св.200",Q37/P37))</f>
        <v>0.39196088196119472</v>
      </c>
      <c r="S37" s="1"/>
      <c r="T37" s="1"/>
      <c r="U37" s="1"/>
      <c r="V37" s="1"/>
    </row>
    <row r="38" spans="1:22" s="10" customFormat="1" ht="15" customHeight="1" outlineLevel="1" x14ac:dyDescent="0.25">
      <c r="A38" s="12"/>
      <c r="B38" s="19"/>
      <c r="C38" s="11" t="s">
        <v>106</v>
      </c>
      <c r="D38" s="54">
        <f t="shared" si="7"/>
        <v>864.8536311111111</v>
      </c>
      <c r="E38" s="31">
        <f t="shared" si="12"/>
        <v>695.27135999999996</v>
      </c>
      <c r="F38" s="50">
        <f t="shared" si="13"/>
        <v>0.80391795211261097</v>
      </c>
      <c r="G38" s="29">
        <f>3.55134333333333/15*5</f>
        <v>1.1837811111111101</v>
      </c>
      <c r="H38" s="31">
        <v>4.6079499999999998</v>
      </c>
      <c r="I38" s="50" t="str">
        <f t="shared" si="1"/>
        <v>св.200</v>
      </c>
      <c r="J38" s="29">
        <v>0</v>
      </c>
      <c r="K38" s="31">
        <v>0</v>
      </c>
      <c r="L38" s="50" t="str">
        <f t="shared" si="14"/>
        <v xml:space="preserve"> </v>
      </c>
      <c r="M38" s="29">
        <v>345.55897999999996</v>
      </c>
      <c r="N38" s="31">
        <v>185.91819000000001</v>
      </c>
      <c r="O38" s="50">
        <f t="shared" si="15"/>
        <v>0.53802158462211003</v>
      </c>
      <c r="P38" s="29">
        <v>518.11086999999998</v>
      </c>
      <c r="Q38" s="31">
        <v>504.74521999999996</v>
      </c>
      <c r="R38" s="50">
        <f t="shared" si="16"/>
        <v>0.97420310830382695</v>
      </c>
      <c r="S38" s="1"/>
      <c r="T38" s="1"/>
      <c r="U38" s="1"/>
      <c r="V38" s="1"/>
    </row>
    <row r="39" spans="1:22" s="10" customFormat="1" ht="15" customHeight="1" outlineLevel="1" x14ac:dyDescent="0.25">
      <c r="A39" s="12"/>
      <c r="B39" s="19"/>
      <c r="C39" s="11" t="s">
        <v>105</v>
      </c>
      <c r="D39" s="54">
        <f t="shared" si="7"/>
        <v>291.70545333333337</v>
      </c>
      <c r="E39" s="31">
        <f t="shared" si="12"/>
        <v>210.79355000000001</v>
      </c>
      <c r="F39" s="50">
        <f t="shared" si="13"/>
        <v>0.72262464616705369</v>
      </c>
      <c r="G39" s="29">
        <f>3.01342/15*5</f>
        <v>1.0044733333333333</v>
      </c>
      <c r="H39" s="31">
        <v>1.3035999999999999</v>
      </c>
      <c r="I39" s="50">
        <f t="shared" si="1"/>
        <v>1.2977945324581373</v>
      </c>
      <c r="J39" s="29">
        <v>0</v>
      </c>
      <c r="K39" s="31">
        <v>0</v>
      </c>
      <c r="L39" s="50" t="str">
        <f t="shared" si="14"/>
        <v xml:space="preserve"> </v>
      </c>
      <c r="M39" s="29">
        <v>32.313310000000001</v>
      </c>
      <c r="N39" s="31">
        <v>11.61083</v>
      </c>
      <c r="O39" s="50">
        <f t="shared" si="15"/>
        <v>0.35932035436790599</v>
      </c>
      <c r="P39" s="29">
        <v>258.38767000000001</v>
      </c>
      <c r="Q39" s="31">
        <v>197.87912</v>
      </c>
      <c r="R39" s="50">
        <f t="shared" si="16"/>
        <v>0.76582261065320956</v>
      </c>
      <c r="S39" s="1"/>
      <c r="T39" s="1"/>
      <c r="U39" s="1"/>
      <c r="V39" s="1"/>
    </row>
    <row r="40" spans="1:22" s="10" customFormat="1" ht="15" customHeight="1" outlineLevel="1" x14ac:dyDescent="0.25">
      <c r="A40" s="12"/>
      <c r="B40" s="19"/>
      <c r="C40" s="11" t="s">
        <v>104</v>
      </c>
      <c r="D40" s="54">
        <f t="shared" si="7"/>
        <v>344.44420000000002</v>
      </c>
      <c r="E40" s="31">
        <f t="shared" si="12"/>
        <v>550.62771999999995</v>
      </c>
      <c r="F40" s="50">
        <f t="shared" si="13"/>
        <v>1.598597740940332</v>
      </c>
      <c r="G40" s="29">
        <f>51.50553/15*5</f>
        <v>17.168509999999998</v>
      </c>
      <c r="H40" s="31">
        <v>0.27529999999999999</v>
      </c>
      <c r="I40" s="50">
        <f t="shared" si="1"/>
        <v>1.6035171368977273E-2</v>
      </c>
      <c r="J40" s="29">
        <v>0</v>
      </c>
      <c r="K40" s="31">
        <v>7.7987000000000002</v>
      </c>
      <c r="L40" s="50" t="str">
        <f t="shared" si="14"/>
        <v xml:space="preserve"> </v>
      </c>
      <c r="M40" s="29">
        <v>132.45917</v>
      </c>
      <c r="N40" s="31">
        <v>85.963530000000006</v>
      </c>
      <c r="O40" s="50">
        <f t="shared" si="15"/>
        <v>0.64898134270356678</v>
      </c>
      <c r="P40" s="29">
        <v>194.81652</v>
      </c>
      <c r="Q40" s="31">
        <v>456.59018999999995</v>
      </c>
      <c r="R40" s="50" t="str">
        <f t="shared" si="16"/>
        <v>св.200</v>
      </c>
      <c r="S40" s="1"/>
      <c r="T40" s="1"/>
      <c r="U40" s="1"/>
      <c r="V40" s="1"/>
    </row>
    <row r="41" spans="1:22" ht="33" customHeight="1" x14ac:dyDescent="0.25">
      <c r="A41" s="16">
        <v>6</v>
      </c>
      <c r="B41" s="20"/>
      <c r="C41" s="15" t="s">
        <v>103</v>
      </c>
      <c r="D41" s="14">
        <f>SUM(D42:D46)</f>
        <v>3342.2849699999997</v>
      </c>
      <c r="E41" s="14">
        <f>SUM(E42:E46)</f>
        <v>1961.0232100000001</v>
      </c>
      <c r="F41" s="13">
        <f t="shared" si="13"/>
        <v>0.58673130137075058</v>
      </c>
      <c r="G41" s="14">
        <f>SUM(G42:G46)</f>
        <v>214.46601000000001</v>
      </c>
      <c r="H41" s="14">
        <f>SUM(H42:H46)</f>
        <v>240.13874000000001</v>
      </c>
      <c r="I41" s="13">
        <f t="shared" si="1"/>
        <v>1.119705355641204</v>
      </c>
      <c r="J41" s="14">
        <f>SUM(J42:J46)</f>
        <v>0.72510000000000008</v>
      </c>
      <c r="K41" s="14">
        <f>SUM(K42:K46)</f>
        <v>0.72510000000000008</v>
      </c>
      <c r="L41" s="13">
        <f t="shared" si="14"/>
        <v>1</v>
      </c>
      <c r="M41" s="14">
        <f>SUM(M42:M46)</f>
        <v>453.57069999999993</v>
      </c>
      <c r="N41" s="14">
        <f>SUM(N42:N46)</f>
        <v>155.16376999999997</v>
      </c>
      <c r="O41" s="13">
        <f t="shared" si="15"/>
        <v>0.34209390068626566</v>
      </c>
      <c r="P41" s="14">
        <f>SUM(P42:P46)</f>
        <v>2673.5231599999997</v>
      </c>
      <c r="Q41" s="14">
        <f>SUM(Q42:Q46)</f>
        <v>1564.9956</v>
      </c>
      <c r="R41" s="13">
        <f t="shared" si="16"/>
        <v>0.58536825991064168</v>
      </c>
      <c r="S41" s="1"/>
      <c r="T41" s="1"/>
      <c r="U41" s="1"/>
      <c r="V41" s="1"/>
    </row>
    <row r="42" spans="1:22" s="10" customFormat="1" ht="15" customHeight="1" outlineLevel="1" x14ac:dyDescent="0.25">
      <c r="A42" s="12"/>
      <c r="B42" s="19"/>
      <c r="C42" s="11" t="s">
        <v>102</v>
      </c>
      <c r="D42" s="54">
        <f t="shared" si="7"/>
        <v>1114.0587399999999</v>
      </c>
      <c r="E42" s="31">
        <f t="shared" ref="E42:E45" si="17">(H42+K42+N42+Q42)</f>
        <v>724.10348999999997</v>
      </c>
      <c r="F42" s="50">
        <f t="shared" si="13"/>
        <v>0.64996886070836801</v>
      </c>
      <c r="G42" s="29">
        <v>92.426850000000002</v>
      </c>
      <c r="H42" s="31">
        <v>164.51325</v>
      </c>
      <c r="I42" s="50">
        <f t="shared" si="1"/>
        <v>1.7799292088824838</v>
      </c>
      <c r="J42" s="29">
        <v>0.06</v>
      </c>
      <c r="K42" s="31">
        <v>0.06</v>
      </c>
      <c r="L42" s="50">
        <f>IF(K42=0," ",IF(K42/J42*100&gt;200,"св.200",K42/J42))</f>
        <v>1</v>
      </c>
      <c r="M42" s="29">
        <v>278.31460999999996</v>
      </c>
      <c r="N42" s="31">
        <v>91.998699999999999</v>
      </c>
      <c r="O42" s="50">
        <f t="shared" si="15"/>
        <v>0.33055648785379976</v>
      </c>
      <c r="P42" s="29">
        <v>743.25728000000004</v>
      </c>
      <c r="Q42" s="31">
        <v>467.53154000000001</v>
      </c>
      <c r="R42" s="50">
        <f t="shared" si="16"/>
        <v>0.62903055587965451</v>
      </c>
      <c r="S42" s="1"/>
      <c r="T42" s="1"/>
      <c r="U42" s="1"/>
      <c r="V42" s="1"/>
    </row>
    <row r="43" spans="1:22" s="10" customFormat="1" ht="15" customHeight="1" outlineLevel="1" x14ac:dyDescent="0.25">
      <c r="A43" s="12"/>
      <c r="B43" s="19"/>
      <c r="C43" s="11" t="s">
        <v>101</v>
      </c>
      <c r="D43" s="54">
        <f t="shared" si="7"/>
        <v>568.20481999999993</v>
      </c>
      <c r="E43" s="31">
        <f t="shared" si="17"/>
        <v>466.40298000000001</v>
      </c>
      <c r="F43" s="50">
        <f t="shared" si="13"/>
        <v>0.82083601473144852</v>
      </c>
      <c r="G43" s="29">
        <v>30.922909999999998</v>
      </c>
      <c r="H43" s="31">
        <v>32.596089999999997</v>
      </c>
      <c r="I43" s="50">
        <f t="shared" si="1"/>
        <v>1.0541081030213522</v>
      </c>
      <c r="J43" s="29">
        <v>0.66510000000000002</v>
      </c>
      <c r="K43" s="31">
        <v>0.66510000000000002</v>
      </c>
      <c r="L43" s="50">
        <f t="shared" si="14"/>
        <v>1</v>
      </c>
      <c r="M43" s="29">
        <v>46.171709999999997</v>
      </c>
      <c r="N43" s="31">
        <v>13.79776</v>
      </c>
      <c r="O43" s="50">
        <f t="shared" si="15"/>
        <v>0.29883580226939832</v>
      </c>
      <c r="P43" s="29">
        <v>490.44509999999997</v>
      </c>
      <c r="Q43" s="31">
        <v>419.34403000000003</v>
      </c>
      <c r="R43" s="50">
        <f t="shared" si="16"/>
        <v>0.85502746382826555</v>
      </c>
      <c r="S43" s="1"/>
      <c r="T43" s="1"/>
      <c r="U43" s="1"/>
      <c r="V43" s="1"/>
    </row>
    <row r="44" spans="1:22" s="10" customFormat="1" ht="15" customHeight="1" outlineLevel="1" x14ac:dyDescent="0.25">
      <c r="A44" s="12"/>
      <c r="B44" s="19"/>
      <c r="C44" s="11" t="s">
        <v>100</v>
      </c>
      <c r="D44" s="54">
        <f t="shared" si="7"/>
        <v>444.99444</v>
      </c>
      <c r="E44" s="31">
        <f t="shared" si="17"/>
        <v>172.25458</v>
      </c>
      <c r="F44" s="50">
        <f t="shared" si="13"/>
        <v>0.38709378031779457</v>
      </c>
      <c r="G44" s="29">
        <v>38.686750000000004</v>
      </c>
      <c r="H44" s="31">
        <v>38.691900000000004</v>
      </c>
      <c r="I44" s="50">
        <f t="shared" si="1"/>
        <v>1.0001331205128372</v>
      </c>
      <c r="J44" s="29">
        <v>0</v>
      </c>
      <c r="K44" s="31"/>
      <c r="L44" s="50" t="str">
        <f t="shared" si="14"/>
        <v xml:space="preserve"> </v>
      </c>
      <c r="M44" s="29">
        <v>20.623470000000001</v>
      </c>
      <c r="N44" s="31">
        <v>11.04893</v>
      </c>
      <c r="O44" s="50">
        <f t="shared" si="15"/>
        <v>0.5357454395404847</v>
      </c>
      <c r="P44" s="29">
        <v>385.68421999999998</v>
      </c>
      <c r="Q44" s="31">
        <v>122.51375</v>
      </c>
      <c r="R44" s="50">
        <f t="shared" si="16"/>
        <v>0.3176530012039383</v>
      </c>
      <c r="S44" s="1"/>
      <c r="T44" s="1"/>
      <c r="U44" s="1"/>
      <c r="V44" s="1"/>
    </row>
    <row r="45" spans="1:22" s="10" customFormat="1" ht="15" customHeight="1" outlineLevel="1" x14ac:dyDescent="0.25">
      <c r="A45" s="12"/>
      <c r="B45" s="19"/>
      <c r="C45" s="11" t="s">
        <v>99</v>
      </c>
      <c r="D45" s="54">
        <f t="shared" si="7"/>
        <v>849.26591000000008</v>
      </c>
      <c r="E45" s="31">
        <f t="shared" si="17"/>
        <v>422.42072999999999</v>
      </c>
      <c r="F45" s="50">
        <f t="shared" si="13"/>
        <v>0.49739513269760227</v>
      </c>
      <c r="G45" s="29">
        <v>51.7592</v>
      </c>
      <c r="H45" s="31">
        <v>2.0355499999999997</v>
      </c>
      <c r="I45" s="50">
        <f t="shared" si="1"/>
        <v>3.9327307995486789E-2</v>
      </c>
      <c r="J45" s="29">
        <v>0</v>
      </c>
      <c r="K45" s="31"/>
      <c r="L45" s="50" t="str">
        <f t="shared" si="14"/>
        <v xml:space="preserve"> </v>
      </c>
      <c r="M45" s="29">
        <v>54.98272</v>
      </c>
      <c r="N45" s="31">
        <v>14.69333</v>
      </c>
      <c r="O45" s="50">
        <f t="shared" si="15"/>
        <v>0.26723541505403881</v>
      </c>
      <c r="P45" s="29">
        <v>742.52399000000003</v>
      </c>
      <c r="Q45" s="31">
        <v>405.69184999999999</v>
      </c>
      <c r="R45" s="50">
        <f t="shared" si="16"/>
        <v>0.54636867692315227</v>
      </c>
      <c r="S45" s="1"/>
      <c r="T45" s="1"/>
      <c r="U45" s="1"/>
      <c r="V45" s="1"/>
    </row>
    <row r="46" spans="1:22" s="10" customFormat="1" ht="15" customHeight="1" outlineLevel="1" x14ac:dyDescent="0.25">
      <c r="A46" s="12"/>
      <c r="B46" s="19"/>
      <c r="C46" s="11" t="s">
        <v>191</v>
      </c>
      <c r="D46" s="54">
        <f t="shared" si="7"/>
        <v>365.76105999999999</v>
      </c>
      <c r="E46" s="31">
        <f>(H46+K46+N46+Q46)</f>
        <v>175.84142999999997</v>
      </c>
      <c r="F46" s="50">
        <f t="shared" si="13"/>
        <v>0.4807549223528606</v>
      </c>
      <c r="G46" s="29">
        <v>0.67030000000000001</v>
      </c>
      <c r="H46" s="31">
        <v>2.3019499999999997</v>
      </c>
      <c r="I46" s="50" t="str">
        <f t="shared" si="1"/>
        <v>св.200</v>
      </c>
      <c r="J46" s="29">
        <v>0</v>
      </c>
      <c r="K46" s="31"/>
      <c r="L46" s="50" t="str">
        <f t="shared" si="14"/>
        <v xml:space="preserve"> </v>
      </c>
      <c r="M46" s="29">
        <v>53.478190000000005</v>
      </c>
      <c r="N46" s="31">
        <v>23.625049999999998</v>
      </c>
      <c r="O46" s="50">
        <f t="shared" si="15"/>
        <v>0.44176981307706931</v>
      </c>
      <c r="P46" s="29">
        <v>311.61257000000001</v>
      </c>
      <c r="Q46" s="31">
        <v>149.91442999999998</v>
      </c>
      <c r="R46" s="50">
        <f t="shared" si="16"/>
        <v>0.48109237056772125</v>
      </c>
      <c r="S46" s="1"/>
      <c r="T46" s="1"/>
      <c r="U46" s="1"/>
      <c r="V46" s="1"/>
    </row>
    <row r="47" spans="1:22" ht="27" customHeight="1" x14ac:dyDescent="0.25">
      <c r="A47" s="16">
        <v>7</v>
      </c>
      <c r="B47" s="20"/>
      <c r="C47" s="15" t="s">
        <v>152</v>
      </c>
      <c r="D47" s="14">
        <f>SUM(D48:D54)</f>
        <v>4273.2364700000007</v>
      </c>
      <c r="E47" s="14">
        <f>SUM(E48:E54)</f>
        <v>2945.7714599999995</v>
      </c>
      <c r="F47" s="13">
        <f t="shared" si="13"/>
        <v>0.68935372069404788</v>
      </c>
      <c r="G47" s="14">
        <f>SUM(G48:G54)</f>
        <v>97.513030000000015</v>
      </c>
      <c r="H47" s="14">
        <f>SUM(H48:H54)</f>
        <v>228.58702</v>
      </c>
      <c r="I47" s="13" t="str">
        <f t="shared" si="1"/>
        <v>св.200</v>
      </c>
      <c r="J47" s="14">
        <f>SUM(J48:J54)</f>
        <v>16.973669999999998</v>
      </c>
      <c r="K47" s="14">
        <f>SUM(K48:K54)</f>
        <v>0.378</v>
      </c>
      <c r="L47" s="13">
        <f t="shared" si="14"/>
        <v>2.2269786086332538E-2</v>
      </c>
      <c r="M47" s="14">
        <f>SUM(M48:M54)</f>
        <v>1333.0592300000001</v>
      </c>
      <c r="N47" s="14">
        <f>SUM(N48:N54)</f>
        <v>764.95564999999988</v>
      </c>
      <c r="O47" s="13">
        <f t="shared" si="15"/>
        <v>0.57383470500406786</v>
      </c>
      <c r="P47" s="14">
        <f>SUM(P48:P54)</f>
        <v>2825.6905400000001</v>
      </c>
      <c r="Q47" s="14">
        <f>SUM(Q48:Q54)</f>
        <v>1951.8507899999997</v>
      </c>
      <c r="R47" s="13">
        <f t="shared" si="16"/>
        <v>0.69075178699504713</v>
      </c>
      <c r="S47" s="1"/>
      <c r="T47" s="1"/>
      <c r="U47" s="1"/>
      <c r="V47" s="1"/>
    </row>
    <row r="48" spans="1:22" s="10" customFormat="1" ht="15" customHeight="1" outlineLevel="1" x14ac:dyDescent="0.25">
      <c r="A48" s="12"/>
      <c r="B48" s="19"/>
      <c r="C48" s="11" t="s">
        <v>151</v>
      </c>
      <c r="D48" s="54">
        <f t="shared" ref="D48:D54" si="18">G48+J48+M48+P48</f>
        <v>1727.8285100000001</v>
      </c>
      <c r="E48" s="31">
        <f t="shared" ref="E48:E54" si="19">(H48+K48+N48+Q48)</f>
        <v>1242.70209</v>
      </c>
      <c r="F48" s="50">
        <f t="shared" si="13"/>
        <v>0.71922767960345779</v>
      </c>
      <c r="G48" s="29">
        <v>73.206320000000005</v>
      </c>
      <c r="H48" s="31">
        <v>217.66082</v>
      </c>
      <c r="I48" s="50" t="str">
        <f t="shared" ref="I48:I54" si="20">IF(G48=0," ",IF(H48/G48*100&gt;200,"св.200",H48/G48))</f>
        <v>св.200</v>
      </c>
      <c r="J48" s="29">
        <v>0</v>
      </c>
      <c r="K48" s="31"/>
      <c r="L48" s="50" t="str">
        <f t="shared" si="14"/>
        <v xml:space="preserve"> </v>
      </c>
      <c r="M48" s="29">
        <v>826.39406000000008</v>
      </c>
      <c r="N48" s="31">
        <v>476.31954999999999</v>
      </c>
      <c r="O48" s="50">
        <f t="shared" si="15"/>
        <v>0.5763830756479541</v>
      </c>
      <c r="P48" s="29">
        <v>828.22812999999996</v>
      </c>
      <c r="Q48" s="31">
        <v>548.72172</v>
      </c>
      <c r="R48" s="50">
        <f t="shared" si="16"/>
        <v>0.66252485290495988</v>
      </c>
      <c r="S48" s="1"/>
      <c r="T48" s="1"/>
      <c r="U48" s="1"/>
      <c r="V48" s="1"/>
    </row>
    <row r="49" spans="1:22" s="10" customFormat="1" ht="15" customHeight="1" outlineLevel="1" x14ac:dyDescent="0.25">
      <c r="A49" s="12"/>
      <c r="B49" s="19"/>
      <c r="C49" s="11" t="s">
        <v>98</v>
      </c>
      <c r="D49" s="54">
        <f t="shared" si="18"/>
        <v>436.60926999999998</v>
      </c>
      <c r="E49" s="31">
        <f t="shared" si="19"/>
        <v>183.41840999999999</v>
      </c>
      <c r="F49" s="50">
        <f t="shared" si="13"/>
        <v>0.42009737905931316</v>
      </c>
      <c r="G49" s="29">
        <v>0</v>
      </c>
      <c r="H49" s="31">
        <v>0</v>
      </c>
      <c r="I49" s="50" t="str">
        <f>IF(G49=0," ",IF(H49/G49*100&gt;200,"св.200",H49/G49))</f>
        <v xml:space="preserve"> </v>
      </c>
      <c r="J49" s="29">
        <v>16.572299999999998</v>
      </c>
      <c r="K49" s="31"/>
      <c r="L49" s="50">
        <f t="shared" si="14"/>
        <v>0</v>
      </c>
      <c r="M49" s="29">
        <v>41.932070000000003</v>
      </c>
      <c r="N49" s="31">
        <v>20.551819999999999</v>
      </c>
      <c r="O49" s="50">
        <f t="shared" si="15"/>
        <v>0.49012176121999218</v>
      </c>
      <c r="P49" s="29">
        <v>378.10489999999999</v>
      </c>
      <c r="Q49" s="31">
        <v>162.86659</v>
      </c>
      <c r="R49" s="50">
        <f t="shared" si="16"/>
        <v>0.43074445742438144</v>
      </c>
      <c r="S49" s="1"/>
      <c r="T49" s="1"/>
      <c r="U49" s="1"/>
      <c r="V49" s="1"/>
    </row>
    <row r="50" spans="1:22" s="10" customFormat="1" ht="15" customHeight="1" outlineLevel="1" x14ac:dyDescent="0.25">
      <c r="A50" s="12"/>
      <c r="B50" s="19"/>
      <c r="C50" s="11" t="s">
        <v>97</v>
      </c>
      <c r="D50" s="54">
        <f t="shared" si="18"/>
        <v>507.89409999999998</v>
      </c>
      <c r="E50" s="31">
        <f t="shared" si="19"/>
        <v>368.03872999999999</v>
      </c>
      <c r="F50" s="50">
        <f t="shared" si="13"/>
        <v>0.72463675006266071</v>
      </c>
      <c r="G50" s="29">
        <v>0.39044999999999996</v>
      </c>
      <c r="H50" s="31">
        <v>1E-4</v>
      </c>
      <c r="I50" s="50">
        <f t="shared" si="20"/>
        <v>2.561147394032527E-4</v>
      </c>
      <c r="J50" s="29">
        <v>0</v>
      </c>
      <c r="K50" s="31"/>
      <c r="L50" s="50" t="str">
        <f t="shared" si="14"/>
        <v xml:space="preserve"> </v>
      </c>
      <c r="M50" s="29">
        <v>106.74577000000001</v>
      </c>
      <c r="N50" s="31">
        <v>79.259899999999988</v>
      </c>
      <c r="O50" s="50">
        <f t="shared" si="15"/>
        <v>0.74251092104164862</v>
      </c>
      <c r="P50" s="29">
        <v>400.75788</v>
      </c>
      <c r="Q50" s="31">
        <v>288.77873</v>
      </c>
      <c r="R50" s="50">
        <f t="shared" si="16"/>
        <v>0.7205815391577578</v>
      </c>
      <c r="S50" s="1"/>
      <c r="T50" s="1"/>
      <c r="U50" s="1"/>
      <c r="V50" s="1"/>
    </row>
    <row r="51" spans="1:22" s="10" customFormat="1" ht="15" customHeight="1" outlineLevel="1" x14ac:dyDescent="0.25">
      <c r="A51" s="12"/>
      <c r="B51" s="19"/>
      <c r="C51" s="11" t="s">
        <v>96</v>
      </c>
      <c r="D51" s="54">
        <f t="shared" si="18"/>
        <v>432.26643000000001</v>
      </c>
      <c r="E51" s="31">
        <f t="shared" si="19"/>
        <v>242.26952999999997</v>
      </c>
      <c r="F51" s="50">
        <f t="shared" si="13"/>
        <v>0.56046343918032215</v>
      </c>
      <c r="G51" s="29">
        <v>5.5799999999999999E-3</v>
      </c>
      <c r="H51" s="31">
        <v>1.685E-2</v>
      </c>
      <c r="I51" s="50" t="str">
        <f t="shared" si="20"/>
        <v>св.200</v>
      </c>
      <c r="J51" s="29">
        <v>0</v>
      </c>
      <c r="K51" s="31"/>
      <c r="L51" s="50"/>
      <c r="M51" s="29">
        <v>118.69594000000001</v>
      </c>
      <c r="N51" s="31">
        <v>86.222279999999998</v>
      </c>
      <c r="O51" s="50">
        <f t="shared" si="15"/>
        <v>0.72641305170168413</v>
      </c>
      <c r="P51" s="29">
        <v>313.56491</v>
      </c>
      <c r="Q51" s="31">
        <v>156.03039999999999</v>
      </c>
      <c r="R51" s="50">
        <f t="shared" si="16"/>
        <v>0.4976015970664574</v>
      </c>
      <c r="S51" s="1"/>
      <c r="T51" s="1"/>
      <c r="U51" s="1"/>
      <c r="V51" s="1"/>
    </row>
    <row r="52" spans="1:22" s="10" customFormat="1" ht="15" customHeight="1" outlineLevel="1" x14ac:dyDescent="0.25">
      <c r="A52" s="12"/>
      <c r="B52" s="19"/>
      <c r="C52" s="11" t="s">
        <v>95</v>
      </c>
      <c r="D52" s="54">
        <f t="shared" si="18"/>
        <v>377.92366000000004</v>
      </c>
      <c r="E52" s="31">
        <f t="shared" si="19"/>
        <v>161.33240999999998</v>
      </c>
      <c r="F52" s="50">
        <f t="shared" si="13"/>
        <v>0.42689153148019354</v>
      </c>
      <c r="G52" s="29">
        <v>0.62059000000000009</v>
      </c>
      <c r="H52" s="31">
        <v>0</v>
      </c>
      <c r="I52" s="50">
        <f t="shared" si="20"/>
        <v>0</v>
      </c>
      <c r="J52" s="29">
        <v>0</v>
      </c>
      <c r="K52" s="31"/>
      <c r="L52" s="50" t="str">
        <f t="shared" si="14"/>
        <v xml:space="preserve"> </v>
      </c>
      <c r="M52" s="29">
        <v>139.31878</v>
      </c>
      <c r="N52" s="31">
        <v>54.390129999999999</v>
      </c>
      <c r="O52" s="50">
        <f t="shared" si="15"/>
        <v>0.39040056193429196</v>
      </c>
      <c r="P52" s="29">
        <v>237.98429000000002</v>
      </c>
      <c r="Q52" s="31">
        <v>106.94228</v>
      </c>
      <c r="R52" s="50">
        <f t="shared" si="16"/>
        <v>0.44936697292077554</v>
      </c>
      <c r="S52" s="1"/>
      <c r="T52" s="1"/>
      <c r="U52" s="1"/>
      <c r="V52" s="1"/>
    </row>
    <row r="53" spans="1:22" s="10" customFormat="1" ht="15" customHeight="1" outlineLevel="1" x14ac:dyDescent="0.25">
      <c r="A53" s="12"/>
      <c r="B53" s="19"/>
      <c r="C53" s="11" t="s">
        <v>94</v>
      </c>
      <c r="D53" s="54">
        <f t="shared" si="18"/>
        <v>628.99335000000008</v>
      </c>
      <c r="E53" s="31">
        <f t="shared" si="19"/>
        <v>668.99996999999996</v>
      </c>
      <c r="F53" s="50">
        <f t="shared" si="13"/>
        <v>1.0636042018568239</v>
      </c>
      <c r="G53" s="29">
        <v>18.41319</v>
      </c>
      <c r="H53" s="31">
        <v>10.90925</v>
      </c>
      <c r="I53" s="50">
        <f t="shared" si="20"/>
        <v>0.59246931140122927</v>
      </c>
      <c r="J53" s="29">
        <v>0.40137</v>
      </c>
      <c r="K53" s="31">
        <v>0.378</v>
      </c>
      <c r="L53" s="50">
        <f t="shared" si="14"/>
        <v>0.94177442260258615</v>
      </c>
      <c r="M53" s="29">
        <v>89.201149999999998</v>
      </c>
      <c r="N53" s="31">
        <v>42.093800000000002</v>
      </c>
      <c r="O53" s="50">
        <f t="shared" si="15"/>
        <v>0.47189750356357518</v>
      </c>
      <c r="P53" s="29">
        <v>520.97764000000006</v>
      </c>
      <c r="Q53" s="31">
        <v>615.61892</v>
      </c>
      <c r="R53" s="50">
        <f t="shared" si="16"/>
        <v>1.1816609250254961</v>
      </c>
      <c r="S53" s="1"/>
      <c r="T53" s="1"/>
      <c r="U53" s="1"/>
      <c r="V53" s="1"/>
    </row>
    <row r="54" spans="1:22" s="10" customFormat="1" ht="15" customHeight="1" outlineLevel="1" x14ac:dyDescent="0.25">
      <c r="A54" s="12"/>
      <c r="B54" s="19"/>
      <c r="C54" s="11" t="s">
        <v>93</v>
      </c>
      <c r="D54" s="54">
        <f t="shared" si="18"/>
        <v>161.72114999999999</v>
      </c>
      <c r="E54" s="31">
        <f t="shared" si="19"/>
        <v>79.010320000000007</v>
      </c>
      <c r="F54" s="50">
        <f t="shared" si="13"/>
        <v>0.48855897945321319</v>
      </c>
      <c r="G54" s="29">
        <v>4.8769</v>
      </c>
      <c r="H54" s="31"/>
      <c r="I54" s="50">
        <f t="shared" si="20"/>
        <v>0</v>
      </c>
      <c r="J54" s="29">
        <v>0</v>
      </c>
      <c r="K54" s="31"/>
      <c r="L54" s="50" t="str">
        <f t="shared" si="14"/>
        <v xml:space="preserve"> </v>
      </c>
      <c r="M54" s="29">
        <v>10.771459999999999</v>
      </c>
      <c r="N54" s="31">
        <v>6.1181700000000001</v>
      </c>
      <c r="O54" s="50">
        <f t="shared" si="15"/>
        <v>0.56799821008479823</v>
      </c>
      <c r="P54" s="29">
        <v>146.07279</v>
      </c>
      <c r="Q54" s="31">
        <v>72.892150000000001</v>
      </c>
      <c r="R54" s="50">
        <f t="shared" si="16"/>
        <v>0.49901251287115145</v>
      </c>
      <c r="S54" s="1"/>
      <c r="T54" s="1"/>
      <c r="U54" s="1"/>
      <c r="V54" s="1"/>
    </row>
    <row r="55" spans="1:22" ht="33" customHeight="1" x14ac:dyDescent="0.25">
      <c r="A55" s="16">
        <v>8</v>
      </c>
      <c r="B55" s="20"/>
      <c r="C55" s="15" t="s">
        <v>163</v>
      </c>
      <c r="D55" s="14">
        <f>SUM(D56:D61)</f>
        <v>10342.828299999999</v>
      </c>
      <c r="E55" s="14">
        <f>SUM(E56:E61)</f>
        <v>7561.8529800000006</v>
      </c>
      <c r="F55" s="13">
        <f t="shared" si="13"/>
        <v>0.73112042090073193</v>
      </c>
      <c r="G55" s="14">
        <f>SUM(G56:G61)</f>
        <v>584.81189000000006</v>
      </c>
      <c r="H55" s="14">
        <f>SUM(H56:H61)</f>
        <v>546.47005000000001</v>
      </c>
      <c r="I55" s="13">
        <f t="shared" ref="I55:I77" si="21">IF(G55=0," ",IF(H55/G55*100&gt;200,"св.200",H55/G55))</f>
        <v>0.93443731111554518</v>
      </c>
      <c r="J55" s="14">
        <f>SUM(J56:J61)</f>
        <v>3.3600000000000005E-2</v>
      </c>
      <c r="K55" s="14">
        <f>SUM(K56:K61)</f>
        <v>0</v>
      </c>
      <c r="L55" s="13">
        <f t="shared" si="14"/>
        <v>0</v>
      </c>
      <c r="M55" s="14">
        <f>SUM(M56:M61)</f>
        <v>1756.7776100000001</v>
      </c>
      <c r="N55" s="14">
        <f>SUM(N56:N61)</f>
        <v>764.0831300000001</v>
      </c>
      <c r="O55" s="13">
        <f t="shared" si="15"/>
        <v>0.43493446504022787</v>
      </c>
      <c r="P55" s="14">
        <f>SUM(P56:P61)</f>
        <v>8001.2052000000003</v>
      </c>
      <c r="Q55" s="14">
        <f>SUM(Q56:Q61)</f>
        <v>6251.2997999999998</v>
      </c>
      <c r="R55" s="13">
        <f t="shared" si="16"/>
        <v>0.78129477294245619</v>
      </c>
      <c r="S55" s="1"/>
      <c r="T55" s="1"/>
      <c r="U55" s="1"/>
      <c r="V55" s="1"/>
    </row>
    <row r="56" spans="1:22" s="10" customFormat="1" ht="15" customHeight="1" outlineLevel="1" x14ac:dyDescent="0.25">
      <c r="A56" s="12"/>
      <c r="B56" s="19"/>
      <c r="C56" s="11" t="s">
        <v>170</v>
      </c>
      <c r="D56" s="54">
        <f>G56+J56+M56+P56</f>
        <v>2459.76989</v>
      </c>
      <c r="E56" s="31">
        <f>(H56+K56+N56+Q56)</f>
        <v>1763.8858500000001</v>
      </c>
      <c r="F56" s="50">
        <f t="shared" si="13"/>
        <v>0.71709384571741386</v>
      </c>
      <c r="G56" s="29">
        <v>503.72762999999998</v>
      </c>
      <c r="H56" s="31">
        <v>421.50587999999999</v>
      </c>
      <c r="I56" s="50">
        <f t="shared" si="21"/>
        <v>0.83677339676602613</v>
      </c>
      <c r="J56" s="29">
        <v>0</v>
      </c>
      <c r="K56" s="31"/>
      <c r="L56" s="50" t="str">
        <f>IF(K56=0," ",IF(K56/J56*100&gt;200,"св.200",K56/J56))</f>
        <v xml:space="preserve"> </v>
      </c>
      <c r="M56" s="29">
        <v>952.00589000000002</v>
      </c>
      <c r="N56" s="31">
        <v>390.18832000000003</v>
      </c>
      <c r="O56" s="50">
        <f t="shared" si="15"/>
        <v>0.4098591448840721</v>
      </c>
      <c r="P56" s="29">
        <v>1004.03637</v>
      </c>
      <c r="Q56" s="31">
        <v>952.19164999999998</v>
      </c>
      <c r="R56" s="50">
        <f t="shared" si="16"/>
        <v>0.94836370319931729</v>
      </c>
      <c r="S56" s="1"/>
      <c r="T56" s="1"/>
      <c r="U56" s="1"/>
      <c r="V56" s="1"/>
    </row>
    <row r="57" spans="1:22" s="10" customFormat="1" ht="15" customHeight="1" outlineLevel="1" x14ac:dyDescent="0.25">
      <c r="A57" s="12"/>
      <c r="B57" s="19"/>
      <c r="C57" s="11" t="s">
        <v>92</v>
      </c>
      <c r="D57" s="54">
        <f t="shared" ref="D57:D73" si="22">G57+J57+M57+P57</f>
        <v>411.88018</v>
      </c>
      <c r="E57" s="31">
        <f t="shared" ref="E57:E61" si="23">(H57+K57+N57+Q57)</f>
        <v>311.96645999999998</v>
      </c>
      <c r="F57" s="50">
        <f t="shared" si="13"/>
        <v>0.75742042260931319</v>
      </c>
      <c r="G57" s="29">
        <v>2.93885</v>
      </c>
      <c r="H57" s="31">
        <v>4.3520699999999994</v>
      </c>
      <c r="I57" s="50">
        <f t="shared" si="21"/>
        <v>1.4808751722612585</v>
      </c>
      <c r="J57" s="29">
        <v>0</v>
      </c>
      <c r="K57" s="31"/>
      <c r="L57" s="50" t="str">
        <f t="shared" si="14"/>
        <v xml:space="preserve"> </v>
      </c>
      <c r="M57" s="29">
        <v>71.676210000000012</v>
      </c>
      <c r="N57" s="31">
        <v>39.00076</v>
      </c>
      <c r="O57" s="50">
        <f t="shared" si="15"/>
        <v>0.5441241940666226</v>
      </c>
      <c r="P57" s="29">
        <v>337.26511999999997</v>
      </c>
      <c r="Q57" s="31">
        <v>268.61363</v>
      </c>
      <c r="R57" s="50">
        <f t="shared" si="16"/>
        <v>0.79644651661577104</v>
      </c>
      <c r="S57" s="1"/>
      <c r="T57" s="1"/>
      <c r="U57" s="1"/>
      <c r="V57" s="1"/>
    </row>
    <row r="58" spans="1:22" s="10" customFormat="1" ht="15" customHeight="1" outlineLevel="1" x14ac:dyDescent="0.25">
      <c r="A58" s="12"/>
      <c r="B58" s="19"/>
      <c r="C58" s="11" t="s">
        <v>91</v>
      </c>
      <c r="D58" s="54">
        <f t="shared" si="22"/>
        <v>884.60766999999998</v>
      </c>
      <c r="E58" s="31">
        <f t="shared" si="23"/>
        <v>465.73876000000007</v>
      </c>
      <c r="F58" s="50">
        <f t="shared" si="13"/>
        <v>0.52649188538010316</v>
      </c>
      <c r="G58" s="29">
        <v>11.082799999999999</v>
      </c>
      <c r="H58" s="31">
        <v>8.0229999999999997</v>
      </c>
      <c r="I58" s="50">
        <f t="shared" si="21"/>
        <v>0.72391453423322627</v>
      </c>
      <c r="J58" s="29">
        <v>3.3600000000000005E-2</v>
      </c>
      <c r="K58" s="31"/>
      <c r="L58" s="50">
        <f t="shared" si="14"/>
        <v>0</v>
      </c>
      <c r="M58" s="29">
        <v>166.7834</v>
      </c>
      <c r="N58" s="31">
        <v>39.50385</v>
      </c>
      <c r="O58" s="50">
        <f t="shared" si="15"/>
        <v>0.23685720521346848</v>
      </c>
      <c r="P58" s="29">
        <v>706.70786999999996</v>
      </c>
      <c r="Q58" s="31">
        <v>418.21191000000005</v>
      </c>
      <c r="R58" s="50">
        <f t="shared" si="16"/>
        <v>0.59177480222485712</v>
      </c>
      <c r="S58" s="1"/>
      <c r="T58" s="1"/>
      <c r="U58" s="1"/>
      <c r="V58" s="1"/>
    </row>
    <row r="59" spans="1:22" s="10" customFormat="1" ht="15" customHeight="1" outlineLevel="1" x14ac:dyDescent="0.25">
      <c r="A59" s="12"/>
      <c r="B59" s="19"/>
      <c r="C59" s="11" t="s">
        <v>90</v>
      </c>
      <c r="D59" s="54">
        <f t="shared" si="22"/>
        <v>213.64310999999998</v>
      </c>
      <c r="E59" s="31">
        <f t="shared" si="23"/>
        <v>153.66482000000002</v>
      </c>
      <c r="F59" s="50">
        <f t="shared" si="13"/>
        <v>0.71925942287584199</v>
      </c>
      <c r="G59" s="29">
        <v>0</v>
      </c>
      <c r="H59" s="31">
        <v>0</v>
      </c>
      <c r="I59" s="50" t="str">
        <f t="shared" si="21"/>
        <v xml:space="preserve"> </v>
      </c>
      <c r="J59" s="29">
        <v>0</v>
      </c>
      <c r="K59" s="31"/>
      <c r="L59" s="50" t="str">
        <f t="shared" si="14"/>
        <v xml:space="preserve"> </v>
      </c>
      <c r="M59" s="29">
        <v>127.00521999999999</v>
      </c>
      <c r="N59" s="31">
        <v>84.458570000000009</v>
      </c>
      <c r="O59" s="50">
        <f t="shared" si="15"/>
        <v>0.66500077713341244</v>
      </c>
      <c r="P59" s="29">
        <v>86.637889999999999</v>
      </c>
      <c r="Q59" s="31">
        <v>69.206249999999997</v>
      </c>
      <c r="R59" s="50">
        <f t="shared" si="16"/>
        <v>0.79879888579927327</v>
      </c>
      <c r="S59" s="1"/>
      <c r="T59" s="1"/>
      <c r="U59" s="1"/>
      <c r="V59" s="1"/>
    </row>
    <row r="60" spans="1:22" s="10" customFormat="1" ht="15" customHeight="1" outlineLevel="1" x14ac:dyDescent="0.25">
      <c r="A60" s="12"/>
      <c r="B60" s="19"/>
      <c r="C60" s="11" t="s">
        <v>89</v>
      </c>
      <c r="D60" s="54">
        <f t="shared" si="22"/>
        <v>4886.0037499999999</v>
      </c>
      <c r="E60" s="31">
        <f t="shared" si="23"/>
        <v>4160.1527599999999</v>
      </c>
      <c r="F60" s="50">
        <f t="shared" si="13"/>
        <v>0.85144280947389783</v>
      </c>
      <c r="G60" s="29">
        <v>48.662269999999999</v>
      </c>
      <c r="H60" s="31">
        <v>94.559060000000002</v>
      </c>
      <c r="I60" s="50">
        <f t="shared" si="21"/>
        <v>1.9431699343248887</v>
      </c>
      <c r="J60" s="29">
        <v>0</v>
      </c>
      <c r="K60" s="31"/>
      <c r="L60" s="50" t="str">
        <f t="shared" si="14"/>
        <v xml:space="preserve"> </v>
      </c>
      <c r="M60" s="29">
        <v>226.46288000000001</v>
      </c>
      <c r="N60" s="31">
        <v>77.811240000000012</v>
      </c>
      <c r="O60" s="50">
        <f t="shared" si="15"/>
        <v>0.34359379338459356</v>
      </c>
      <c r="P60" s="29">
        <v>4610.8786</v>
      </c>
      <c r="Q60" s="31">
        <v>3987.7824599999999</v>
      </c>
      <c r="R60" s="50">
        <f t="shared" si="16"/>
        <v>0.86486390251090106</v>
      </c>
      <c r="S60" s="1"/>
      <c r="T60" s="1"/>
      <c r="U60" s="1"/>
      <c r="V60" s="1"/>
    </row>
    <row r="61" spans="1:22" s="10" customFormat="1" ht="15" customHeight="1" outlineLevel="1" x14ac:dyDescent="0.25">
      <c r="A61" s="12"/>
      <c r="B61" s="19"/>
      <c r="C61" s="11" t="s">
        <v>88</v>
      </c>
      <c r="D61" s="54">
        <f t="shared" si="22"/>
        <v>1486.9237000000001</v>
      </c>
      <c r="E61" s="31">
        <f t="shared" si="23"/>
        <v>706.44433000000004</v>
      </c>
      <c r="F61" s="50">
        <f t="shared" si="13"/>
        <v>0.47510462709014595</v>
      </c>
      <c r="G61" s="29">
        <v>18.40034</v>
      </c>
      <c r="H61" s="31">
        <v>18.03004</v>
      </c>
      <c r="I61" s="50">
        <f t="shared" si="21"/>
        <v>0.97987537186812845</v>
      </c>
      <c r="J61" s="29">
        <v>0</v>
      </c>
      <c r="K61" s="31"/>
      <c r="L61" s="50" t="str">
        <f t="shared" si="14"/>
        <v xml:space="preserve"> </v>
      </c>
      <c r="M61" s="29">
        <v>212.84401</v>
      </c>
      <c r="N61" s="31">
        <v>133.12039000000001</v>
      </c>
      <c r="O61" s="50">
        <f t="shared" si="15"/>
        <v>0.62543639353534086</v>
      </c>
      <c r="P61" s="29">
        <v>1255.6793500000001</v>
      </c>
      <c r="Q61" s="31">
        <v>555.29390000000001</v>
      </c>
      <c r="R61" s="50">
        <f t="shared" si="16"/>
        <v>0.44222587557882509</v>
      </c>
      <c r="S61" s="1"/>
      <c r="T61" s="1"/>
      <c r="U61" s="1"/>
      <c r="V61" s="1"/>
    </row>
    <row r="62" spans="1:22" ht="30" customHeight="1" x14ac:dyDescent="0.25">
      <c r="A62" s="16">
        <v>9</v>
      </c>
      <c r="B62" s="20"/>
      <c r="C62" s="15" t="s">
        <v>150</v>
      </c>
      <c r="D62" s="14">
        <f>SUM(D63:D64,D65:D66,D67)</f>
        <v>6048.7395299999998</v>
      </c>
      <c r="E62" s="14">
        <f>SUM(E63:E64,E65:E66,E67)</f>
        <v>3727.6273700000002</v>
      </c>
      <c r="F62" s="13">
        <f t="shared" si="13"/>
        <v>0.61626514937732824</v>
      </c>
      <c r="G62" s="14">
        <f>SUM(G63:G64,G65:G66,G67)</f>
        <v>432.26008000000002</v>
      </c>
      <c r="H62" s="14">
        <f>SUM(H63:H64,H65:H66,H67)</f>
        <v>173.78698</v>
      </c>
      <c r="I62" s="13">
        <f t="shared" si="21"/>
        <v>0.40204263137137253</v>
      </c>
      <c r="J62" s="14">
        <f>SUM(J63:J64,J65:J66,J67)</f>
        <v>2.3309000000000002</v>
      </c>
      <c r="K62" s="14">
        <f>SUM(K63:K64,K65:K66,K67)</f>
        <v>1.1000000000000001</v>
      </c>
      <c r="L62" s="13">
        <f t="shared" si="14"/>
        <v>0.47192071731949031</v>
      </c>
      <c r="M62" s="14">
        <f>SUM(M63:M64,M65:M66,M67)</f>
        <v>1726.3514699999998</v>
      </c>
      <c r="N62" s="14">
        <f>SUM(N63:N64,N65:N66,N67)</f>
        <v>1021.5423199999999</v>
      </c>
      <c r="O62" s="13">
        <f t="shared" si="15"/>
        <v>0.59173484528037623</v>
      </c>
      <c r="P62" s="14">
        <f>SUM(P63:P64,P65:P66,P67)</f>
        <v>3887.7970799999998</v>
      </c>
      <c r="Q62" s="14">
        <f>SUM(Q63:Q64,Q65:Q66,Q67)</f>
        <v>2531.1980699999999</v>
      </c>
      <c r="R62" s="13">
        <f t="shared" si="16"/>
        <v>0.6510622900102595</v>
      </c>
      <c r="S62" s="1"/>
      <c r="T62" s="1"/>
      <c r="U62" s="1"/>
      <c r="V62" s="1"/>
    </row>
    <row r="63" spans="1:22" s="10" customFormat="1" ht="15" customHeight="1" outlineLevel="1" x14ac:dyDescent="0.25">
      <c r="A63" s="12"/>
      <c r="B63" s="19"/>
      <c r="C63" s="11" t="s">
        <v>164</v>
      </c>
      <c r="D63" s="54">
        <f t="shared" si="22"/>
        <v>2025.04847</v>
      </c>
      <c r="E63" s="31">
        <f t="shared" ref="E63:E67" si="24">(H63+K63+N63+Q63)</f>
        <v>1143.3304199999998</v>
      </c>
      <c r="F63" s="50">
        <f t="shared" ref="F63:F64" si="25">IF(E63=0," ",IF(E63/D63*100&gt;200,"св.200",E63/D63))</f>
        <v>0.56459410080194272</v>
      </c>
      <c r="G63" s="29">
        <v>301.11088000000001</v>
      </c>
      <c r="H63" s="31">
        <v>121.96374</v>
      </c>
      <c r="I63" s="50">
        <f t="shared" si="21"/>
        <v>0.40504594188028009</v>
      </c>
      <c r="J63" s="29">
        <v>1.1000000000000001</v>
      </c>
      <c r="K63" s="31">
        <v>1.1000000000000001</v>
      </c>
      <c r="L63" s="50">
        <f t="shared" si="14"/>
        <v>1</v>
      </c>
      <c r="M63" s="29">
        <v>657.34848</v>
      </c>
      <c r="N63" s="31">
        <v>327.65902</v>
      </c>
      <c r="O63" s="50">
        <f t="shared" si="15"/>
        <v>0.49845558325471445</v>
      </c>
      <c r="P63" s="29">
        <v>1065.48911</v>
      </c>
      <c r="Q63" s="31">
        <v>692.6076599999999</v>
      </c>
      <c r="R63" s="50">
        <f t="shared" ref="R63:R64" si="26">IF(Q63=0," ",IF(Q63/P63*100&gt;200,"св.200",Q63/P63))</f>
        <v>0.65003729601703752</v>
      </c>
      <c r="S63" s="1"/>
      <c r="T63" s="1"/>
      <c r="U63" s="1"/>
      <c r="V63" s="1"/>
    </row>
    <row r="64" spans="1:22" s="48" customFormat="1" ht="15" customHeight="1" outlineLevel="1" x14ac:dyDescent="0.25">
      <c r="A64" s="46"/>
      <c r="B64" s="47"/>
      <c r="C64" s="11" t="s">
        <v>87</v>
      </c>
      <c r="D64" s="54">
        <f t="shared" si="22"/>
        <v>1876.4014299999999</v>
      </c>
      <c r="E64" s="31">
        <f>(H64+K64+N64+Q64)</f>
        <v>1046.3359499999999</v>
      </c>
      <c r="F64" s="50">
        <f t="shared" si="25"/>
        <v>0.55762905168964827</v>
      </c>
      <c r="G64" s="54">
        <v>90.242550000000008</v>
      </c>
      <c r="H64" s="31">
        <v>12.54806</v>
      </c>
      <c r="I64" s="50">
        <f t="shared" si="21"/>
        <v>0.13904815411355284</v>
      </c>
      <c r="J64" s="54">
        <v>1.2309000000000001</v>
      </c>
      <c r="K64" s="31"/>
      <c r="L64" s="50">
        <f t="shared" si="14"/>
        <v>0</v>
      </c>
      <c r="M64" s="54">
        <v>419.38822999999996</v>
      </c>
      <c r="N64" s="31">
        <v>238.52451000000002</v>
      </c>
      <c r="O64" s="50">
        <f t="shared" si="15"/>
        <v>0.56874392969969623</v>
      </c>
      <c r="P64" s="54">
        <v>1365.5397499999999</v>
      </c>
      <c r="Q64" s="31">
        <v>795.26337999999998</v>
      </c>
      <c r="R64" s="50">
        <f t="shared" si="26"/>
        <v>0.58238024927505772</v>
      </c>
      <c r="S64" s="3"/>
      <c r="T64" s="3"/>
      <c r="U64" s="3"/>
      <c r="V64" s="3"/>
    </row>
    <row r="65" spans="1:22" s="10" customFormat="1" ht="15" customHeight="1" outlineLevel="1" x14ac:dyDescent="0.25">
      <c r="A65" s="12"/>
      <c r="B65" s="19"/>
      <c r="C65" s="11" t="s">
        <v>86</v>
      </c>
      <c r="D65" s="54">
        <f t="shared" si="22"/>
        <v>744.53204000000005</v>
      </c>
      <c r="E65" s="31">
        <f t="shared" si="24"/>
        <v>708.49683000000005</v>
      </c>
      <c r="F65" s="50">
        <f t="shared" ref="F65:F67" si="27">IF(E65=0," ",IF(E65/D65*100&gt;200,"св.200",E65/D65))</f>
        <v>0.95160018902611632</v>
      </c>
      <c r="G65" s="29">
        <v>31.476430000000001</v>
      </c>
      <c r="H65" s="31">
        <v>30.53116</v>
      </c>
      <c r="I65" s="50">
        <f t="shared" si="21"/>
        <v>0.96996895772487535</v>
      </c>
      <c r="J65" s="29">
        <v>0</v>
      </c>
      <c r="K65" s="31"/>
      <c r="L65" s="50" t="str">
        <f t="shared" si="14"/>
        <v xml:space="preserve"> </v>
      </c>
      <c r="M65" s="29">
        <v>286.03009000000003</v>
      </c>
      <c r="N65" s="31">
        <v>196.57819000000001</v>
      </c>
      <c r="O65" s="50">
        <f t="shared" si="15"/>
        <v>0.68726402176777968</v>
      </c>
      <c r="P65" s="29">
        <v>427.02552000000003</v>
      </c>
      <c r="Q65" s="31">
        <v>481.38747999999998</v>
      </c>
      <c r="R65" s="50">
        <f t="shared" ref="R65:R67" si="28">IF(Q65=0," ",IF(Q65/P65*100&gt;200,"св.200",Q65/P65))</f>
        <v>1.1273037733201519</v>
      </c>
      <c r="S65" s="1"/>
      <c r="T65" s="1"/>
      <c r="U65" s="1"/>
      <c r="V65" s="1"/>
    </row>
    <row r="66" spans="1:22" s="48" customFormat="1" ht="15" customHeight="1" outlineLevel="1" x14ac:dyDescent="0.25">
      <c r="A66" s="46"/>
      <c r="B66" s="47"/>
      <c r="C66" s="11" t="s">
        <v>155</v>
      </c>
      <c r="D66" s="54">
        <f t="shared" si="22"/>
        <v>456.73138999999998</v>
      </c>
      <c r="E66" s="31">
        <f t="shared" si="24"/>
        <v>282.46654000000001</v>
      </c>
      <c r="F66" s="50">
        <f t="shared" si="27"/>
        <v>0.61845221542578899</v>
      </c>
      <c r="G66" s="54">
        <v>0.93354999999999999</v>
      </c>
      <c r="H66" s="31">
        <v>0.69610000000000005</v>
      </c>
      <c r="I66" s="50">
        <f t="shared" si="21"/>
        <v>0.7456483316372986</v>
      </c>
      <c r="J66" s="54">
        <v>0</v>
      </c>
      <c r="K66" s="31"/>
      <c r="L66" s="50" t="str">
        <f>IF(J66=0," ",IF(K66/J66*100&gt;200,"св.200",K66/J66))</f>
        <v xml:space="preserve"> </v>
      </c>
      <c r="M66" s="54">
        <v>141.06010999999998</v>
      </c>
      <c r="N66" s="31">
        <v>96.157029999999992</v>
      </c>
      <c r="O66" s="50">
        <f t="shared" si="15"/>
        <v>0.6816741458659008</v>
      </c>
      <c r="P66" s="54">
        <v>314.73773</v>
      </c>
      <c r="Q66" s="31">
        <v>185.61341000000002</v>
      </c>
      <c r="R66" s="50">
        <f t="shared" si="28"/>
        <v>0.58973993998113927</v>
      </c>
      <c r="S66" s="3"/>
      <c r="T66" s="3"/>
      <c r="U66" s="3"/>
      <c r="V66" s="3"/>
    </row>
    <row r="67" spans="1:22" s="48" customFormat="1" ht="15" customHeight="1" outlineLevel="1" x14ac:dyDescent="0.25">
      <c r="A67" s="46"/>
      <c r="B67" s="47"/>
      <c r="C67" s="11" t="s">
        <v>156</v>
      </c>
      <c r="D67" s="54">
        <f t="shared" si="22"/>
        <v>946.02620000000002</v>
      </c>
      <c r="E67" s="31">
        <f t="shared" si="24"/>
        <v>546.99763000000007</v>
      </c>
      <c r="F67" s="50">
        <f t="shared" si="27"/>
        <v>0.57820558246695497</v>
      </c>
      <c r="G67" s="54">
        <v>8.4966699999999999</v>
      </c>
      <c r="H67" s="31">
        <v>8.0479199999999995</v>
      </c>
      <c r="I67" s="50">
        <f t="shared" si="21"/>
        <v>0.94718519137497392</v>
      </c>
      <c r="J67" s="54">
        <v>0</v>
      </c>
      <c r="K67" s="31"/>
      <c r="L67" s="50" t="str">
        <f t="shared" ref="L67" si="29">IF(K67=0," ",IF(K67/J67*100&gt;200,"св.200",K67/J67))</f>
        <v xml:space="preserve"> </v>
      </c>
      <c r="M67" s="54">
        <v>222.52456000000001</v>
      </c>
      <c r="N67" s="31">
        <v>162.62357</v>
      </c>
      <c r="O67" s="50">
        <f t="shared" si="15"/>
        <v>0.73081178095577404</v>
      </c>
      <c r="P67" s="54">
        <v>715.00496999999996</v>
      </c>
      <c r="Q67" s="31">
        <v>376.32614000000001</v>
      </c>
      <c r="R67" s="50">
        <f t="shared" si="28"/>
        <v>0.52632660721225477</v>
      </c>
      <c r="S67" s="3"/>
      <c r="T67" s="3"/>
      <c r="U67" s="3"/>
      <c r="V67" s="3"/>
    </row>
    <row r="68" spans="1:22" ht="33" customHeight="1" x14ac:dyDescent="0.25">
      <c r="A68" s="16">
        <v>10</v>
      </c>
      <c r="B68" s="20"/>
      <c r="C68" s="15" t="s">
        <v>85</v>
      </c>
      <c r="D68" s="14">
        <f>SUM(D69:D73)</f>
        <v>1199.0859800000001</v>
      </c>
      <c r="E68" s="14">
        <f>SUM(E69:E73)</f>
        <v>689.02531999999997</v>
      </c>
      <c r="F68" s="13">
        <f t="shared" ref="F68:F93" si="30">IF(D68=0," ",IF(E68/D68*100&gt;200,"св.200",E68/D68))</f>
        <v>0.57462544929430326</v>
      </c>
      <c r="G68" s="14">
        <f>SUM(G69:G73)</f>
        <v>53.310539999999996</v>
      </c>
      <c r="H68" s="14">
        <f>SUM(H69:H73)</f>
        <v>21.938639999999996</v>
      </c>
      <c r="I68" s="13">
        <f t="shared" si="21"/>
        <v>0.41152537565742153</v>
      </c>
      <c r="J68" s="14">
        <f>SUM(J69:J73)</f>
        <v>5.91E-2</v>
      </c>
      <c r="K68" s="14">
        <f>SUM(K69:K73)</f>
        <v>13.895700000000001</v>
      </c>
      <c r="L68" s="13" t="str">
        <f t="shared" ref="L68:L93" si="31">IF(J68=0," ",IF(K68/J68*100&gt;200,"св.200",K68/J68))</f>
        <v>св.200</v>
      </c>
      <c r="M68" s="14">
        <f>SUM(M69:M73)</f>
        <v>201.25666999999999</v>
      </c>
      <c r="N68" s="14">
        <f>SUM(N69:N73)</f>
        <v>102.68973</v>
      </c>
      <c r="O68" s="13">
        <f t="shared" ref="O68:O93" si="32">IF(M68=0," ",IF(N68/M68*100&gt;200,"св.200",N68/M68))</f>
        <v>0.51024261705214546</v>
      </c>
      <c r="P68" s="14">
        <f>SUM(P69:P73)</f>
        <v>944.45966999999996</v>
      </c>
      <c r="Q68" s="14">
        <f>SUM(Q69:Q73)</f>
        <v>550.50125000000003</v>
      </c>
      <c r="R68" s="13">
        <f t="shared" ref="R68:R93" si="33">IF(P68=0," ",IF(Q68/P68*100&gt;200,"св.200",Q68/P68))</f>
        <v>0.58287427985146267</v>
      </c>
      <c r="S68" s="1"/>
      <c r="T68" s="1"/>
      <c r="U68" s="1"/>
      <c r="V68" s="1"/>
    </row>
    <row r="69" spans="1:22" s="10" customFormat="1" ht="15" customHeight="1" outlineLevel="1" x14ac:dyDescent="0.25">
      <c r="A69" s="12"/>
      <c r="B69" s="19"/>
      <c r="C69" s="11" t="s">
        <v>84</v>
      </c>
      <c r="D69" s="54">
        <f t="shared" si="22"/>
        <v>303.92016000000001</v>
      </c>
      <c r="E69" s="31">
        <f t="shared" ref="E69:E73" si="34">(H69+K69+N69+Q69)</f>
        <v>156.21682000000001</v>
      </c>
      <c r="F69" s="50">
        <f t="shared" si="30"/>
        <v>0.51400611265800866</v>
      </c>
      <c r="G69" s="29">
        <v>16.493849999999998</v>
      </c>
      <c r="H69" s="31">
        <v>7.5546000000000006</v>
      </c>
      <c r="I69" s="50">
        <f t="shared" si="21"/>
        <v>0.45802526396202231</v>
      </c>
      <c r="J69" s="29">
        <v>0</v>
      </c>
      <c r="K69" s="31"/>
      <c r="L69" s="50" t="str">
        <f t="shared" si="31"/>
        <v xml:space="preserve"> </v>
      </c>
      <c r="M69" s="29">
        <v>86.18656</v>
      </c>
      <c r="N69" s="31">
        <v>40.115160000000003</v>
      </c>
      <c r="O69" s="50">
        <f t="shared" si="32"/>
        <v>0.46544565649214914</v>
      </c>
      <c r="P69" s="29">
        <v>201.23974999999999</v>
      </c>
      <c r="Q69" s="31">
        <v>108.54706</v>
      </c>
      <c r="R69" s="50">
        <f t="shared" si="33"/>
        <v>0.53939174541808965</v>
      </c>
      <c r="S69" s="1"/>
      <c r="T69" s="1"/>
      <c r="U69" s="1"/>
      <c r="V69" s="1"/>
    </row>
    <row r="70" spans="1:22" s="10" customFormat="1" ht="15" customHeight="1" outlineLevel="1" x14ac:dyDescent="0.25">
      <c r="A70" s="12"/>
      <c r="B70" s="19"/>
      <c r="C70" s="11" t="s">
        <v>83</v>
      </c>
      <c r="D70" s="54">
        <f t="shared" si="22"/>
        <v>103.36822000000001</v>
      </c>
      <c r="E70" s="31">
        <f t="shared" si="34"/>
        <v>65.839709999999997</v>
      </c>
      <c r="F70" s="50">
        <f t="shared" si="30"/>
        <v>0.63694344354580157</v>
      </c>
      <c r="G70" s="29">
        <v>24.219099999999997</v>
      </c>
      <c r="H70" s="31">
        <v>11.486139999999999</v>
      </c>
      <c r="I70" s="50">
        <f t="shared" si="21"/>
        <v>0.47425957199070157</v>
      </c>
      <c r="J70" s="29">
        <v>7.7999999999999996E-3</v>
      </c>
      <c r="K70" s="31"/>
      <c r="L70" s="50">
        <f t="shared" si="31"/>
        <v>0</v>
      </c>
      <c r="M70" s="29">
        <v>25.761279999999999</v>
      </c>
      <c r="N70" s="31">
        <v>21.37799</v>
      </c>
      <c r="O70" s="50">
        <f t="shared" si="32"/>
        <v>0.82984968138229165</v>
      </c>
      <c r="P70" s="29">
        <v>53.380040000000001</v>
      </c>
      <c r="Q70" s="31">
        <v>32.975580000000001</v>
      </c>
      <c r="R70" s="50">
        <f t="shared" si="33"/>
        <v>0.61775112944838562</v>
      </c>
      <c r="S70" s="1"/>
      <c r="T70" s="1"/>
      <c r="U70" s="1"/>
      <c r="V70" s="1"/>
    </row>
    <row r="71" spans="1:22" s="10" customFormat="1" ht="15" customHeight="1" outlineLevel="1" x14ac:dyDescent="0.25">
      <c r="A71" s="12"/>
      <c r="B71" s="19"/>
      <c r="C71" s="11" t="s">
        <v>82</v>
      </c>
      <c r="D71" s="54">
        <f t="shared" si="22"/>
        <v>218.08157</v>
      </c>
      <c r="E71" s="31">
        <f t="shared" si="34"/>
        <v>97.293720000000008</v>
      </c>
      <c r="F71" s="50">
        <f t="shared" si="30"/>
        <v>0.44613453580694601</v>
      </c>
      <c r="G71" s="29">
        <v>7.0533900000000003</v>
      </c>
      <c r="H71" s="31">
        <v>0.81320000000000003</v>
      </c>
      <c r="I71" s="50">
        <f t="shared" si="21"/>
        <v>0.1152920794114603</v>
      </c>
      <c r="J71" s="29">
        <v>0</v>
      </c>
      <c r="K71" s="31"/>
      <c r="L71" s="50" t="str">
        <f t="shared" si="31"/>
        <v xml:space="preserve"> </v>
      </c>
      <c r="M71" s="29">
        <v>33.031699999999994</v>
      </c>
      <c r="N71" s="31">
        <v>8.7127400000000002</v>
      </c>
      <c r="O71" s="50">
        <f t="shared" si="32"/>
        <v>0.26376904609814217</v>
      </c>
      <c r="P71" s="29">
        <v>177.99648000000002</v>
      </c>
      <c r="Q71" s="31">
        <v>87.767780000000002</v>
      </c>
      <c r="R71" s="50">
        <f t="shared" si="33"/>
        <v>0.49308716666756552</v>
      </c>
      <c r="S71" s="1"/>
      <c r="T71" s="1"/>
      <c r="U71" s="1"/>
      <c r="V71" s="1"/>
    </row>
    <row r="72" spans="1:22" s="10" customFormat="1" ht="15" customHeight="1" outlineLevel="1" x14ac:dyDescent="0.25">
      <c r="A72" s="12"/>
      <c r="B72" s="19"/>
      <c r="C72" s="11" t="s">
        <v>81</v>
      </c>
      <c r="D72" s="54">
        <f t="shared" si="22"/>
        <v>168.12459999999999</v>
      </c>
      <c r="E72" s="31">
        <f t="shared" si="34"/>
        <v>139.91458999999998</v>
      </c>
      <c r="F72" s="50">
        <f t="shared" si="30"/>
        <v>0.83220771975070862</v>
      </c>
      <c r="G72" s="29">
        <v>5.4746000000000006</v>
      </c>
      <c r="H72" s="31">
        <v>2.0215999999999998</v>
      </c>
      <c r="I72" s="50">
        <f t="shared" si="21"/>
        <v>0.36926898768859817</v>
      </c>
      <c r="J72" s="29">
        <v>5.1299999999999998E-2</v>
      </c>
      <c r="K72" s="31">
        <v>13.895700000000001</v>
      </c>
      <c r="L72" s="50" t="str">
        <f t="shared" si="31"/>
        <v>св.200</v>
      </c>
      <c r="M72" s="29">
        <v>10.46612</v>
      </c>
      <c r="N72" s="31">
        <v>5.3721099999999993</v>
      </c>
      <c r="O72" s="50">
        <f t="shared" si="32"/>
        <v>0.51328572575128117</v>
      </c>
      <c r="P72" s="29">
        <v>152.13257999999999</v>
      </c>
      <c r="Q72" s="31">
        <v>118.62517999999999</v>
      </c>
      <c r="R72" s="50">
        <f t="shared" si="33"/>
        <v>0.77974869025425053</v>
      </c>
      <c r="S72" s="1"/>
      <c r="T72" s="1"/>
      <c r="U72" s="1"/>
      <c r="V72" s="1"/>
    </row>
    <row r="73" spans="1:22" s="10" customFormat="1" ht="15" customHeight="1" outlineLevel="1" x14ac:dyDescent="0.25">
      <c r="A73" s="12"/>
      <c r="B73" s="19"/>
      <c r="C73" s="11" t="s">
        <v>80</v>
      </c>
      <c r="D73" s="54">
        <f t="shared" si="22"/>
        <v>405.59143</v>
      </c>
      <c r="E73" s="31">
        <f t="shared" si="34"/>
        <v>229.76047999999997</v>
      </c>
      <c r="F73" s="50">
        <f t="shared" si="30"/>
        <v>0.56648258075867131</v>
      </c>
      <c r="G73" s="29">
        <v>6.9599999999999995E-2</v>
      </c>
      <c r="H73" s="31">
        <v>6.3100000000000003E-2</v>
      </c>
      <c r="I73" s="50">
        <f t="shared" si="21"/>
        <v>0.90660919540229901</v>
      </c>
      <c r="J73" s="29">
        <v>0</v>
      </c>
      <c r="K73" s="31"/>
      <c r="L73" s="50" t="str">
        <f t="shared" si="31"/>
        <v xml:space="preserve"> </v>
      </c>
      <c r="M73" s="29">
        <v>45.811010000000003</v>
      </c>
      <c r="N73" s="31">
        <v>27.111729999999998</v>
      </c>
      <c r="O73" s="50">
        <f t="shared" si="32"/>
        <v>0.59181690165748357</v>
      </c>
      <c r="P73" s="29">
        <v>359.71082000000001</v>
      </c>
      <c r="Q73" s="31">
        <v>202.58564999999999</v>
      </c>
      <c r="R73" s="50">
        <f t="shared" si="33"/>
        <v>0.56319031493131055</v>
      </c>
      <c r="S73" s="1"/>
      <c r="T73" s="1"/>
      <c r="U73" s="1"/>
      <c r="V73" s="1"/>
    </row>
    <row r="74" spans="1:22" ht="31.5" customHeight="1" x14ac:dyDescent="0.25">
      <c r="A74" s="16">
        <v>11</v>
      </c>
      <c r="B74" s="16"/>
      <c r="C74" s="15" t="s">
        <v>79</v>
      </c>
      <c r="D74" s="14">
        <f>SUM(D75:D77,D78)</f>
        <v>2453.7889300000006</v>
      </c>
      <c r="E74" s="14">
        <f>SUM(E75:E77,E78)</f>
        <v>1032.9299799999999</v>
      </c>
      <c r="F74" s="13">
        <f t="shared" si="30"/>
        <v>0.42095306868957127</v>
      </c>
      <c r="G74" s="14">
        <f>SUM(G75:G77,G78)</f>
        <v>981.79937000000007</v>
      </c>
      <c r="H74" s="14">
        <f>SUM(H75:H77,H78)</f>
        <v>114.47729</v>
      </c>
      <c r="I74" s="13">
        <f t="shared" si="21"/>
        <v>0.11659947388232689</v>
      </c>
      <c r="J74" s="14">
        <f>SUM(J75:J77,J78)</f>
        <v>0</v>
      </c>
      <c r="K74" s="14">
        <f>SUM(K75:K77,K78)</f>
        <v>0</v>
      </c>
      <c r="L74" s="13" t="str">
        <f t="shared" si="31"/>
        <v xml:space="preserve"> </v>
      </c>
      <c r="M74" s="14">
        <f>SUM(M75:M77,M78)</f>
        <v>282.10135000000002</v>
      </c>
      <c r="N74" s="14">
        <f>SUM(N75:N77,N78)</f>
        <v>97.645160000000004</v>
      </c>
      <c r="O74" s="13">
        <f t="shared" si="32"/>
        <v>0.34613503267531331</v>
      </c>
      <c r="P74" s="14">
        <f>SUM(P75:P77,P78)</f>
        <v>1189.8882100000001</v>
      </c>
      <c r="Q74" s="14">
        <f>SUM(Q75:Q77,Q78)</f>
        <v>820.80753000000004</v>
      </c>
      <c r="R74" s="13">
        <f t="shared" si="33"/>
        <v>0.68981902930192074</v>
      </c>
      <c r="S74" s="1"/>
      <c r="T74" s="1"/>
      <c r="U74" s="1"/>
      <c r="V74" s="1"/>
    </row>
    <row r="75" spans="1:22" s="10" customFormat="1" ht="15" customHeight="1" outlineLevel="1" x14ac:dyDescent="0.25">
      <c r="A75" s="12"/>
      <c r="B75" s="12"/>
      <c r="C75" s="11" t="s">
        <v>78</v>
      </c>
      <c r="D75" s="54">
        <f>G75+J75+M75+P75</f>
        <v>1334.4459900000002</v>
      </c>
      <c r="E75" s="31">
        <f t="shared" ref="E75:E78" si="35">(H75+K75+N75+Q75)</f>
        <v>270.07779999999997</v>
      </c>
      <c r="F75" s="50">
        <f t="shared" si="30"/>
        <v>0.20238945751562409</v>
      </c>
      <c r="G75" s="29">
        <v>981.76687000000004</v>
      </c>
      <c r="H75" s="31">
        <v>114.33033999999999</v>
      </c>
      <c r="I75" s="50">
        <f t="shared" si="21"/>
        <v>0.11645365462372954</v>
      </c>
      <c r="J75" s="54"/>
      <c r="K75" s="31"/>
      <c r="L75" s="50" t="str">
        <f t="shared" si="31"/>
        <v xml:space="preserve"> </v>
      </c>
      <c r="M75" s="29">
        <v>152.92420999999999</v>
      </c>
      <c r="N75" s="31">
        <v>59.722900000000003</v>
      </c>
      <c r="O75" s="50">
        <f t="shared" si="32"/>
        <v>0.39053920893232019</v>
      </c>
      <c r="P75" s="29">
        <v>199.75491</v>
      </c>
      <c r="Q75" s="31">
        <v>96.024559999999994</v>
      </c>
      <c r="R75" s="50">
        <f t="shared" si="33"/>
        <v>0.48071188838361967</v>
      </c>
      <c r="S75" s="1"/>
      <c r="T75" s="1"/>
      <c r="U75" s="1"/>
      <c r="V75" s="1"/>
    </row>
    <row r="76" spans="1:22" s="10" customFormat="1" ht="15" customHeight="1" outlineLevel="1" x14ac:dyDescent="0.25">
      <c r="A76" s="12"/>
      <c r="B76" s="12"/>
      <c r="C76" s="11" t="s">
        <v>77</v>
      </c>
      <c r="D76" s="54">
        <f t="shared" ref="D76:D103" si="36">G76+J76+M76+P76</f>
        <v>293.19898000000001</v>
      </c>
      <c r="E76" s="31">
        <f t="shared" si="35"/>
        <v>219.42355000000001</v>
      </c>
      <c r="F76" s="50">
        <f t="shared" si="30"/>
        <v>0.74837760349643778</v>
      </c>
      <c r="G76" s="29">
        <v>0</v>
      </c>
      <c r="H76" s="31">
        <v>0.14695</v>
      </c>
      <c r="I76" s="50" t="str">
        <f t="shared" si="21"/>
        <v xml:space="preserve"> </v>
      </c>
      <c r="J76" s="54"/>
      <c r="K76" s="31"/>
      <c r="L76" s="50" t="str">
        <f t="shared" si="31"/>
        <v xml:space="preserve"> </v>
      </c>
      <c r="M76" s="29">
        <v>50.282110000000003</v>
      </c>
      <c r="N76" s="31">
        <v>14.942080000000001</v>
      </c>
      <c r="O76" s="50">
        <f t="shared" si="32"/>
        <v>0.29716493599811145</v>
      </c>
      <c r="P76" s="29">
        <v>242.91686999999999</v>
      </c>
      <c r="Q76" s="31">
        <v>204.33452</v>
      </c>
      <c r="R76" s="50">
        <f t="shared" si="33"/>
        <v>0.84117056176460703</v>
      </c>
      <c r="S76" s="1"/>
      <c r="T76" s="1"/>
      <c r="U76" s="1"/>
      <c r="V76" s="1"/>
    </row>
    <row r="77" spans="1:22" s="48" customFormat="1" ht="15" customHeight="1" outlineLevel="1" x14ac:dyDescent="0.25">
      <c r="A77" s="46"/>
      <c r="B77" s="46"/>
      <c r="C77" s="11" t="s">
        <v>157</v>
      </c>
      <c r="D77" s="54">
        <f t="shared" si="36"/>
        <v>216.17164</v>
      </c>
      <c r="E77" s="31">
        <f t="shared" si="35"/>
        <v>149.41410999999999</v>
      </c>
      <c r="F77" s="50">
        <f t="shared" ref="F77" si="37">IF(E77=0," ",IF(E77/D77*100&gt;200,"св.200",E77/D77))</f>
        <v>0.6911827564429821</v>
      </c>
      <c r="G77" s="54">
        <v>3.2500000000000001E-2</v>
      </c>
      <c r="H77" s="31"/>
      <c r="I77" s="50">
        <f t="shared" si="21"/>
        <v>0</v>
      </c>
      <c r="J77" s="54"/>
      <c r="K77" s="53"/>
      <c r="L77" s="93"/>
      <c r="M77" s="54">
        <v>36.226260000000003</v>
      </c>
      <c r="N77" s="31">
        <v>11.28192</v>
      </c>
      <c r="O77" s="50">
        <f t="shared" si="32"/>
        <v>0.3114293333068332</v>
      </c>
      <c r="P77" s="54">
        <v>179.91288</v>
      </c>
      <c r="Q77" s="31">
        <v>138.13219000000001</v>
      </c>
      <c r="R77" s="50">
        <f t="shared" ref="R77" si="38">IF(Q77=0," ",IF(Q77/P77*100&gt;200,"св.200",Q77/P77))</f>
        <v>0.76777265752179613</v>
      </c>
      <c r="S77" s="3"/>
      <c r="T77" s="3"/>
      <c r="U77" s="3"/>
      <c r="V77" s="3"/>
    </row>
    <row r="78" spans="1:22" s="10" customFormat="1" ht="15.75" customHeight="1" outlineLevel="1" x14ac:dyDescent="0.25">
      <c r="A78" s="12"/>
      <c r="B78" s="12"/>
      <c r="C78" s="11" t="s">
        <v>76</v>
      </c>
      <c r="D78" s="54">
        <f t="shared" si="36"/>
        <v>609.97232000000008</v>
      </c>
      <c r="E78" s="31">
        <f t="shared" si="35"/>
        <v>394.01452</v>
      </c>
      <c r="F78" s="50">
        <f t="shared" si="30"/>
        <v>0.64595475414359782</v>
      </c>
      <c r="G78" s="29">
        <v>0</v>
      </c>
      <c r="H78" s="31"/>
      <c r="I78" s="50" t="str">
        <f t="shared" ref="I78:I101" si="39">IF(G78=0," ",IF(H78/G78*100&gt;200,"св.200",H78/G78))</f>
        <v xml:space="preserve"> </v>
      </c>
      <c r="J78" s="54"/>
      <c r="K78" s="31"/>
      <c r="L78" s="50" t="str">
        <f t="shared" si="31"/>
        <v xml:space="preserve"> </v>
      </c>
      <c r="M78" s="29">
        <v>42.668769999999995</v>
      </c>
      <c r="N78" s="31">
        <v>11.698259999999999</v>
      </c>
      <c r="O78" s="50">
        <f t="shared" si="32"/>
        <v>0.27416445329921629</v>
      </c>
      <c r="P78" s="29">
        <v>567.30355000000009</v>
      </c>
      <c r="Q78" s="31">
        <v>382.31626</v>
      </c>
      <c r="R78" s="50">
        <f t="shared" si="33"/>
        <v>0.67391832820365738</v>
      </c>
      <c r="S78" s="1"/>
      <c r="T78" s="1"/>
      <c r="U78" s="1"/>
      <c r="V78" s="1"/>
    </row>
    <row r="79" spans="1:22" ht="31.5" customHeight="1" x14ac:dyDescent="0.25">
      <c r="A79" s="16">
        <v>12</v>
      </c>
      <c r="B79" s="16"/>
      <c r="C79" s="15" t="s">
        <v>75</v>
      </c>
      <c r="D79" s="14">
        <f>SUM(D80:D81,D82)</f>
        <v>1846.3568099999998</v>
      </c>
      <c r="E79" s="14">
        <f>SUM(E80:E81,E82)</f>
        <v>1117.45009</v>
      </c>
      <c r="F79" s="13">
        <f t="shared" si="30"/>
        <v>0.60521892840420166</v>
      </c>
      <c r="G79" s="14">
        <f>SUM(G80:G81,G82)</f>
        <v>335.32568999999995</v>
      </c>
      <c r="H79" s="14">
        <f>SUM(H80:H81,H82)</f>
        <v>207.35724000000002</v>
      </c>
      <c r="I79" s="13">
        <f t="shared" si="39"/>
        <v>0.61837564548066704</v>
      </c>
      <c r="J79" s="14">
        <f>SUM(J80:J81,J82)</f>
        <v>0</v>
      </c>
      <c r="K79" s="14">
        <f>SUM(K80:K81,K82)</f>
        <v>0</v>
      </c>
      <c r="L79" s="13" t="str">
        <f t="shared" si="31"/>
        <v xml:space="preserve"> </v>
      </c>
      <c r="M79" s="14">
        <f>SUM(M80:M81,M82)</f>
        <v>317.37580000000003</v>
      </c>
      <c r="N79" s="14">
        <f>SUM(N80:N81,N82)</f>
        <v>197.78960000000001</v>
      </c>
      <c r="O79" s="13">
        <f t="shared" si="32"/>
        <v>0.62320315537605575</v>
      </c>
      <c r="P79" s="14">
        <f>SUM(P80:P81,P82)</f>
        <v>1193.6553200000001</v>
      </c>
      <c r="Q79" s="14">
        <f>SUM(Q80:Q81,Q82)</f>
        <v>712.30325000000005</v>
      </c>
      <c r="R79" s="13">
        <f t="shared" si="33"/>
        <v>0.59674115137358075</v>
      </c>
      <c r="S79" s="1"/>
      <c r="T79" s="1"/>
      <c r="U79" s="1"/>
      <c r="V79" s="1"/>
    </row>
    <row r="80" spans="1:22" s="10" customFormat="1" ht="15" customHeight="1" outlineLevel="1" x14ac:dyDescent="0.25">
      <c r="A80" s="12"/>
      <c r="B80" s="12"/>
      <c r="C80" s="11" t="s">
        <v>74</v>
      </c>
      <c r="D80" s="54">
        <f t="shared" si="36"/>
        <v>874.27623999999992</v>
      </c>
      <c r="E80" s="31">
        <f t="shared" ref="E80:E81" si="40">(H80+K80+N80+Q80)</f>
        <v>620.5758800000001</v>
      </c>
      <c r="F80" s="50">
        <f t="shared" ref="F80:F82" si="41">IF(E80=0," ",IF(E80/D80*100&gt;200,"св.200",E80/D80))</f>
        <v>0.7098167050725297</v>
      </c>
      <c r="G80" s="29">
        <v>315.98009999999999</v>
      </c>
      <c r="H80" s="31">
        <v>197.98020000000002</v>
      </c>
      <c r="I80" s="50">
        <f t="shared" si="39"/>
        <v>0.62655907761279916</v>
      </c>
      <c r="J80" s="54"/>
      <c r="K80" s="31"/>
      <c r="L80" s="50" t="str">
        <f t="shared" si="31"/>
        <v xml:space="preserve"> </v>
      </c>
      <c r="M80" s="29">
        <v>190.61371</v>
      </c>
      <c r="N80" s="31">
        <v>139.68942000000001</v>
      </c>
      <c r="O80" s="50">
        <f t="shared" si="32"/>
        <v>0.73284036074844783</v>
      </c>
      <c r="P80" s="29">
        <v>367.68243000000001</v>
      </c>
      <c r="Q80" s="31">
        <v>282.90626000000003</v>
      </c>
      <c r="R80" s="52">
        <f t="shared" ref="R80:R81" si="42">IF(Q80=0," ",IF(Q80/P80*100&gt;200,"св.200",Q80/P80))</f>
        <v>0.76943100055120939</v>
      </c>
      <c r="S80" s="1"/>
      <c r="T80" s="1"/>
      <c r="U80" s="1"/>
      <c r="V80" s="1"/>
    </row>
    <row r="81" spans="1:22" s="48" customFormat="1" ht="15" customHeight="1" outlineLevel="1" x14ac:dyDescent="0.25">
      <c r="A81" s="46"/>
      <c r="B81" s="46"/>
      <c r="C81" s="11" t="s">
        <v>158</v>
      </c>
      <c r="D81" s="54">
        <f t="shared" si="36"/>
        <v>838.50813000000005</v>
      </c>
      <c r="E81" s="31">
        <f t="shared" si="40"/>
        <v>39.490339999999996</v>
      </c>
      <c r="F81" s="50">
        <f t="shared" si="41"/>
        <v>4.7095953619435978E-2</v>
      </c>
      <c r="G81" s="54">
        <v>0.27564999999999995</v>
      </c>
      <c r="H81" s="31">
        <v>8.8733899999999988</v>
      </c>
      <c r="I81" s="50" t="str">
        <f t="shared" si="39"/>
        <v>св.200</v>
      </c>
      <c r="J81" s="54"/>
      <c r="K81" s="53"/>
      <c r="L81" s="93"/>
      <c r="M81" s="54">
        <v>67.721100000000007</v>
      </c>
      <c r="N81" s="31">
        <v>3.9983499999999998</v>
      </c>
      <c r="O81" s="50">
        <f t="shared" si="32"/>
        <v>5.9041421359074198E-2</v>
      </c>
      <c r="P81" s="54">
        <v>770.51138000000003</v>
      </c>
      <c r="Q81" s="31">
        <v>26.618599999999997</v>
      </c>
      <c r="R81" s="50">
        <f t="shared" si="42"/>
        <v>3.4546666916197913E-2</v>
      </c>
      <c r="S81" s="3"/>
      <c r="T81" s="3"/>
      <c r="U81" s="3"/>
      <c r="V81" s="3"/>
    </row>
    <row r="82" spans="1:22" s="10" customFormat="1" ht="15" customHeight="1" outlineLevel="1" x14ac:dyDescent="0.25">
      <c r="A82" s="12"/>
      <c r="B82" s="12"/>
      <c r="C82" s="11" t="s">
        <v>73</v>
      </c>
      <c r="D82" s="54">
        <f t="shared" si="36"/>
        <v>133.57244</v>
      </c>
      <c r="E82" s="31">
        <f>(H82+K82+N82+Q82)</f>
        <v>457.38387</v>
      </c>
      <c r="F82" s="50" t="str">
        <f t="shared" si="41"/>
        <v>св.200</v>
      </c>
      <c r="G82" s="29">
        <v>19.069939999999999</v>
      </c>
      <c r="H82" s="31">
        <v>0.50364999999999993</v>
      </c>
      <c r="I82" s="50">
        <f t="shared" si="39"/>
        <v>2.641067564973985E-2</v>
      </c>
      <c r="J82" s="54"/>
      <c r="K82" s="31"/>
      <c r="L82" s="50" t="str">
        <f t="shared" si="31"/>
        <v xml:space="preserve"> </v>
      </c>
      <c r="M82" s="29">
        <v>59.040990000000001</v>
      </c>
      <c r="N82" s="31">
        <v>54.10183</v>
      </c>
      <c r="O82" s="50">
        <f t="shared" si="32"/>
        <v>0.91634354369735327</v>
      </c>
      <c r="P82" s="29">
        <v>55.461510000000004</v>
      </c>
      <c r="Q82" s="31">
        <v>402.77839</v>
      </c>
      <c r="R82" s="52" t="str">
        <f>IF(Q82=0," ",IF(Q82/P82*100&gt;200,"св.200",Q82/P82))</f>
        <v>св.200</v>
      </c>
      <c r="S82" s="1"/>
      <c r="T82" s="1"/>
      <c r="U82" s="1"/>
      <c r="V82" s="1"/>
    </row>
    <row r="83" spans="1:22" ht="31.5" customHeight="1" x14ac:dyDescent="0.25">
      <c r="A83" s="16">
        <v>13</v>
      </c>
      <c r="B83" s="16"/>
      <c r="C83" s="15" t="s">
        <v>149</v>
      </c>
      <c r="D83" s="14">
        <f>SUM(D84:D88)</f>
        <v>21945.242480000001</v>
      </c>
      <c r="E83" s="14">
        <f>SUM(E84:E88)</f>
        <v>20413.189129999999</v>
      </c>
      <c r="F83" s="13">
        <f t="shared" si="30"/>
        <v>0.93018744944849652</v>
      </c>
      <c r="G83" s="14">
        <f>SUM(G84:G88)</f>
        <v>540.46194000000003</v>
      </c>
      <c r="H83" s="14">
        <f>SUM(H84:H88)</f>
        <v>638.18022000000008</v>
      </c>
      <c r="I83" s="13">
        <f t="shared" si="39"/>
        <v>1.1808051090517124</v>
      </c>
      <c r="J83" s="14">
        <f>SUM(J84:J88)</f>
        <v>1.944</v>
      </c>
      <c r="K83" s="14">
        <f>SUM(K84:K88)</f>
        <v>0</v>
      </c>
      <c r="L83" s="13">
        <f t="shared" si="31"/>
        <v>0</v>
      </c>
      <c r="M83" s="14">
        <f>SUM(M84:M88)</f>
        <v>1754.6084099999998</v>
      </c>
      <c r="N83" s="14">
        <f>SUM(N84:N88)</f>
        <v>722.33537999999999</v>
      </c>
      <c r="O83" s="13">
        <f t="shared" si="32"/>
        <v>0.41167896830039702</v>
      </c>
      <c r="P83" s="14">
        <f>SUM(P84:P88)</f>
        <v>19648.22813</v>
      </c>
      <c r="Q83" s="14">
        <f>SUM(Q84:Q88)</f>
        <v>19052.67353</v>
      </c>
      <c r="R83" s="13">
        <f t="shared" si="33"/>
        <v>0.96968914468726708</v>
      </c>
      <c r="S83" s="1"/>
      <c r="T83" s="1"/>
      <c r="U83" s="1"/>
      <c r="V83" s="1"/>
    </row>
    <row r="84" spans="1:22" s="10" customFormat="1" ht="15" customHeight="1" outlineLevel="1" x14ac:dyDescent="0.25">
      <c r="A84" s="12"/>
      <c r="B84" s="12"/>
      <c r="C84" s="11" t="s">
        <v>171</v>
      </c>
      <c r="D84" s="54">
        <f>G84+J84+M84+P84</f>
        <v>19583.208870000002</v>
      </c>
      <c r="E84" s="31">
        <f>(H84+K84+N84+Q84)</f>
        <v>19513.846110000002</v>
      </c>
      <c r="F84" s="50">
        <f t="shared" si="30"/>
        <v>0.99645804931865589</v>
      </c>
      <c r="G84" s="29">
        <v>486.40606000000002</v>
      </c>
      <c r="H84" s="31">
        <v>532.61502000000007</v>
      </c>
      <c r="I84" s="50">
        <f t="shared" si="39"/>
        <v>1.0950007900806171</v>
      </c>
      <c r="J84" s="29">
        <v>1.944</v>
      </c>
      <c r="K84" s="31"/>
      <c r="L84" s="50" t="str">
        <f>IF(K84=0," ",IF(K84/J84*100&gt;200,"св.200",K84/J84))</f>
        <v xml:space="preserve"> </v>
      </c>
      <c r="M84" s="29">
        <v>1058.7637999999999</v>
      </c>
      <c r="N84" s="31">
        <v>538.87959999999998</v>
      </c>
      <c r="O84" s="50">
        <f t="shared" si="32"/>
        <v>0.50897055603903341</v>
      </c>
      <c r="P84" s="29">
        <v>18036.095010000001</v>
      </c>
      <c r="Q84" s="31">
        <v>18442.351490000001</v>
      </c>
      <c r="R84" s="50">
        <f t="shared" si="33"/>
        <v>1.0225246362793472</v>
      </c>
      <c r="S84" s="1"/>
      <c r="T84" s="1"/>
      <c r="U84" s="1"/>
      <c r="V84" s="1"/>
    </row>
    <row r="85" spans="1:22" s="10" customFormat="1" ht="15" customHeight="1" outlineLevel="1" x14ac:dyDescent="0.25">
      <c r="A85" s="12"/>
      <c r="B85" s="12"/>
      <c r="C85" s="11" t="s">
        <v>148</v>
      </c>
      <c r="D85" s="54">
        <f t="shared" si="36"/>
        <v>1585.1698000000001</v>
      </c>
      <c r="E85" s="31">
        <f t="shared" ref="E85:E88" si="43">(H85+K85+N85+Q85)</f>
        <v>477.29513000000003</v>
      </c>
      <c r="F85" s="50">
        <f t="shared" si="30"/>
        <v>0.30110031745495025</v>
      </c>
      <c r="G85" s="29">
        <v>39.649650000000001</v>
      </c>
      <c r="H85" s="31">
        <v>96.062100000000001</v>
      </c>
      <c r="I85" s="50" t="str">
        <f t="shared" si="39"/>
        <v>св.200</v>
      </c>
      <c r="J85" s="29">
        <v>0</v>
      </c>
      <c r="K85" s="31"/>
      <c r="L85" s="50" t="str">
        <f t="shared" si="31"/>
        <v xml:space="preserve"> </v>
      </c>
      <c r="M85" s="29">
        <v>488.13121999999998</v>
      </c>
      <c r="N85" s="31">
        <v>88.745820000000009</v>
      </c>
      <c r="O85" s="50">
        <f t="shared" si="32"/>
        <v>0.18180730173333312</v>
      </c>
      <c r="P85" s="29">
        <v>1057.3889300000001</v>
      </c>
      <c r="Q85" s="31">
        <v>292.48721</v>
      </c>
      <c r="R85" s="50">
        <f t="shared" si="33"/>
        <v>0.27661270295311297</v>
      </c>
      <c r="S85" s="1"/>
      <c r="T85" s="1"/>
      <c r="U85" s="1"/>
      <c r="V85" s="1"/>
    </row>
    <row r="86" spans="1:22" s="10" customFormat="1" ht="15" customHeight="1" outlineLevel="1" x14ac:dyDescent="0.25">
      <c r="A86" s="12"/>
      <c r="B86" s="12"/>
      <c r="C86" s="11" t="s">
        <v>72</v>
      </c>
      <c r="D86" s="54">
        <f t="shared" si="36"/>
        <v>395.50969999999995</v>
      </c>
      <c r="E86" s="31">
        <f t="shared" si="43"/>
        <v>195.386</v>
      </c>
      <c r="F86" s="50">
        <f t="shared" si="30"/>
        <v>0.49401063994132133</v>
      </c>
      <c r="G86" s="29">
        <v>14.397729999999999</v>
      </c>
      <c r="H86" s="31">
        <v>2.6184000000000003</v>
      </c>
      <c r="I86" s="50">
        <f t="shared" si="39"/>
        <v>0.18186200185723725</v>
      </c>
      <c r="J86" s="29">
        <v>0</v>
      </c>
      <c r="K86" s="31"/>
      <c r="L86" s="50" t="str">
        <f t="shared" si="31"/>
        <v xml:space="preserve"> </v>
      </c>
      <c r="M86" s="29">
        <v>153.81592000000001</v>
      </c>
      <c r="N86" s="31">
        <v>66.000380000000007</v>
      </c>
      <c r="O86" s="50">
        <f t="shared" si="32"/>
        <v>0.4290867941367838</v>
      </c>
      <c r="P86" s="29">
        <v>227.29604999999998</v>
      </c>
      <c r="Q86" s="31">
        <v>126.76721999999999</v>
      </c>
      <c r="R86" s="50">
        <f t="shared" si="33"/>
        <v>0.55771853492394619</v>
      </c>
      <c r="S86" s="1"/>
      <c r="T86" s="1"/>
      <c r="U86" s="1"/>
      <c r="V86" s="1"/>
    </row>
    <row r="87" spans="1:22" s="10" customFormat="1" ht="15" customHeight="1" outlineLevel="1" x14ac:dyDescent="0.25">
      <c r="A87" s="12"/>
      <c r="B87" s="12"/>
      <c r="C87" s="11" t="s">
        <v>71</v>
      </c>
      <c r="D87" s="54">
        <f t="shared" si="36"/>
        <v>174.51150000000001</v>
      </c>
      <c r="E87" s="31">
        <f t="shared" si="43"/>
        <v>99.218819999999994</v>
      </c>
      <c r="F87" s="50">
        <f t="shared" si="30"/>
        <v>0.56855175733404384</v>
      </c>
      <c r="G87" s="29">
        <v>8.5000000000000006E-3</v>
      </c>
      <c r="H87" s="31">
        <v>8.5000000000000006E-3</v>
      </c>
      <c r="I87" s="50">
        <f t="shared" si="39"/>
        <v>1</v>
      </c>
      <c r="J87" s="29">
        <v>0</v>
      </c>
      <c r="K87" s="31"/>
      <c r="L87" s="50" t="str">
        <f t="shared" si="31"/>
        <v xml:space="preserve"> </v>
      </c>
      <c r="M87" s="29">
        <v>46.669699999999999</v>
      </c>
      <c r="N87" s="31">
        <v>25.671959999999999</v>
      </c>
      <c r="O87" s="50">
        <f t="shared" si="32"/>
        <v>0.55007767352264958</v>
      </c>
      <c r="P87" s="29">
        <v>127.83330000000001</v>
      </c>
      <c r="Q87" s="31">
        <v>73.538359999999997</v>
      </c>
      <c r="R87" s="50">
        <f t="shared" si="33"/>
        <v>0.57526763370733602</v>
      </c>
      <c r="S87" s="1"/>
      <c r="T87" s="1"/>
      <c r="U87" s="1"/>
      <c r="V87" s="1"/>
    </row>
    <row r="88" spans="1:22" s="10" customFormat="1" ht="15" customHeight="1" outlineLevel="1" x14ac:dyDescent="0.25">
      <c r="A88" s="12"/>
      <c r="B88" s="12"/>
      <c r="C88" s="11" t="s">
        <v>70</v>
      </c>
      <c r="D88" s="54">
        <f t="shared" si="36"/>
        <v>206.84260999999998</v>
      </c>
      <c r="E88" s="31">
        <f t="shared" si="43"/>
        <v>127.44307000000001</v>
      </c>
      <c r="F88" s="50">
        <f t="shared" si="30"/>
        <v>0.61613547614778219</v>
      </c>
      <c r="G88" s="29">
        <v>0</v>
      </c>
      <c r="H88" s="31">
        <v>6.8761999999999999</v>
      </c>
      <c r="I88" s="50" t="str">
        <f t="shared" si="39"/>
        <v xml:space="preserve"> </v>
      </c>
      <c r="J88" s="29">
        <v>0</v>
      </c>
      <c r="K88" s="31"/>
      <c r="L88" s="50" t="str">
        <f t="shared" si="31"/>
        <v xml:space="preserve"> </v>
      </c>
      <c r="M88" s="29">
        <v>7.2277700000000005</v>
      </c>
      <c r="N88" s="31">
        <v>3.03762</v>
      </c>
      <c r="O88" s="50">
        <f t="shared" si="32"/>
        <v>0.42027070590237375</v>
      </c>
      <c r="P88" s="29">
        <v>199.61483999999999</v>
      </c>
      <c r="Q88" s="31">
        <v>117.52925</v>
      </c>
      <c r="R88" s="50">
        <f t="shared" si="33"/>
        <v>0.58878012276041203</v>
      </c>
      <c r="S88" s="1"/>
      <c r="T88" s="1"/>
      <c r="U88" s="1"/>
      <c r="V88" s="1"/>
    </row>
    <row r="89" spans="1:22" ht="32.25" customHeight="1" x14ac:dyDescent="0.25">
      <c r="A89" s="16">
        <v>14</v>
      </c>
      <c r="B89" s="16"/>
      <c r="C89" s="15" t="s">
        <v>147</v>
      </c>
      <c r="D89" s="14">
        <f>SUM(D90:D94)</f>
        <v>4261.7100900000005</v>
      </c>
      <c r="E89" s="14">
        <f>SUM(E90:E94)</f>
        <v>2082.5298000000003</v>
      </c>
      <c r="F89" s="13">
        <f t="shared" si="30"/>
        <v>0.48866059774610338</v>
      </c>
      <c r="G89" s="14">
        <f>SUM(G90:G94)</f>
        <v>68.165000000000006</v>
      </c>
      <c r="H89" s="14">
        <f>SUM(H90:H94)</f>
        <v>110.76429999999999</v>
      </c>
      <c r="I89" s="13">
        <f t="shared" si="39"/>
        <v>1.6249438861585854</v>
      </c>
      <c r="J89" s="14">
        <f>SUM(J90:J94)</f>
        <v>2.3399999999999997E-2</v>
      </c>
      <c r="K89" s="14">
        <f>SUM(K90:K94)</f>
        <v>0</v>
      </c>
      <c r="L89" s="13">
        <f t="shared" si="31"/>
        <v>0</v>
      </c>
      <c r="M89" s="14">
        <f>SUM(M90:M94)</f>
        <v>1434.2944199999999</v>
      </c>
      <c r="N89" s="14">
        <f>SUM(N90:N94)</f>
        <v>584.57806999999991</v>
      </c>
      <c r="O89" s="13">
        <f t="shared" si="32"/>
        <v>0.40757187774599302</v>
      </c>
      <c r="P89" s="14">
        <f>SUM(P90:P94)</f>
        <v>2759.2272700000003</v>
      </c>
      <c r="Q89" s="14">
        <f>SUM(Q90:Q94)</f>
        <v>1387.1874299999999</v>
      </c>
      <c r="R89" s="13">
        <f t="shared" si="33"/>
        <v>0.50274489712476633</v>
      </c>
      <c r="S89" s="1"/>
      <c r="T89" s="1"/>
      <c r="U89" s="1"/>
      <c r="V89" s="1"/>
    </row>
    <row r="90" spans="1:22" s="10" customFormat="1" ht="15" customHeight="1" outlineLevel="1" x14ac:dyDescent="0.25">
      <c r="A90" s="12"/>
      <c r="B90" s="12"/>
      <c r="C90" s="11" t="s">
        <v>192</v>
      </c>
      <c r="D90" s="54">
        <f t="shared" si="36"/>
        <v>1985.9550199999999</v>
      </c>
      <c r="E90" s="31">
        <f>(H90+K90+N90+Q90)</f>
        <v>1051.5088600000001</v>
      </c>
      <c r="F90" s="50">
        <f t="shared" si="30"/>
        <v>0.52947264636436742</v>
      </c>
      <c r="G90" s="29">
        <v>66.459519999999998</v>
      </c>
      <c r="H90" s="31">
        <v>109.782</v>
      </c>
      <c r="I90" s="50">
        <f t="shared" si="39"/>
        <v>1.6518626676810184</v>
      </c>
      <c r="J90" s="29">
        <v>0</v>
      </c>
      <c r="K90" s="31"/>
      <c r="L90" s="50" t="str">
        <f t="shared" si="31"/>
        <v xml:space="preserve"> </v>
      </c>
      <c r="M90" s="29">
        <v>1272.70685</v>
      </c>
      <c r="N90" s="31">
        <v>524.71973000000003</v>
      </c>
      <c r="O90" s="50">
        <f t="shared" si="32"/>
        <v>0.4122864035814689</v>
      </c>
      <c r="P90" s="29">
        <v>646.78865000000008</v>
      </c>
      <c r="Q90" s="31">
        <v>417.00713000000002</v>
      </c>
      <c r="R90" s="50">
        <f>IF(P90=0," ",IF(Q90/P90*100&gt;200,"св.200",Q90/P90))</f>
        <v>0.64473476768647686</v>
      </c>
      <c r="S90" s="1"/>
      <c r="T90" s="1"/>
      <c r="U90" s="1"/>
      <c r="V90" s="1"/>
    </row>
    <row r="91" spans="1:22" s="10" customFormat="1" ht="15" customHeight="1" outlineLevel="1" x14ac:dyDescent="0.25">
      <c r="A91" s="12"/>
      <c r="B91" s="12"/>
      <c r="C91" s="11" t="s">
        <v>69</v>
      </c>
      <c r="D91" s="54">
        <f t="shared" si="36"/>
        <v>189.82151000000002</v>
      </c>
      <c r="E91" s="31">
        <f t="shared" ref="E91:E94" si="44">(H91+K91+N91+Q91)</f>
        <v>122.36009000000001</v>
      </c>
      <c r="F91" s="50">
        <f t="shared" si="30"/>
        <v>0.64460603015959572</v>
      </c>
      <c r="G91" s="29">
        <v>1.21E-2</v>
      </c>
      <c r="H91" s="31">
        <v>0</v>
      </c>
      <c r="I91" s="50">
        <f t="shared" si="39"/>
        <v>0</v>
      </c>
      <c r="J91" s="29">
        <v>0</v>
      </c>
      <c r="K91" s="31"/>
      <c r="L91" s="50" t="str">
        <f t="shared" si="31"/>
        <v xml:space="preserve"> </v>
      </c>
      <c r="M91" s="29">
        <v>23.676029999999997</v>
      </c>
      <c r="N91" s="31">
        <v>14.09507</v>
      </c>
      <c r="O91" s="50">
        <f t="shared" si="32"/>
        <v>0.59533080503783786</v>
      </c>
      <c r="P91" s="29">
        <v>166.13338000000002</v>
      </c>
      <c r="Q91" s="31">
        <v>108.26502000000001</v>
      </c>
      <c r="R91" s="50">
        <f t="shared" si="33"/>
        <v>0.65167529848607186</v>
      </c>
      <c r="S91" s="1"/>
      <c r="T91" s="1"/>
      <c r="U91" s="1"/>
      <c r="V91" s="1"/>
    </row>
    <row r="92" spans="1:22" s="10" customFormat="1" ht="15" customHeight="1" outlineLevel="1" x14ac:dyDescent="0.25">
      <c r="A92" s="12"/>
      <c r="B92" s="12"/>
      <c r="C92" s="11" t="s">
        <v>68</v>
      </c>
      <c r="D92" s="54">
        <f t="shared" si="36"/>
        <v>668.7997499999999</v>
      </c>
      <c r="E92" s="31">
        <f t="shared" si="44"/>
        <v>526.12113999999997</v>
      </c>
      <c r="F92" s="50">
        <f t="shared" si="30"/>
        <v>0.78666467802955975</v>
      </c>
      <c r="G92" s="29">
        <v>0.48899999999999999</v>
      </c>
      <c r="H92" s="31">
        <v>0.47899999999999998</v>
      </c>
      <c r="I92" s="50">
        <f t="shared" si="39"/>
        <v>0.97955010224948869</v>
      </c>
      <c r="J92" s="29">
        <v>2.0399999999999998E-2</v>
      </c>
      <c r="K92" s="31"/>
      <c r="L92" s="50">
        <f t="shared" si="31"/>
        <v>0</v>
      </c>
      <c r="M92" s="29">
        <v>37.033349999999999</v>
      </c>
      <c r="N92" s="31">
        <v>25.611229999999999</v>
      </c>
      <c r="O92" s="50">
        <f t="shared" si="32"/>
        <v>0.69157205599817462</v>
      </c>
      <c r="P92" s="29">
        <v>631.25699999999995</v>
      </c>
      <c r="Q92" s="31">
        <v>500.03091000000001</v>
      </c>
      <c r="R92" s="50">
        <f t="shared" si="33"/>
        <v>0.79211939035923573</v>
      </c>
      <c r="S92" s="1"/>
      <c r="T92" s="1"/>
      <c r="U92" s="1"/>
      <c r="V92" s="1"/>
    </row>
    <row r="93" spans="1:22" s="10" customFormat="1" ht="15" customHeight="1" outlineLevel="1" x14ac:dyDescent="0.25">
      <c r="A93" s="12"/>
      <c r="B93" s="12"/>
      <c r="C93" s="11" t="s">
        <v>67</v>
      </c>
      <c r="D93" s="54">
        <f t="shared" si="36"/>
        <v>584.26232999999991</v>
      </c>
      <c r="E93" s="31">
        <f t="shared" si="44"/>
        <v>281.23175000000003</v>
      </c>
      <c r="F93" s="50">
        <f t="shared" si="30"/>
        <v>0.48134499788819191</v>
      </c>
      <c r="G93" s="29">
        <v>2.5000000000000001E-4</v>
      </c>
      <c r="H93" s="31">
        <v>2.5000000000000001E-4</v>
      </c>
      <c r="I93" s="50" t="str">
        <f>IF(G93&lt;=0.01," ",IF(H93/G93*100&gt;200,"св.200",H93/G93))</f>
        <v xml:space="preserve"> </v>
      </c>
      <c r="J93" s="29">
        <v>0</v>
      </c>
      <c r="K93" s="31"/>
      <c r="L93" s="50" t="str">
        <f t="shared" si="31"/>
        <v xml:space="preserve"> </v>
      </c>
      <c r="M93" s="29">
        <v>45.548490000000001</v>
      </c>
      <c r="N93" s="31">
        <v>17.334130000000002</v>
      </c>
      <c r="O93" s="50">
        <f t="shared" si="32"/>
        <v>0.38056431728033141</v>
      </c>
      <c r="P93" s="29">
        <v>538.71358999999995</v>
      </c>
      <c r="Q93" s="31">
        <v>263.89737000000002</v>
      </c>
      <c r="R93" s="50">
        <f t="shared" si="33"/>
        <v>0.48986581162728798</v>
      </c>
      <c r="S93" s="1"/>
      <c r="T93" s="1"/>
      <c r="U93" s="1"/>
      <c r="V93" s="1"/>
    </row>
    <row r="94" spans="1:22" s="10" customFormat="1" ht="15" customHeight="1" outlineLevel="1" x14ac:dyDescent="0.25">
      <c r="A94" s="12"/>
      <c r="B94" s="12"/>
      <c r="C94" s="11" t="s">
        <v>66</v>
      </c>
      <c r="D94" s="54">
        <f t="shared" si="36"/>
        <v>832.87148000000002</v>
      </c>
      <c r="E94" s="31">
        <f t="shared" si="44"/>
        <v>101.30795999999999</v>
      </c>
      <c r="F94" s="50">
        <f t="shared" ref="F94:F125" si="45">IF(D94=0," ",IF(E94/D94*100&gt;200,"св.200",E94/D94))</f>
        <v>0.12163696612591415</v>
      </c>
      <c r="G94" s="29">
        <v>1.2041300000000001</v>
      </c>
      <c r="H94" s="31">
        <v>0.50305</v>
      </c>
      <c r="I94" s="50">
        <f t="shared" si="39"/>
        <v>0.4177705065067725</v>
      </c>
      <c r="J94" s="29">
        <v>3.0000000000000001E-3</v>
      </c>
      <c r="K94" s="31"/>
      <c r="L94" s="50">
        <f>IF(J94=0," ",IF(K94/J94*100&gt;200,"св.200",K94/J94))</f>
        <v>0</v>
      </c>
      <c r="M94" s="29">
        <v>55.329699999999995</v>
      </c>
      <c r="N94" s="31">
        <v>2.8179099999999999</v>
      </c>
      <c r="O94" s="50">
        <f t="shared" ref="O94:O125" si="46">IF(M94=0," ",IF(N94/M94*100&gt;200,"св.200",N94/M94))</f>
        <v>5.0929428498618284E-2</v>
      </c>
      <c r="P94" s="29">
        <v>776.33465000000001</v>
      </c>
      <c r="Q94" s="31">
        <v>97.986999999999995</v>
      </c>
      <c r="R94" s="50">
        <f t="shared" ref="R94:R125" si="47">IF(P94=0," ",IF(Q94/P94*100&gt;200,"св.200",Q94/P94))</f>
        <v>0.12621747593000002</v>
      </c>
      <c r="S94" s="1"/>
      <c r="T94" s="1"/>
      <c r="U94" s="1"/>
      <c r="V94" s="1"/>
    </row>
    <row r="95" spans="1:22" ht="29.25" customHeight="1" x14ac:dyDescent="0.25">
      <c r="A95" s="16">
        <v>15</v>
      </c>
      <c r="B95" s="16"/>
      <c r="C95" s="15" t="s">
        <v>65</v>
      </c>
      <c r="D95" s="14">
        <f>SUM(D96:D99)</f>
        <v>8882.1839400000008</v>
      </c>
      <c r="E95" s="14">
        <f>SUM(E96:E99)</f>
        <v>5608.4523099999997</v>
      </c>
      <c r="F95" s="13">
        <f t="shared" si="45"/>
        <v>0.63142717465497555</v>
      </c>
      <c r="G95" s="14">
        <f>SUM(G96:G99)</f>
        <v>1057.8519699999999</v>
      </c>
      <c r="H95" s="14">
        <f>SUM(H96:H99)</f>
        <v>434.73862000000003</v>
      </c>
      <c r="I95" s="13">
        <f t="shared" si="39"/>
        <v>0.41096356799335548</v>
      </c>
      <c r="J95" s="14">
        <f>SUM(J96:J99)</f>
        <v>0</v>
      </c>
      <c r="K95" s="14">
        <f>SUM(K96:K99)</f>
        <v>0</v>
      </c>
      <c r="L95" s="13" t="str">
        <f t="shared" ref="L95:L125" si="48">IF(J95=0," ",IF(K95/J95*100&gt;200,"св.200",K95/J95))</f>
        <v xml:space="preserve"> </v>
      </c>
      <c r="M95" s="14">
        <f>SUM(M96:M99)</f>
        <v>2727.9071400000003</v>
      </c>
      <c r="N95" s="14">
        <f>SUM(N96:N99)</f>
        <v>1514.66443</v>
      </c>
      <c r="O95" s="13">
        <f t="shared" si="46"/>
        <v>0.55524779703461602</v>
      </c>
      <c r="P95" s="14">
        <f>SUM(P96:P99)</f>
        <v>5096.4248299999999</v>
      </c>
      <c r="Q95" s="14">
        <f>SUM(Q96:Q99)</f>
        <v>3659.0492599999998</v>
      </c>
      <c r="R95" s="13">
        <f t="shared" si="47"/>
        <v>0.71796394179329037</v>
      </c>
      <c r="S95" s="1"/>
      <c r="T95" s="1"/>
      <c r="U95" s="1"/>
      <c r="V95" s="1"/>
    </row>
    <row r="96" spans="1:22" s="10" customFormat="1" ht="14.25" customHeight="1" outlineLevel="1" x14ac:dyDescent="0.25">
      <c r="A96" s="12"/>
      <c r="B96" s="12"/>
      <c r="C96" s="11" t="s">
        <v>64</v>
      </c>
      <c r="D96" s="54">
        <f t="shared" si="36"/>
        <v>5377.55458</v>
      </c>
      <c r="E96" s="31">
        <f t="shared" ref="E96:E99" si="49">(H96+K96+N96+Q96)</f>
        <v>3220.5622499999999</v>
      </c>
      <c r="F96" s="50">
        <f t="shared" si="45"/>
        <v>0.59888973734972295</v>
      </c>
      <c r="G96" s="29">
        <v>952.84668999999997</v>
      </c>
      <c r="H96" s="31">
        <v>333.30928</v>
      </c>
      <c r="I96" s="50">
        <f t="shared" si="39"/>
        <v>0.34980368142959073</v>
      </c>
      <c r="J96" s="54"/>
      <c r="K96" s="31"/>
      <c r="L96" s="50" t="str">
        <f t="shared" si="48"/>
        <v xml:space="preserve"> </v>
      </c>
      <c r="M96" s="29">
        <v>1827.43957</v>
      </c>
      <c r="N96" s="31">
        <v>931.99576999999999</v>
      </c>
      <c r="O96" s="50">
        <f t="shared" si="46"/>
        <v>0.51000086968676073</v>
      </c>
      <c r="P96" s="29">
        <v>2597.2683200000001</v>
      </c>
      <c r="Q96" s="31">
        <v>1955.2572</v>
      </c>
      <c r="R96" s="50">
        <f t="shared" si="47"/>
        <v>0.75281294001999755</v>
      </c>
      <c r="S96" s="1"/>
      <c r="T96" s="1"/>
      <c r="U96" s="1"/>
      <c r="V96" s="1"/>
    </row>
    <row r="97" spans="1:22" s="10" customFormat="1" ht="15" customHeight="1" outlineLevel="1" x14ac:dyDescent="0.25">
      <c r="A97" s="12"/>
      <c r="B97" s="12"/>
      <c r="C97" s="11" t="s">
        <v>63</v>
      </c>
      <c r="D97" s="54">
        <f t="shared" si="36"/>
        <v>1459.65626</v>
      </c>
      <c r="E97" s="31">
        <f t="shared" si="49"/>
        <v>1176.45832</v>
      </c>
      <c r="F97" s="50">
        <f t="shared" si="45"/>
        <v>0.8059831292060502</v>
      </c>
      <c r="G97" s="29">
        <v>104.52997999999999</v>
      </c>
      <c r="H97" s="31">
        <v>100.47534</v>
      </c>
      <c r="I97" s="50">
        <f t="shared" si="39"/>
        <v>0.96121074547225593</v>
      </c>
      <c r="J97" s="54"/>
      <c r="K97" s="31"/>
      <c r="L97" s="50" t="str">
        <f t="shared" si="48"/>
        <v xml:space="preserve"> </v>
      </c>
      <c r="M97" s="29">
        <v>426.19085999999999</v>
      </c>
      <c r="N97" s="31">
        <v>385.19211999999999</v>
      </c>
      <c r="O97" s="50">
        <f t="shared" si="46"/>
        <v>0.90380192573815399</v>
      </c>
      <c r="P97" s="29">
        <v>928.93542000000002</v>
      </c>
      <c r="Q97" s="31">
        <v>690.79085999999995</v>
      </c>
      <c r="R97" s="50">
        <f t="shared" si="47"/>
        <v>0.74363711957500767</v>
      </c>
      <c r="S97" s="1"/>
      <c r="T97" s="1"/>
      <c r="U97" s="1"/>
      <c r="V97" s="1"/>
    </row>
    <row r="98" spans="1:22" s="10" customFormat="1" ht="15" customHeight="1" outlineLevel="1" x14ac:dyDescent="0.25">
      <c r="A98" s="12"/>
      <c r="B98" s="12"/>
      <c r="C98" s="11" t="s">
        <v>62</v>
      </c>
      <c r="D98" s="54">
        <f t="shared" si="36"/>
        <v>638.90602000000001</v>
      </c>
      <c r="E98" s="31">
        <f t="shared" si="49"/>
        <v>237.02001000000001</v>
      </c>
      <c r="F98" s="50">
        <f t="shared" si="45"/>
        <v>0.37097789437012973</v>
      </c>
      <c r="G98" s="29">
        <v>1.9550000000000001E-2</v>
      </c>
      <c r="H98" s="31">
        <v>0.32689999999999997</v>
      </c>
      <c r="I98" s="50" t="str">
        <f t="shared" si="39"/>
        <v>св.200</v>
      </c>
      <c r="J98" s="54"/>
      <c r="K98" s="31"/>
      <c r="L98" s="50" t="str">
        <f t="shared" si="48"/>
        <v xml:space="preserve"> </v>
      </c>
      <c r="M98" s="29">
        <v>60.193019999999997</v>
      </c>
      <c r="N98" s="31">
        <v>35.302660000000003</v>
      </c>
      <c r="O98" s="50">
        <f t="shared" si="46"/>
        <v>0.58649092535978431</v>
      </c>
      <c r="P98" s="29">
        <v>578.69344999999998</v>
      </c>
      <c r="Q98" s="31">
        <v>201.39045000000002</v>
      </c>
      <c r="R98" s="50">
        <f t="shared" si="47"/>
        <v>0.3480088637602517</v>
      </c>
      <c r="S98" s="1"/>
      <c r="T98" s="1"/>
      <c r="U98" s="1"/>
      <c r="V98" s="1"/>
    </row>
    <row r="99" spans="1:22" s="10" customFormat="1" ht="15" customHeight="1" outlineLevel="1" x14ac:dyDescent="0.25">
      <c r="A99" s="12"/>
      <c r="B99" s="12"/>
      <c r="C99" s="11" t="s">
        <v>61</v>
      </c>
      <c r="D99" s="54">
        <f t="shared" si="36"/>
        <v>1406.06708</v>
      </c>
      <c r="E99" s="31">
        <f t="shared" si="49"/>
        <v>974.41173000000003</v>
      </c>
      <c r="F99" s="50">
        <f t="shared" si="45"/>
        <v>0.69300515164610776</v>
      </c>
      <c r="G99" s="29">
        <v>0.45574999999999999</v>
      </c>
      <c r="H99" s="31">
        <v>0.62709999999999999</v>
      </c>
      <c r="I99" s="50">
        <f t="shared" si="39"/>
        <v>1.3759736697750959</v>
      </c>
      <c r="J99" s="54"/>
      <c r="K99" s="31"/>
      <c r="L99" s="50" t="str">
        <f t="shared" si="48"/>
        <v xml:space="preserve"> </v>
      </c>
      <c r="M99" s="29">
        <v>414.08368999999999</v>
      </c>
      <c r="N99" s="31">
        <v>162.17388</v>
      </c>
      <c r="O99" s="50">
        <f t="shared" si="46"/>
        <v>0.39164517684818739</v>
      </c>
      <c r="P99" s="29">
        <v>991.52764000000002</v>
      </c>
      <c r="Q99" s="31">
        <v>811.61075000000005</v>
      </c>
      <c r="R99" s="50">
        <f t="shared" si="47"/>
        <v>0.81854576439240767</v>
      </c>
      <c r="S99" s="1"/>
      <c r="T99" s="1"/>
      <c r="U99" s="1"/>
      <c r="V99" s="1"/>
    </row>
    <row r="100" spans="1:22" ht="29.25" customHeight="1" x14ac:dyDescent="0.25">
      <c r="A100" s="16">
        <v>16</v>
      </c>
      <c r="B100" s="16"/>
      <c r="C100" s="15" t="s">
        <v>146</v>
      </c>
      <c r="D100" s="14">
        <f>SUM(D101:D106)</f>
        <v>4305.4839700000002</v>
      </c>
      <c r="E100" s="14">
        <f>SUM(E101:E106)</f>
        <v>3431.4831800000002</v>
      </c>
      <c r="F100" s="13">
        <f t="shared" si="45"/>
        <v>0.79700289303364891</v>
      </c>
      <c r="G100" s="14">
        <f>SUM(G101:G106)</f>
        <v>284.87092000000007</v>
      </c>
      <c r="H100" s="14">
        <f>SUM(H101:H106)</f>
        <v>364.15057999999999</v>
      </c>
      <c r="I100" s="13">
        <f t="shared" si="39"/>
        <v>1.2783002912336574</v>
      </c>
      <c r="J100" s="14">
        <f>SUM(J101:J106)</f>
        <v>1.6221000000000001</v>
      </c>
      <c r="K100" s="14">
        <f>SUM(K101:K106)</f>
        <v>0.1671</v>
      </c>
      <c r="L100" s="13">
        <f t="shared" si="48"/>
        <v>0.10301461068984649</v>
      </c>
      <c r="M100" s="14">
        <f>SUM(M101:M106)</f>
        <v>711.19632999999999</v>
      </c>
      <c r="N100" s="14">
        <f>SUM(N101:N106)</f>
        <v>458.76076</v>
      </c>
      <c r="O100" s="13">
        <f t="shared" si="46"/>
        <v>0.64505501596162629</v>
      </c>
      <c r="P100" s="14">
        <f>SUM(P101:P106)</f>
        <v>3307.7946200000001</v>
      </c>
      <c r="Q100" s="14">
        <f>SUM(Q101:Q106)</f>
        <v>2608.4047399999999</v>
      </c>
      <c r="R100" s="13">
        <f t="shared" si="47"/>
        <v>0.78856308799486463</v>
      </c>
      <c r="S100" s="1"/>
      <c r="T100" s="1"/>
      <c r="U100" s="1"/>
      <c r="V100" s="1"/>
    </row>
    <row r="101" spans="1:22" s="10" customFormat="1" ht="15" customHeight="1" outlineLevel="1" x14ac:dyDescent="0.25">
      <c r="A101" s="12"/>
      <c r="B101" s="12"/>
      <c r="C101" s="11" t="s">
        <v>145</v>
      </c>
      <c r="D101" s="54">
        <f t="shared" si="36"/>
        <v>1438.2692400000001</v>
      </c>
      <c r="E101" s="31">
        <f t="shared" ref="E101" si="50">(H101+K101+N101+Q101)</f>
        <v>1062.0789600000001</v>
      </c>
      <c r="F101" s="50">
        <f t="shared" si="45"/>
        <v>0.73844237953667147</v>
      </c>
      <c r="G101" s="29">
        <v>270.32814000000002</v>
      </c>
      <c r="H101" s="31">
        <v>350.90384999999998</v>
      </c>
      <c r="I101" s="50">
        <f t="shared" si="39"/>
        <v>1.2980663056387691</v>
      </c>
      <c r="J101" s="29">
        <v>1.5</v>
      </c>
      <c r="K101" s="31"/>
      <c r="L101" s="50">
        <f t="shared" si="48"/>
        <v>0</v>
      </c>
      <c r="M101" s="29">
        <v>353.80680999999998</v>
      </c>
      <c r="N101" s="31">
        <v>167.93057999999999</v>
      </c>
      <c r="O101" s="50">
        <f t="shared" si="46"/>
        <v>0.47463919645865493</v>
      </c>
      <c r="P101" s="29">
        <v>812.63429000000008</v>
      </c>
      <c r="Q101" s="31">
        <v>543.24453000000005</v>
      </c>
      <c r="R101" s="50">
        <f t="shared" si="47"/>
        <v>0.66849816293132303</v>
      </c>
      <c r="S101" s="1"/>
      <c r="T101" s="1"/>
      <c r="U101" s="1"/>
      <c r="V101" s="1"/>
    </row>
    <row r="102" spans="1:22" s="10" customFormat="1" ht="15" customHeight="1" outlineLevel="1" x14ac:dyDescent="0.25">
      <c r="A102" s="12"/>
      <c r="B102" s="12"/>
      <c r="C102" s="11" t="s">
        <v>60</v>
      </c>
      <c r="D102" s="54">
        <f t="shared" si="36"/>
        <v>280.91371000000004</v>
      </c>
      <c r="E102" s="31">
        <f>(H102+K102+N102+Q102)</f>
        <v>190.20821000000001</v>
      </c>
      <c r="F102" s="50">
        <f t="shared" si="45"/>
        <v>0.67710547128511456</v>
      </c>
      <c r="G102" s="29">
        <v>0.53454999999999997</v>
      </c>
      <c r="H102" s="31">
        <v>0.53454999999999997</v>
      </c>
      <c r="I102" s="50">
        <f t="shared" ref="I102:I108" si="51">IF(G102=0," ",IF(H102/G102*100&gt;200,"св.200",H102/G102))</f>
        <v>1</v>
      </c>
      <c r="J102" s="29"/>
      <c r="K102" s="31"/>
      <c r="L102" s="50" t="str">
        <f t="shared" si="48"/>
        <v xml:space="preserve"> </v>
      </c>
      <c r="M102" s="29">
        <v>109.93059</v>
      </c>
      <c r="N102" s="31">
        <v>78.372640000000004</v>
      </c>
      <c r="O102" s="50">
        <f t="shared" si="46"/>
        <v>0.71292840327701335</v>
      </c>
      <c r="P102" s="29">
        <v>170.44857000000002</v>
      </c>
      <c r="Q102" s="31">
        <v>111.30102000000001</v>
      </c>
      <c r="R102" s="50">
        <f t="shared" si="47"/>
        <v>0.65298887517800819</v>
      </c>
      <c r="S102" s="1"/>
      <c r="T102" s="1"/>
      <c r="U102" s="1"/>
      <c r="V102" s="1"/>
    </row>
    <row r="103" spans="1:22" s="10" customFormat="1" ht="15" customHeight="1" outlineLevel="1" x14ac:dyDescent="0.25">
      <c r="A103" s="12"/>
      <c r="B103" s="12"/>
      <c r="C103" s="11" t="s">
        <v>59</v>
      </c>
      <c r="D103" s="54">
        <f t="shared" si="36"/>
        <v>877.87437</v>
      </c>
      <c r="E103" s="31">
        <f>(H103+K103+N103+Q103)</f>
        <v>911.60779000000002</v>
      </c>
      <c r="F103" s="50">
        <f t="shared" si="45"/>
        <v>1.0384262499883667</v>
      </c>
      <c r="G103" s="29">
        <v>0.9302999999999999</v>
      </c>
      <c r="H103" s="31">
        <v>0.1178</v>
      </c>
      <c r="I103" s="50">
        <f t="shared" si="51"/>
        <v>0.12662581962807698</v>
      </c>
      <c r="J103" s="29"/>
      <c r="K103" s="31"/>
      <c r="L103" s="50" t="str">
        <f t="shared" si="48"/>
        <v xml:space="preserve"> </v>
      </c>
      <c r="M103" s="29">
        <v>82.944159999999997</v>
      </c>
      <c r="N103" s="31">
        <v>84.130889999999994</v>
      </c>
      <c r="O103" s="50">
        <f t="shared" si="46"/>
        <v>1.0143075775316792</v>
      </c>
      <c r="P103" s="29">
        <v>793.99991</v>
      </c>
      <c r="Q103" s="31">
        <v>827.35910000000001</v>
      </c>
      <c r="R103" s="50">
        <f t="shared" si="47"/>
        <v>1.0420140979612957</v>
      </c>
      <c r="S103" s="1"/>
      <c r="T103" s="1"/>
      <c r="U103" s="1"/>
      <c r="V103" s="1"/>
    </row>
    <row r="104" spans="1:22" s="10" customFormat="1" ht="15" customHeight="1" outlineLevel="1" x14ac:dyDescent="0.25">
      <c r="A104" s="12"/>
      <c r="B104" s="12"/>
      <c r="C104" s="11" t="s">
        <v>58</v>
      </c>
      <c r="D104" s="54">
        <f t="shared" ref="D104:D131" si="52">G104+J104+M104+P104</f>
        <v>469.23860000000002</v>
      </c>
      <c r="E104" s="31">
        <f>(H104+K104+N104+Q104)</f>
        <v>440.16423999999995</v>
      </c>
      <c r="F104" s="50">
        <f t="shared" si="45"/>
        <v>0.93803928321327346</v>
      </c>
      <c r="G104" s="29">
        <v>9.7500000000000003E-2</v>
      </c>
      <c r="H104" s="31">
        <v>4.5500000000000002E-3</v>
      </c>
      <c r="I104" s="50">
        <f t="shared" si="51"/>
        <v>4.6666666666666669E-2</v>
      </c>
      <c r="J104" s="29"/>
      <c r="K104" s="31"/>
      <c r="L104" s="50" t="str">
        <f t="shared" si="48"/>
        <v xml:space="preserve"> </v>
      </c>
      <c r="M104" s="29">
        <v>69.677580000000006</v>
      </c>
      <c r="N104" s="31">
        <v>75.438699999999997</v>
      </c>
      <c r="O104" s="50">
        <f t="shared" si="46"/>
        <v>1.0826825501115278</v>
      </c>
      <c r="P104" s="29">
        <v>399.46352000000002</v>
      </c>
      <c r="Q104" s="31">
        <v>364.72098999999997</v>
      </c>
      <c r="R104" s="50">
        <f t="shared" si="47"/>
        <v>0.91302702684840897</v>
      </c>
      <c r="S104" s="1"/>
      <c r="T104" s="1"/>
      <c r="U104" s="1"/>
      <c r="V104" s="1"/>
    </row>
    <row r="105" spans="1:22" s="10" customFormat="1" ht="15" customHeight="1" outlineLevel="1" x14ac:dyDescent="0.25">
      <c r="A105" s="12"/>
      <c r="B105" s="12"/>
      <c r="C105" s="11" t="s">
        <v>57</v>
      </c>
      <c r="D105" s="54">
        <f t="shared" si="52"/>
        <v>536.0389100000001</v>
      </c>
      <c r="E105" s="31">
        <f>(H105+K105+N105+Q105)</f>
        <v>357.06157999999999</v>
      </c>
      <c r="F105" s="50">
        <f t="shared" si="45"/>
        <v>0.66611130897195492</v>
      </c>
      <c r="G105" s="29">
        <v>12.8072</v>
      </c>
      <c r="H105" s="31">
        <v>12.491850000000001</v>
      </c>
      <c r="I105" s="50">
        <f t="shared" si="51"/>
        <v>0.97537713161346751</v>
      </c>
      <c r="J105" s="29"/>
      <c r="K105" s="31"/>
      <c r="L105" s="50" t="str">
        <f t="shared" si="48"/>
        <v xml:space="preserve"> </v>
      </c>
      <c r="M105" s="29">
        <v>32.340429999999998</v>
      </c>
      <c r="N105" s="31">
        <v>8.3167099999999987</v>
      </c>
      <c r="O105" s="50">
        <f t="shared" si="46"/>
        <v>0.25716139210270239</v>
      </c>
      <c r="P105" s="29">
        <v>490.89128000000005</v>
      </c>
      <c r="Q105" s="31">
        <v>336.25301999999999</v>
      </c>
      <c r="R105" s="50">
        <f t="shared" si="47"/>
        <v>0.68498470781554721</v>
      </c>
      <c r="S105" s="1"/>
      <c r="T105" s="1"/>
      <c r="U105" s="1"/>
      <c r="V105" s="1"/>
    </row>
    <row r="106" spans="1:22" s="10" customFormat="1" ht="15" customHeight="1" outlineLevel="1" x14ac:dyDescent="0.25">
      <c r="A106" s="12"/>
      <c r="B106" s="12"/>
      <c r="C106" s="11" t="s">
        <v>56</v>
      </c>
      <c r="D106" s="54">
        <f t="shared" si="52"/>
        <v>703.1491400000001</v>
      </c>
      <c r="E106" s="31">
        <f>(H106+K106+N106+Q106)</f>
        <v>470.36240000000004</v>
      </c>
      <c r="F106" s="50">
        <f t="shared" si="45"/>
        <v>0.66893689153911218</v>
      </c>
      <c r="G106" s="29">
        <v>0.17323</v>
      </c>
      <c r="H106" s="31">
        <v>9.7979999999999998E-2</v>
      </c>
      <c r="I106" s="50">
        <f t="shared" si="51"/>
        <v>0.56560641921145294</v>
      </c>
      <c r="J106" s="29">
        <v>0.1221</v>
      </c>
      <c r="K106" s="31">
        <v>0.1671</v>
      </c>
      <c r="L106" s="50">
        <f>IF(J106=0," ",IF(K106/J106*100&gt;200,"св.200",K106/J106))</f>
        <v>1.3685503685503686</v>
      </c>
      <c r="M106" s="29">
        <v>62.496760000000002</v>
      </c>
      <c r="N106" s="31">
        <v>44.571239999999996</v>
      </c>
      <c r="O106" s="50">
        <f t="shared" si="46"/>
        <v>0.7131768110858866</v>
      </c>
      <c r="P106" s="29">
        <v>640.35705000000007</v>
      </c>
      <c r="Q106" s="31">
        <v>425.52608000000004</v>
      </c>
      <c r="R106" s="50">
        <f t="shared" si="47"/>
        <v>0.66451377399530465</v>
      </c>
      <c r="S106" s="1"/>
      <c r="T106" s="1"/>
      <c r="U106" s="1"/>
      <c r="V106" s="1"/>
    </row>
    <row r="107" spans="1:22" ht="31.5" customHeight="1" x14ac:dyDescent="0.25">
      <c r="A107" s="16">
        <v>17</v>
      </c>
      <c r="B107" s="16"/>
      <c r="C107" s="15" t="s">
        <v>175</v>
      </c>
      <c r="D107" s="14">
        <f>SUM(D108:D113)</f>
        <v>5412.6573899999994</v>
      </c>
      <c r="E107" s="14">
        <f>SUM(E108:E113)</f>
        <v>3818.0799299999999</v>
      </c>
      <c r="F107" s="13">
        <f t="shared" si="45"/>
        <v>0.70539841244228474</v>
      </c>
      <c r="G107" s="14">
        <f>SUM(G108:G113)</f>
        <v>154.6079</v>
      </c>
      <c r="H107" s="14">
        <f>SUM(H108:H113)</f>
        <v>113.69769000000001</v>
      </c>
      <c r="I107" s="13">
        <f t="shared" si="51"/>
        <v>0.7353937929433102</v>
      </c>
      <c r="J107" s="14">
        <f>SUM(J108:J113)</f>
        <v>28.234249999999999</v>
      </c>
      <c r="K107" s="14">
        <f>SUM(K108:K113)</f>
        <v>27.244250000000001</v>
      </c>
      <c r="L107" s="13">
        <f t="shared" si="48"/>
        <v>0.96493620337002051</v>
      </c>
      <c r="M107" s="14">
        <f>SUM(M108:M113)</f>
        <v>1235.8580200000001</v>
      </c>
      <c r="N107" s="14">
        <f>SUM(N108:N113)</f>
        <v>470.58384999999998</v>
      </c>
      <c r="O107" s="13">
        <f t="shared" si="46"/>
        <v>0.38077501006143077</v>
      </c>
      <c r="P107" s="14">
        <f>SUM(P108:P113)</f>
        <v>3993.9572199999998</v>
      </c>
      <c r="Q107" s="14">
        <f>SUM(Q108:Q113)</f>
        <v>3206.5541400000006</v>
      </c>
      <c r="R107" s="13">
        <f t="shared" si="47"/>
        <v>0.80285139859359855</v>
      </c>
      <c r="S107" s="1"/>
      <c r="T107" s="1"/>
      <c r="U107" s="1"/>
      <c r="V107" s="1"/>
    </row>
    <row r="108" spans="1:22" s="10" customFormat="1" ht="13.5" customHeight="1" outlineLevel="1" x14ac:dyDescent="0.25">
      <c r="A108" s="12"/>
      <c r="B108" s="12"/>
      <c r="C108" s="11" t="s">
        <v>172</v>
      </c>
      <c r="D108" s="54">
        <f>G108+J108+M108+P108</f>
        <v>2721.0258599999997</v>
      </c>
      <c r="E108" s="31">
        <f>(H108+K108+N108+Q108)</f>
        <v>2279.8434600000001</v>
      </c>
      <c r="F108" s="50">
        <f t="shared" si="45"/>
        <v>0.83786173939559705</v>
      </c>
      <c r="G108" s="29">
        <v>68.639279999999999</v>
      </c>
      <c r="H108" s="31">
        <v>77.347369999999998</v>
      </c>
      <c r="I108" s="50">
        <f t="shared" si="51"/>
        <v>1.1268674438309958</v>
      </c>
      <c r="J108" s="29">
        <v>26.832999999999998</v>
      </c>
      <c r="K108" s="31">
        <v>25.843</v>
      </c>
      <c r="L108" s="50">
        <f t="shared" si="48"/>
        <v>0.96310513174076706</v>
      </c>
      <c r="M108" s="29">
        <v>509.36444</v>
      </c>
      <c r="N108" s="31">
        <v>231.41799</v>
      </c>
      <c r="O108" s="50">
        <f t="shared" si="46"/>
        <v>0.45432694516327055</v>
      </c>
      <c r="P108" s="29">
        <v>2116.18914</v>
      </c>
      <c r="Q108" s="31">
        <v>1945.2351000000001</v>
      </c>
      <c r="R108" s="50">
        <f t="shared" si="47"/>
        <v>0.91921608670574695</v>
      </c>
      <c r="S108" s="1"/>
      <c r="T108" s="1"/>
      <c r="U108" s="1"/>
      <c r="V108" s="1"/>
    </row>
    <row r="109" spans="1:22" s="10" customFormat="1" ht="15" customHeight="1" outlineLevel="1" x14ac:dyDescent="0.25">
      <c r="A109" s="12"/>
      <c r="B109" s="12"/>
      <c r="C109" s="11" t="s">
        <v>167</v>
      </c>
      <c r="D109" s="54">
        <f t="shared" si="52"/>
        <v>886.66516000000001</v>
      </c>
      <c r="E109" s="31">
        <f t="shared" ref="E109:E112" si="53">(H109+K109+N109+Q109)</f>
        <v>446.38284000000004</v>
      </c>
      <c r="F109" s="50">
        <f t="shared" si="45"/>
        <v>0.50344014870280906</v>
      </c>
      <c r="G109" s="29">
        <v>12.40906</v>
      </c>
      <c r="H109" s="31">
        <v>12.032360000000001</v>
      </c>
      <c r="I109" s="50">
        <f t="shared" ref="I109:I136" si="54">IF(G109=0," ",IF(H109/G109*100&gt;200,"св.200",H109/G109))</f>
        <v>0.96964314782908623</v>
      </c>
      <c r="J109" s="29"/>
      <c r="K109" s="31">
        <v>0</v>
      </c>
      <c r="L109" s="50" t="str">
        <f>IF(K109=0," ",IF(K109/J109*100&gt;200,"св.200",K109/J109))</f>
        <v xml:space="preserve"> </v>
      </c>
      <c r="M109" s="29">
        <v>283.18895000000003</v>
      </c>
      <c r="N109" s="31">
        <v>52.244450000000001</v>
      </c>
      <c r="O109" s="50">
        <f t="shared" si="46"/>
        <v>0.18448618846180259</v>
      </c>
      <c r="P109" s="29">
        <v>591.06714999999997</v>
      </c>
      <c r="Q109" s="31">
        <v>382.10603000000003</v>
      </c>
      <c r="R109" s="50">
        <f t="shared" si="47"/>
        <v>0.64646805358748161</v>
      </c>
      <c r="S109" s="1"/>
      <c r="T109" s="1"/>
      <c r="U109" s="1"/>
      <c r="V109" s="1"/>
    </row>
    <row r="110" spans="1:22" s="10" customFormat="1" ht="15" customHeight="1" outlineLevel="1" x14ac:dyDescent="0.25">
      <c r="A110" s="12"/>
      <c r="B110" s="12"/>
      <c r="C110" s="11" t="s">
        <v>55</v>
      </c>
      <c r="D110" s="54">
        <f t="shared" si="52"/>
        <v>276.92451999999997</v>
      </c>
      <c r="E110" s="31">
        <f t="shared" si="53"/>
        <v>189.03334000000001</v>
      </c>
      <c r="F110" s="50">
        <f t="shared" si="45"/>
        <v>0.6826168372522593</v>
      </c>
      <c r="G110" s="29">
        <v>19.26821</v>
      </c>
      <c r="H110" s="31">
        <v>14.091620000000001</v>
      </c>
      <c r="I110" s="50">
        <f t="shared" si="54"/>
        <v>0.7313403787897268</v>
      </c>
      <c r="J110" s="29"/>
      <c r="K110" s="31">
        <v>0</v>
      </c>
      <c r="L110" s="50" t="str">
        <f t="shared" ref="L110:L112" si="55">IF(K110=0," ",IF(K110/J110*100&gt;200,"св.200",K110/J110))</f>
        <v xml:space="preserve"> </v>
      </c>
      <c r="M110" s="29">
        <v>30.997979999999998</v>
      </c>
      <c r="N110" s="31">
        <v>9.2750900000000005</v>
      </c>
      <c r="O110" s="50">
        <f t="shared" si="46"/>
        <v>0.29921594891021935</v>
      </c>
      <c r="P110" s="29">
        <v>226.65832999999998</v>
      </c>
      <c r="Q110" s="31">
        <v>165.66663</v>
      </c>
      <c r="R110" s="50">
        <f t="shared" si="47"/>
        <v>0.73090907358225055</v>
      </c>
      <c r="S110" s="1"/>
      <c r="T110" s="1"/>
      <c r="U110" s="1"/>
      <c r="V110" s="1"/>
    </row>
    <row r="111" spans="1:22" s="10" customFormat="1" ht="15" customHeight="1" outlineLevel="1" x14ac:dyDescent="0.25">
      <c r="A111" s="12"/>
      <c r="B111" s="12"/>
      <c r="C111" s="11" t="s">
        <v>54</v>
      </c>
      <c r="D111" s="54">
        <f t="shared" si="52"/>
        <v>424.97922</v>
      </c>
      <c r="E111" s="31">
        <f t="shared" si="53"/>
        <v>240.82980000000001</v>
      </c>
      <c r="F111" s="50">
        <f t="shared" si="45"/>
        <v>0.56668606055609028</v>
      </c>
      <c r="G111" s="29">
        <v>7.2402100000000003</v>
      </c>
      <c r="H111" s="31">
        <v>2.8203</v>
      </c>
      <c r="I111" s="50">
        <f t="shared" si="54"/>
        <v>0.38953290028880377</v>
      </c>
      <c r="J111" s="29"/>
      <c r="K111" s="31">
        <v>0</v>
      </c>
      <c r="L111" s="50" t="str">
        <f>IF(J111=0," ",IF(K111/J111*100&gt;200,"св.200",K111/J111))</f>
        <v xml:space="preserve"> </v>
      </c>
      <c r="M111" s="29">
        <v>75.381979999999999</v>
      </c>
      <c r="N111" s="31">
        <v>26.646459999999998</v>
      </c>
      <c r="O111" s="50">
        <f t="shared" si="46"/>
        <v>0.35348580655482914</v>
      </c>
      <c r="P111" s="29">
        <v>342.35703000000001</v>
      </c>
      <c r="Q111" s="31">
        <v>211.36304000000001</v>
      </c>
      <c r="R111" s="50">
        <f t="shared" si="47"/>
        <v>0.61737607666476135</v>
      </c>
      <c r="S111" s="1"/>
      <c r="T111" s="1"/>
      <c r="U111" s="1"/>
      <c r="V111" s="1"/>
    </row>
    <row r="112" spans="1:22" s="10" customFormat="1" ht="15" customHeight="1" outlineLevel="1" x14ac:dyDescent="0.25">
      <c r="A112" s="12"/>
      <c r="B112" s="12"/>
      <c r="C112" s="11" t="s">
        <v>53</v>
      </c>
      <c r="D112" s="54">
        <f t="shared" si="52"/>
        <v>245.83188000000001</v>
      </c>
      <c r="E112" s="31">
        <f t="shared" si="53"/>
        <v>103.67566000000001</v>
      </c>
      <c r="F112" s="50">
        <f t="shared" si="45"/>
        <v>0.42173399153925845</v>
      </c>
      <c r="G112" s="29">
        <v>44.902680000000004</v>
      </c>
      <c r="H112" s="31">
        <v>6.9546899999999994</v>
      </c>
      <c r="I112" s="50">
        <f t="shared" si="54"/>
        <v>0.15488362832686153</v>
      </c>
      <c r="J112" s="29"/>
      <c r="K112" s="31">
        <v>0</v>
      </c>
      <c r="L112" s="50" t="str">
        <f t="shared" si="55"/>
        <v xml:space="preserve"> </v>
      </c>
      <c r="M112" s="29">
        <v>172.43873000000002</v>
      </c>
      <c r="N112" s="31">
        <v>90.748500000000007</v>
      </c>
      <c r="O112" s="50">
        <f t="shared" si="46"/>
        <v>0.52626518416135404</v>
      </c>
      <c r="P112" s="29">
        <v>28.490470000000002</v>
      </c>
      <c r="Q112" s="31">
        <v>5.9724700000000004</v>
      </c>
      <c r="R112" s="50">
        <f t="shared" si="47"/>
        <v>0.20963044835694181</v>
      </c>
      <c r="S112" s="1"/>
      <c r="T112" s="1"/>
      <c r="U112" s="1"/>
      <c r="V112" s="1"/>
    </row>
    <row r="113" spans="1:22" s="10" customFormat="1" ht="15" customHeight="1" outlineLevel="1" x14ac:dyDescent="0.25">
      <c r="A113" s="12"/>
      <c r="B113" s="12"/>
      <c r="C113" s="11" t="s">
        <v>193</v>
      </c>
      <c r="D113" s="54">
        <f t="shared" si="52"/>
        <v>857.23075000000006</v>
      </c>
      <c r="E113" s="31">
        <f>(H113+K113+N113+Q113)</f>
        <v>558.31483000000003</v>
      </c>
      <c r="F113" s="50">
        <f t="shared" si="45"/>
        <v>0.65130051622623197</v>
      </c>
      <c r="G113" s="29">
        <v>2.14846</v>
      </c>
      <c r="H113" s="31">
        <v>0.45135000000000003</v>
      </c>
      <c r="I113" s="50">
        <f t="shared" si="54"/>
        <v>0.21008070897293876</v>
      </c>
      <c r="J113" s="29">
        <v>1.4012500000000001</v>
      </c>
      <c r="K113" s="31">
        <v>1.4012500000000001</v>
      </c>
      <c r="L113" s="50">
        <f>IF(J113=0," ",IF(K113/J113*100&gt;200,"св.200",K113/J113))</f>
        <v>1</v>
      </c>
      <c r="M113" s="29">
        <v>164.48594</v>
      </c>
      <c r="N113" s="31">
        <v>60.251359999999998</v>
      </c>
      <c r="O113" s="50">
        <f t="shared" si="46"/>
        <v>0.36630097380967636</v>
      </c>
      <c r="P113" s="29">
        <v>689.19510000000002</v>
      </c>
      <c r="Q113" s="31">
        <v>496.21087</v>
      </c>
      <c r="R113" s="50">
        <f t="shared" si="47"/>
        <v>0.71998606780576357</v>
      </c>
      <c r="S113" s="1"/>
      <c r="T113" s="1"/>
      <c r="U113" s="1"/>
      <c r="V113" s="1"/>
    </row>
    <row r="114" spans="1:22" ht="31.5" customHeight="1" x14ac:dyDescent="0.25">
      <c r="A114" s="16">
        <v>18</v>
      </c>
      <c r="B114" s="16"/>
      <c r="C114" s="15" t="s">
        <v>144</v>
      </c>
      <c r="D114" s="14">
        <f>SUM(D115:D120)</f>
        <v>17468.741069999996</v>
      </c>
      <c r="E114" s="14">
        <f>SUM(E115:E120)</f>
        <v>12705.19102</v>
      </c>
      <c r="F114" s="13">
        <f t="shared" si="45"/>
        <v>0.72731005451900044</v>
      </c>
      <c r="G114" s="14">
        <f>SUM(G115:G120)</f>
        <v>5292.20579</v>
      </c>
      <c r="H114" s="14">
        <f>SUM(H115:H120)</f>
        <v>4605.5151900000001</v>
      </c>
      <c r="I114" s="13">
        <f t="shared" si="54"/>
        <v>0.87024491728996045</v>
      </c>
      <c r="J114" s="14">
        <f>SUM(J115:J120)</f>
        <v>1.8378000000000001</v>
      </c>
      <c r="K114" s="14">
        <f>SUM(K115:K120)</f>
        <v>0.44639999999999996</v>
      </c>
      <c r="L114" s="13">
        <f t="shared" si="48"/>
        <v>0.24289911851126345</v>
      </c>
      <c r="M114" s="14">
        <f>SUM(M115:M120)</f>
        <v>4762.3340000000007</v>
      </c>
      <c r="N114" s="14">
        <f>SUM(N115:N120)</f>
        <v>2692.8288199999997</v>
      </c>
      <c r="O114" s="13">
        <f t="shared" si="46"/>
        <v>0.56544308316048375</v>
      </c>
      <c r="P114" s="14">
        <f>SUM(P115:P120)</f>
        <v>7412.36348</v>
      </c>
      <c r="Q114" s="14">
        <f>SUM(Q115:Q120)</f>
        <v>5406.4006100000006</v>
      </c>
      <c r="R114" s="13">
        <f t="shared" si="47"/>
        <v>0.72937607884280398</v>
      </c>
      <c r="S114" s="1"/>
      <c r="T114" s="1"/>
      <c r="U114" s="1"/>
      <c r="V114" s="1"/>
    </row>
    <row r="115" spans="1:22" s="10" customFormat="1" ht="15" customHeight="1" outlineLevel="1" x14ac:dyDescent="0.25">
      <c r="A115" s="12"/>
      <c r="B115" s="12"/>
      <c r="C115" s="11" t="s">
        <v>173</v>
      </c>
      <c r="D115" s="54">
        <f>G115+J115+M115+P115</f>
        <v>13482.167819999999</v>
      </c>
      <c r="E115" s="31">
        <f>(H115+K115+N115+Q115)</f>
        <v>10166.59655</v>
      </c>
      <c r="F115" s="50">
        <f t="shared" si="45"/>
        <v>0.75407728829175791</v>
      </c>
      <c r="G115" s="29">
        <v>5278.8854000000001</v>
      </c>
      <c r="H115" s="31">
        <v>4594.7891600000003</v>
      </c>
      <c r="I115" s="50">
        <f t="shared" si="54"/>
        <v>0.87040896170998527</v>
      </c>
      <c r="J115" s="29">
        <v>0</v>
      </c>
      <c r="K115" s="31"/>
      <c r="L115" s="50" t="str">
        <f t="shared" si="48"/>
        <v xml:space="preserve"> </v>
      </c>
      <c r="M115" s="29">
        <v>3084.7544500000004</v>
      </c>
      <c r="N115" s="31">
        <v>1570.8991899999999</v>
      </c>
      <c r="O115" s="50">
        <f t="shared" si="46"/>
        <v>0.50924610547202542</v>
      </c>
      <c r="P115" s="29">
        <v>5118.5279700000001</v>
      </c>
      <c r="Q115" s="31">
        <v>4000.9082000000003</v>
      </c>
      <c r="R115" s="50">
        <f t="shared" si="47"/>
        <v>0.7816521123748007</v>
      </c>
      <c r="S115" s="1"/>
      <c r="T115" s="1"/>
      <c r="U115" s="1"/>
      <c r="V115" s="1"/>
    </row>
    <row r="116" spans="1:22" s="10" customFormat="1" ht="15" customHeight="1" outlineLevel="1" x14ac:dyDescent="0.25">
      <c r="A116" s="12"/>
      <c r="B116" s="12"/>
      <c r="C116" s="11" t="s">
        <v>52</v>
      </c>
      <c r="D116" s="54">
        <f t="shared" si="52"/>
        <v>254.84909999999999</v>
      </c>
      <c r="E116" s="31">
        <f>(H116+K116+N116+Q116)</f>
        <v>188.55508000000003</v>
      </c>
      <c r="F116" s="50">
        <f t="shared" si="45"/>
        <v>0.73986951494040998</v>
      </c>
      <c r="G116" s="29">
        <v>0.15718000000000001</v>
      </c>
      <c r="H116" s="31">
        <v>1.20475</v>
      </c>
      <c r="I116" s="50" t="str">
        <f t="shared" si="54"/>
        <v>св.200</v>
      </c>
      <c r="J116" s="29">
        <v>0</v>
      </c>
      <c r="K116" s="31"/>
      <c r="L116" s="50" t="str">
        <f t="shared" si="48"/>
        <v xml:space="preserve"> </v>
      </c>
      <c r="M116" s="29">
        <v>22.947040000000001</v>
      </c>
      <c r="N116" s="31">
        <v>11.94885</v>
      </c>
      <c r="O116" s="50">
        <f t="shared" si="46"/>
        <v>0.52071421847872312</v>
      </c>
      <c r="P116" s="29">
        <v>231.74487999999999</v>
      </c>
      <c r="Q116" s="31">
        <v>175.40148000000002</v>
      </c>
      <c r="R116" s="50">
        <f t="shared" si="47"/>
        <v>0.75687316155593176</v>
      </c>
      <c r="S116" s="1"/>
      <c r="T116" s="1"/>
      <c r="U116" s="1"/>
      <c r="V116" s="1"/>
    </row>
    <row r="117" spans="1:22" s="10" customFormat="1" ht="15" customHeight="1" outlineLevel="1" x14ac:dyDescent="0.25">
      <c r="A117" s="12"/>
      <c r="B117" s="12"/>
      <c r="C117" s="11" t="s">
        <v>51</v>
      </c>
      <c r="D117" s="54">
        <f t="shared" si="52"/>
        <v>1533.4651199999998</v>
      </c>
      <c r="E117" s="31">
        <f t="shared" ref="E117:E120" si="56">(H117+K117+N117+Q117)</f>
        <v>899.71337000000005</v>
      </c>
      <c r="F117" s="50">
        <f t="shared" si="45"/>
        <v>0.58671916189394657</v>
      </c>
      <c r="G117" s="29">
        <v>11.107700000000001</v>
      </c>
      <c r="H117" s="31">
        <v>7.3563299999999998</v>
      </c>
      <c r="I117" s="50">
        <f t="shared" si="54"/>
        <v>0.66227301781646952</v>
      </c>
      <c r="J117" s="29">
        <v>1.3914000000000002</v>
      </c>
      <c r="K117" s="31"/>
      <c r="L117" s="50">
        <f t="shared" si="48"/>
        <v>0</v>
      </c>
      <c r="M117" s="29">
        <v>452.51414</v>
      </c>
      <c r="N117" s="31">
        <v>219.39348999999999</v>
      </c>
      <c r="O117" s="50">
        <f t="shared" si="46"/>
        <v>0.48483234137169723</v>
      </c>
      <c r="P117" s="29">
        <v>1068.4518799999998</v>
      </c>
      <c r="Q117" s="31">
        <v>672.96355000000005</v>
      </c>
      <c r="R117" s="50">
        <f t="shared" si="47"/>
        <v>0.62984918890310737</v>
      </c>
      <c r="S117" s="1"/>
      <c r="T117" s="1"/>
      <c r="U117" s="1"/>
      <c r="V117" s="1"/>
    </row>
    <row r="118" spans="1:22" s="10" customFormat="1" ht="15" customHeight="1" outlineLevel="1" x14ac:dyDescent="0.25">
      <c r="A118" s="12"/>
      <c r="B118" s="12"/>
      <c r="C118" s="11" t="s">
        <v>50</v>
      </c>
      <c r="D118" s="54">
        <f t="shared" si="52"/>
        <v>614.55663000000004</v>
      </c>
      <c r="E118" s="31">
        <f t="shared" si="56"/>
        <v>309.36311000000001</v>
      </c>
      <c r="F118" s="50">
        <f t="shared" si="45"/>
        <v>0.50339235620971168</v>
      </c>
      <c r="G118" s="29">
        <v>0.10355</v>
      </c>
      <c r="H118" s="31">
        <v>0.1011</v>
      </c>
      <c r="I118" s="50">
        <f t="shared" si="54"/>
        <v>0.97633993239980676</v>
      </c>
      <c r="J118" s="29">
        <v>0</v>
      </c>
      <c r="K118" s="31"/>
      <c r="L118" s="50" t="str">
        <f t="shared" si="48"/>
        <v xml:space="preserve"> </v>
      </c>
      <c r="M118" s="29">
        <v>276.72300999999999</v>
      </c>
      <c r="N118" s="31">
        <v>89.700729999999993</v>
      </c>
      <c r="O118" s="50">
        <f t="shared" si="46"/>
        <v>0.32415349197018345</v>
      </c>
      <c r="P118" s="29">
        <v>337.73007000000001</v>
      </c>
      <c r="Q118" s="31">
        <v>219.56128000000001</v>
      </c>
      <c r="R118" s="50">
        <f t="shared" si="47"/>
        <v>0.65010876881646928</v>
      </c>
      <c r="S118" s="1"/>
      <c r="T118" s="1"/>
      <c r="U118" s="1"/>
      <c r="V118" s="1"/>
    </row>
    <row r="119" spans="1:22" s="10" customFormat="1" ht="15" customHeight="1" outlineLevel="1" x14ac:dyDescent="0.25">
      <c r="A119" s="12"/>
      <c r="B119" s="12"/>
      <c r="C119" s="11" t="s">
        <v>49</v>
      </c>
      <c r="D119" s="54">
        <f t="shared" si="52"/>
        <v>132.64062999999999</v>
      </c>
      <c r="E119" s="31">
        <f t="shared" si="56"/>
        <v>94.077200000000005</v>
      </c>
      <c r="F119" s="50">
        <f t="shared" si="45"/>
        <v>0.7092638205955446</v>
      </c>
      <c r="G119" s="29">
        <v>0.96860999999999997</v>
      </c>
      <c r="H119" s="31">
        <v>0.96860000000000002</v>
      </c>
      <c r="I119" s="50">
        <f t="shared" si="54"/>
        <v>0.99998967592735988</v>
      </c>
      <c r="J119" s="29">
        <v>0.44639999999999996</v>
      </c>
      <c r="K119" s="31">
        <v>0.44639999999999996</v>
      </c>
      <c r="L119" s="50">
        <f t="shared" si="48"/>
        <v>1</v>
      </c>
      <c r="M119" s="29">
        <v>51.287489999999998</v>
      </c>
      <c r="N119" s="31">
        <v>39.22186</v>
      </c>
      <c r="O119" s="50">
        <f t="shared" si="46"/>
        <v>0.76474516495153111</v>
      </c>
      <c r="P119" s="29">
        <v>79.938130000000001</v>
      </c>
      <c r="Q119" s="31">
        <v>53.440339999999999</v>
      </c>
      <c r="R119" s="50">
        <f t="shared" si="47"/>
        <v>0.66852126763535746</v>
      </c>
      <c r="S119" s="1"/>
      <c r="T119" s="1"/>
      <c r="U119" s="1"/>
      <c r="V119" s="1"/>
    </row>
    <row r="120" spans="1:22" s="10" customFormat="1" ht="15" customHeight="1" outlineLevel="1" x14ac:dyDescent="0.25">
      <c r="A120" s="12"/>
      <c r="B120" s="12"/>
      <c r="C120" s="11" t="s">
        <v>48</v>
      </c>
      <c r="D120" s="54">
        <f t="shared" si="52"/>
        <v>1451.06177</v>
      </c>
      <c r="E120" s="31">
        <f t="shared" si="56"/>
        <v>1046.88571</v>
      </c>
      <c r="F120" s="50">
        <f t="shared" si="45"/>
        <v>0.72146185065574431</v>
      </c>
      <c r="G120" s="29">
        <v>0.98335000000000006</v>
      </c>
      <c r="H120" s="31">
        <v>1.0952500000000001</v>
      </c>
      <c r="I120" s="50">
        <f t="shared" si="54"/>
        <v>1.1137946814460771</v>
      </c>
      <c r="J120" s="29">
        <v>0</v>
      </c>
      <c r="K120" s="31"/>
      <c r="L120" s="50" t="str">
        <f t="shared" si="48"/>
        <v xml:space="preserve"> </v>
      </c>
      <c r="M120" s="29">
        <v>874.10787000000005</v>
      </c>
      <c r="N120" s="31">
        <v>761.66469999999993</v>
      </c>
      <c r="O120" s="50">
        <f t="shared" si="46"/>
        <v>0.87136236400662981</v>
      </c>
      <c r="P120" s="29">
        <v>575.97055</v>
      </c>
      <c r="Q120" s="31">
        <v>284.12576000000001</v>
      </c>
      <c r="R120" s="50">
        <f t="shared" si="47"/>
        <v>0.4932991105187583</v>
      </c>
      <c r="S120" s="1"/>
      <c r="T120" s="1"/>
      <c r="U120" s="1"/>
      <c r="V120" s="1"/>
    </row>
    <row r="121" spans="1:22" ht="30" customHeight="1" x14ac:dyDescent="0.25">
      <c r="A121" s="16">
        <v>19</v>
      </c>
      <c r="B121" s="16"/>
      <c r="C121" s="15" t="s">
        <v>143</v>
      </c>
      <c r="D121" s="14">
        <f>SUM(D122:D129)</f>
        <v>6954.627019999999</v>
      </c>
      <c r="E121" s="14">
        <f>SUM(E122:E129)</f>
        <v>4733.8841599999996</v>
      </c>
      <c r="F121" s="13">
        <f t="shared" si="45"/>
        <v>0.68068124234216665</v>
      </c>
      <c r="G121" s="14">
        <f>SUM(G122:G129)</f>
        <v>528.7089400000001</v>
      </c>
      <c r="H121" s="14">
        <f>SUM(H122:H129)</f>
        <v>591.59222999999997</v>
      </c>
      <c r="I121" s="13">
        <f t="shared" si="54"/>
        <v>1.1189374441067705</v>
      </c>
      <c r="J121" s="14">
        <f>SUM(J122:J129)</f>
        <v>3.0023999999999997</v>
      </c>
      <c r="K121" s="14">
        <f>SUM(K122:K129)</f>
        <v>6.3087</v>
      </c>
      <c r="L121" s="13" t="str">
        <f t="shared" si="48"/>
        <v>св.200</v>
      </c>
      <c r="M121" s="14">
        <f>SUM(M122:M129)</f>
        <v>609.83636999999999</v>
      </c>
      <c r="N121" s="14">
        <f>SUM(N122:N129)</f>
        <v>309.33578999999997</v>
      </c>
      <c r="O121" s="13">
        <f t="shared" si="46"/>
        <v>0.50724391856130191</v>
      </c>
      <c r="P121" s="14">
        <f>SUM(P122:P129)</f>
        <v>5813.0793099999992</v>
      </c>
      <c r="Q121" s="14">
        <f>SUM(Q122:Q129)</f>
        <v>3826.6474400000002</v>
      </c>
      <c r="R121" s="13">
        <f t="shared" si="47"/>
        <v>0.65828233814343073</v>
      </c>
      <c r="S121" s="1"/>
      <c r="T121" s="1"/>
      <c r="U121" s="1"/>
      <c r="V121" s="1"/>
    </row>
    <row r="122" spans="1:22" s="10" customFormat="1" ht="15" customHeight="1" outlineLevel="1" x14ac:dyDescent="0.25">
      <c r="A122" s="12"/>
      <c r="B122" s="17"/>
      <c r="C122" s="11" t="s">
        <v>142</v>
      </c>
      <c r="D122" s="54">
        <f t="shared" si="52"/>
        <v>1800.2918499999998</v>
      </c>
      <c r="E122" s="31">
        <f t="shared" ref="E122:E129" si="57">(H122+K122+N122+Q122)</f>
        <v>1056.92552</v>
      </c>
      <c r="F122" s="50">
        <f t="shared" si="45"/>
        <v>0.58708565502865551</v>
      </c>
      <c r="G122" s="29">
        <v>459.26931000000002</v>
      </c>
      <c r="H122" s="31">
        <v>443.38414</v>
      </c>
      <c r="I122" s="50">
        <f t="shared" si="54"/>
        <v>0.96541208033256132</v>
      </c>
      <c r="J122" s="29">
        <v>0</v>
      </c>
      <c r="K122" s="31"/>
      <c r="L122" s="50" t="str">
        <f t="shared" si="48"/>
        <v xml:space="preserve"> </v>
      </c>
      <c r="M122" s="29">
        <v>84.660640000000001</v>
      </c>
      <c r="N122" s="31">
        <v>41.390099999999997</v>
      </c>
      <c r="O122" s="50">
        <f t="shared" si="46"/>
        <v>0.48889424885046934</v>
      </c>
      <c r="P122" s="29">
        <v>1256.3618999999999</v>
      </c>
      <c r="Q122" s="31">
        <v>572.15128000000004</v>
      </c>
      <c r="R122" s="50">
        <f t="shared" si="47"/>
        <v>0.45540324010143901</v>
      </c>
      <c r="S122" s="1"/>
      <c r="T122" s="1"/>
      <c r="U122" s="1"/>
      <c r="V122" s="1"/>
    </row>
    <row r="123" spans="1:22" s="10" customFormat="1" ht="15" customHeight="1" outlineLevel="1" x14ac:dyDescent="0.25">
      <c r="A123" s="12"/>
      <c r="B123" s="17"/>
      <c r="C123" s="11" t="s">
        <v>47</v>
      </c>
      <c r="D123" s="54">
        <f t="shared" si="52"/>
        <v>601.99568999999997</v>
      </c>
      <c r="E123" s="31">
        <f t="shared" si="57"/>
        <v>311.76152999999999</v>
      </c>
      <c r="F123" s="50">
        <f t="shared" si="45"/>
        <v>0.51788000342660268</v>
      </c>
      <c r="G123" s="29">
        <v>22.352169999999997</v>
      </c>
      <c r="H123" s="31">
        <v>0.78695000000000004</v>
      </c>
      <c r="I123" s="50">
        <f t="shared" si="54"/>
        <v>3.5206872531839198E-2</v>
      </c>
      <c r="J123" s="29">
        <v>0.88470000000000004</v>
      </c>
      <c r="K123" s="31">
        <v>1.6865999999999999</v>
      </c>
      <c r="L123" s="50">
        <f t="shared" si="48"/>
        <v>1.9064089521871819</v>
      </c>
      <c r="M123" s="29">
        <v>58.567769999999996</v>
      </c>
      <c r="N123" s="31">
        <v>43.057089999999995</v>
      </c>
      <c r="O123" s="50">
        <f t="shared" si="46"/>
        <v>0.73516696981974894</v>
      </c>
      <c r="P123" s="29">
        <v>520.19105000000002</v>
      </c>
      <c r="Q123" s="31">
        <v>266.23088999999999</v>
      </c>
      <c r="R123" s="50">
        <f t="shared" si="47"/>
        <v>0.51179444552150599</v>
      </c>
      <c r="S123" s="1"/>
      <c r="T123" s="1"/>
      <c r="U123" s="1"/>
      <c r="V123" s="1"/>
    </row>
    <row r="124" spans="1:22" s="10" customFormat="1" ht="15" customHeight="1" outlineLevel="1" x14ac:dyDescent="0.25">
      <c r="A124" s="12"/>
      <c r="B124" s="17"/>
      <c r="C124" s="11" t="s">
        <v>46</v>
      </c>
      <c r="D124" s="54">
        <f t="shared" si="52"/>
        <v>879.66885000000013</v>
      </c>
      <c r="E124" s="31">
        <f t="shared" si="57"/>
        <v>1269.5538800000002</v>
      </c>
      <c r="F124" s="50">
        <f t="shared" si="45"/>
        <v>1.4432179563934768</v>
      </c>
      <c r="G124" s="29">
        <v>26.422000000000001</v>
      </c>
      <c r="H124" s="31">
        <v>22.342490000000002</v>
      </c>
      <c r="I124" s="50">
        <f t="shared" si="54"/>
        <v>0.84560177125123004</v>
      </c>
      <c r="J124" s="29">
        <v>1.6428</v>
      </c>
      <c r="K124" s="31">
        <v>4.6221000000000005</v>
      </c>
      <c r="L124" s="50" t="str">
        <f t="shared" si="48"/>
        <v>св.200</v>
      </c>
      <c r="M124" s="29">
        <v>33.315959999999997</v>
      </c>
      <c r="N124" s="31">
        <v>10.99544</v>
      </c>
      <c r="O124" s="50">
        <f t="shared" si="46"/>
        <v>0.33003521435372118</v>
      </c>
      <c r="P124" s="29">
        <v>818.28809000000012</v>
      </c>
      <c r="Q124" s="31">
        <v>1231.5938500000002</v>
      </c>
      <c r="R124" s="50">
        <f t="shared" si="47"/>
        <v>1.5050858799619093</v>
      </c>
      <c r="S124" s="1"/>
      <c r="T124" s="1"/>
      <c r="U124" s="1"/>
      <c r="V124" s="1"/>
    </row>
    <row r="125" spans="1:22" s="10" customFormat="1" ht="15" customHeight="1" outlineLevel="1" x14ac:dyDescent="0.25">
      <c r="A125" s="12"/>
      <c r="B125" s="17"/>
      <c r="C125" s="11" t="s">
        <v>45</v>
      </c>
      <c r="D125" s="54">
        <f t="shared" si="52"/>
        <v>353.41925000000003</v>
      </c>
      <c r="E125" s="31">
        <f t="shared" si="57"/>
        <v>184.92860999999999</v>
      </c>
      <c r="F125" s="50">
        <f t="shared" si="45"/>
        <v>0.52325562345571153</v>
      </c>
      <c r="G125" s="29">
        <v>2.5956000000000001</v>
      </c>
      <c r="H125" s="31">
        <v>1.95469</v>
      </c>
      <c r="I125" s="50">
        <f t="shared" si="54"/>
        <v>0.7530782863307135</v>
      </c>
      <c r="J125" s="29">
        <v>0</v>
      </c>
      <c r="K125" s="31"/>
      <c r="L125" s="50" t="str">
        <f t="shared" si="48"/>
        <v xml:space="preserve"> </v>
      </c>
      <c r="M125" s="29">
        <v>38.126809999999999</v>
      </c>
      <c r="N125" s="31">
        <v>16.32629</v>
      </c>
      <c r="O125" s="50">
        <f t="shared" si="46"/>
        <v>0.42821022792098268</v>
      </c>
      <c r="P125" s="29">
        <v>312.69684000000001</v>
      </c>
      <c r="Q125" s="31">
        <v>166.64762999999999</v>
      </c>
      <c r="R125" s="50">
        <f t="shared" si="47"/>
        <v>0.53293672555181559</v>
      </c>
      <c r="S125" s="1"/>
      <c r="T125" s="1"/>
      <c r="U125" s="1"/>
      <c r="V125" s="1"/>
    </row>
    <row r="126" spans="1:22" s="10" customFormat="1" ht="15" customHeight="1" outlineLevel="1" x14ac:dyDescent="0.25">
      <c r="A126" s="12"/>
      <c r="B126" s="17"/>
      <c r="C126" s="11" t="s">
        <v>44</v>
      </c>
      <c r="D126" s="54">
        <f t="shared" si="52"/>
        <v>960.75097999999991</v>
      </c>
      <c r="E126" s="31">
        <f t="shared" si="57"/>
        <v>610.41656999999998</v>
      </c>
      <c r="F126" s="50">
        <f t="shared" ref="F126:F142" si="58">IF(D126=0," ",IF(E126/D126*100&gt;200,"св.200",E126/D126))</f>
        <v>0.63535357517928326</v>
      </c>
      <c r="G126" s="29">
        <v>0.67598999999999998</v>
      </c>
      <c r="H126" s="31">
        <v>44.158949999999997</v>
      </c>
      <c r="I126" s="50" t="str">
        <f t="shared" si="54"/>
        <v>св.200</v>
      </c>
      <c r="J126" s="29">
        <v>0.47489999999999999</v>
      </c>
      <c r="K126" s="31"/>
      <c r="L126" s="50">
        <f>IF(J126=0," ",IF(K126/J126*100&gt;200,"св.200",K126/J126))</f>
        <v>0</v>
      </c>
      <c r="M126" s="29">
        <v>122.31399999999999</v>
      </c>
      <c r="N126" s="31">
        <v>85.076549999999997</v>
      </c>
      <c r="O126" s="50">
        <f t="shared" ref="O126:O142" si="59">IF(M126=0," ",IF(N126/M126*100&gt;200,"св.200",N126/M126))</f>
        <v>0.69555856238860636</v>
      </c>
      <c r="P126" s="29">
        <v>837.28608999999994</v>
      </c>
      <c r="Q126" s="31">
        <v>481.18106999999998</v>
      </c>
      <c r="R126" s="50">
        <f t="shared" ref="R126:R142" si="60">IF(P126=0," ",IF(Q126/P126*100&gt;200,"св.200",Q126/P126))</f>
        <v>0.57469134594126603</v>
      </c>
      <c r="S126" s="1"/>
      <c r="T126" s="1"/>
      <c r="U126" s="1"/>
      <c r="V126" s="1"/>
    </row>
    <row r="127" spans="1:22" s="10" customFormat="1" ht="15" customHeight="1" outlineLevel="1" x14ac:dyDescent="0.25">
      <c r="A127" s="12"/>
      <c r="B127" s="17"/>
      <c r="C127" s="11" t="s">
        <v>43</v>
      </c>
      <c r="D127" s="54">
        <f t="shared" si="52"/>
        <v>1633.7250699999997</v>
      </c>
      <c r="E127" s="31">
        <f t="shared" si="57"/>
        <v>805.81104999999991</v>
      </c>
      <c r="F127" s="50">
        <f t="shared" si="58"/>
        <v>0.49323540710555419</v>
      </c>
      <c r="G127" s="29">
        <v>6.0189599999999999</v>
      </c>
      <c r="H127" s="31">
        <v>2.2726299999999999</v>
      </c>
      <c r="I127" s="50">
        <f t="shared" si="54"/>
        <v>0.3775785185480548</v>
      </c>
      <c r="J127" s="29">
        <v>0</v>
      </c>
      <c r="K127" s="31"/>
      <c r="L127" s="50" t="str">
        <f t="shared" ref="L127:L142" si="61">IF(J127=0," ",IF(K127/J127*100&gt;200,"св.200",K127/J127))</f>
        <v xml:space="preserve"> </v>
      </c>
      <c r="M127" s="29">
        <v>129.56858</v>
      </c>
      <c r="N127" s="31">
        <v>30.773409999999998</v>
      </c>
      <c r="O127" s="50">
        <f t="shared" si="59"/>
        <v>0.23750673195615787</v>
      </c>
      <c r="P127" s="29">
        <v>1498.1375299999997</v>
      </c>
      <c r="Q127" s="31">
        <v>772.76500999999996</v>
      </c>
      <c r="R127" s="50">
        <f t="shared" si="60"/>
        <v>0.51581713596080869</v>
      </c>
      <c r="S127" s="1"/>
      <c r="T127" s="1"/>
      <c r="U127" s="1"/>
      <c r="V127" s="1"/>
    </row>
    <row r="128" spans="1:22" s="10" customFormat="1" ht="15" customHeight="1" outlineLevel="1" x14ac:dyDescent="0.25">
      <c r="A128" s="12"/>
      <c r="B128" s="17"/>
      <c r="C128" s="11" t="s">
        <v>42</v>
      </c>
      <c r="D128" s="54">
        <f t="shared" si="52"/>
        <v>227.12008</v>
      </c>
      <c r="E128" s="31">
        <f t="shared" si="57"/>
        <v>140.06020000000001</v>
      </c>
      <c r="F128" s="50">
        <f t="shared" si="58"/>
        <v>0.61667907126485688</v>
      </c>
      <c r="G128" s="29">
        <v>5.3825500000000002</v>
      </c>
      <c r="H128" s="31">
        <v>5.8578999999999999</v>
      </c>
      <c r="I128" s="50">
        <f t="shared" si="54"/>
        <v>1.0883131601192744</v>
      </c>
      <c r="J128" s="29">
        <v>0</v>
      </c>
      <c r="K128" s="31"/>
      <c r="L128" s="50" t="str">
        <f t="shared" si="61"/>
        <v xml:space="preserve"> </v>
      </c>
      <c r="M128" s="29">
        <v>29.371929999999999</v>
      </c>
      <c r="N128" s="31">
        <v>12.68826</v>
      </c>
      <c r="O128" s="50">
        <f t="shared" si="59"/>
        <v>0.43198591308095857</v>
      </c>
      <c r="P128" s="29">
        <v>192.3656</v>
      </c>
      <c r="Q128" s="31">
        <v>121.51403999999999</v>
      </c>
      <c r="R128" s="50">
        <f t="shared" si="60"/>
        <v>0.63168279567656582</v>
      </c>
      <c r="S128" s="1"/>
      <c r="T128" s="1"/>
      <c r="U128" s="1"/>
      <c r="V128" s="1"/>
    </row>
    <row r="129" spans="1:22" s="10" customFormat="1" ht="15" customHeight="1" outlineLevel="1" x14ac:dyDescent="0.25">
      <c r="A129" s="12"/>
      <c r="B129" s="17"/>
      <c r="C129" s="11" t="s">
        <v>41</v>
      </c>
      <c r="D129" s="54">
        <f t="shared" si="52"/>
        <v>497.65525000000002</v>
      </c>
      <c r="E129" s="31">
        <f t="shared" si="57"/>
        <v>354.42680000000001</v>
      </c>
      <c r="F129" s="50">
        <f t="shared" si="58"/>
        <v>0.71219343109512057</v>
      </c>
      <c r="G129" s="29">
        <v>5.9923599999999997</v>
      </c>
      <c r="H129" s="31">
        <v>70.834479999999999</v>
      </c>
      <c r="I129" s="50" t="str">
        <f t="shared" si="54"/>
        <v>св.200</v>
      </c>
      <c r="J129" s="54">
        <v>0</v>
      </c>
      <c r="K129" s="31"/>
      <c r="L129" s="50" t="str">
        <f t="shared" si="61"/>
        <v xml:space="preserve"> </v>
      </c>
      <c r="M129" s="29">
        <v>113.91068</v>
      </c>
      <c r="N129" s="31">
        <v>69.028649999999999</v>
      </c>
      <c r="O129" s="50">
        <f t="shared" si="59"/>
        <v>0.60598927159419991</v>
      </c>
      <c r="P129" s="29">
        <v>377.75221000000005</v>
      </c>
      <c r="Q129" s="31">
        <v>214.56367</v>
      </c>
      <c r="R129" s="50">
        <f t="shared" si="60"/>
        <v>0.56800109786253794</v>
      </c>
      <c r="S129" s="1"/>
      <c r="T129" s="1"/>
      <c r="U129" s="1"/>
      <c r="V129" s="1"/>
    </row>
    <row r="130" spans="1:22" ht="28.5" customHeight="1" x14ac:dyDescent="0.25">
      <c r="A130" s="16">
        <v>20</v>
      </c>
      <c r="B130" s="18"/>
      <c r="C130" s="15" t="s">
        <v>141</v>
      </c>
      <c r="D130" s="14">
        <f>SUM(D131:D133,D134:D136)</f>
        <v>3843.36627</v>
      </c>
      <c r="E130" s="14">
        <f>SUM(E131:E133,E134:E136)</f>
        <v>2262.4718800000001</v>
      </c>
      <c r="F130" s="13">
        <f t="shared" si="58"/>
        <v>0.58866933855877335</v>
      </c>
      <c r="G130" s="14">
        <f>SUM(G131:G133,G134:G136)</f>
        <v>354.49169000000001</v>
      </c>
      <c r="H130" s="14">
        <f>SUM(H131:H133,H134:H136)</f>
        <v>432.23289000000005</v>
      </c>
      <c r="I130" s="13">
        <f t="shared" si="54"/>
        <v>1.2193033072228012</v>
      </c>
      <c r="J130" s="14">
        <f>SUM(J131:J133,J134:J136)</f>
        <v>0</v>
      </c>
      <c r="K130" s="14">
        <f>SUM(K131:K133,K134:K136)</f>
        <v>0</v>
      </c>
      <c r="L130" s="13" t="str">
        <f t="shared" si="61"/>
        <v xml:space="preserve"> </v>
      </c>
      <c r="M130" s="14">
        <f>SUM(M131:M133,M134:M136)</f>
        <v>1035.4316199999998</v>
      </c>
      <c r="N130" s="14">
        <f>SUM(N131:N136)</f>
        <v>289.55334999999997</v>
      </c>
      <c r="O130" s="13">
        <f t="shared" si="59"/>
        <v>0.27964507207149036</v>
      </c>
      <c r="P130" s="14">
        <f>SUM(P131:P133,P134:P136)</f>
        <v>2453.4429600000003</v>
      </c>
      <c r="Q130" s="14">
        <f>SUM(Q131:Q133,Q134:Q136)</f>
        <v>1540.6856399999997</v>
      </c>
      <c r="R130" s="13">
        <f t="shared" si="60"/>
        <v>0.62796880348096595</v>
      </c>
      <c r="S130" s="1"/>
      <c r="T130" s="1"/>
      <c r="U130" s="1"/>
      <c r="V130" s="1"/>
    </row>
    <row r="131" spans="1:22" s="10" customFormat="1" ht="15" customHeight="1" outlineLevel="1" x14ac:dyDescent="0.25">
      <c r="A131" s="12"/>
      <c r="B131" s="17"/>
      <c r="C131" s="11" t="s">
        <v>140</v>
      </c>
      <c r="D131" s="54">
        <f t="shared" si="52"/>
        <v>2299.5286599999999</v>
      </c>
      <c r="E131" s="31">
        <f t="shared" ref="E131:E133" si="62">(H131+K131+N131+Q131)</f>
        <v>1350.1254099999999</v>
      </c>
      <c r="F131" s="50">
        <f t="shared" si="58"/>
        <v>0.58713136891279272</v>
      </c>
      <c r="G131" s="29">
        <v>353.65931999999998</v>
      </c>
      <c r="H131" s="31">
        <v>431.88794000000001</v>
      </c>
      <c r="I131" s="50">
        <f t="shared" si="54"/>
        <v>1.2211976769055599</v>
      </c>
      <c r="J131" s="54"/>
      <c r="K131" s="53"/>
      <c r="L131" s="50" t="str">
        <f t="shared" si="61"/>
        <v xml:space="preserve"> </v>
      </c>
      <c r="M131" s="29">
        <v>836.09232999999995</v>
      </c>
      <c r="N131" s="31">
        <v>229.48751999999999</v>
      </c>
      <c r="O131" s="50">
        <f t="shared" si="59"/>
        <v>0.27447628900028304</v>
      </c>
      <c r="P131" s="29">
        <v>1109.77701</v>
      </c>
      <c r="Q131" s="31">
        <v>688.7499499999999</v>
      </c>
      <c r="R131" s="50">
        <f t="shared" ref="R131:R141" si="63">IF(Q131=0," ",IF(Q131/P131*100&gt;200,"св.200",Q131/P131))</f>
        <v>0.62062012800211086</v>
      </c>
      <c r="S131" s="1"/>
      <c r="T131" s="1"/>
      <c r="U131" s="1"/>
      <c r="V131" s="1"/>
    </row>
    <row r="132" spans="1:22" s="10" customFormat="1" ht="15" customHeight="1" outlineLevel="1" x14ac:dyDescent="0.25">
      <c r="A132" s="12"/>
      <c r="B132" s="17"/>
      <c r="C132" s="11" t="s">
        <v>40</v>
      </c>
      <c r="D132" s="54">
        <f>G132+J132+M132+P132</f>
        <v>309.48396000000002</v>
      </c>
      <c r="E132" s="31">
        <f t="shared" si="62"/>
        <v>173.84028000000001</v>
      </c>
      <c r="F132" s="50">
        <f t="shared" si="58"/>
        <v>0.56171014484886383</v>
      </c>
      <c r="G132" s="29">
        <v>4.8770000000000001E-2</v>
      </c>
      <c r="H132" s="31">
        <v>0</v>
      </c>
      <c r="I132" s="50">
        <f t="shared" si="54"/>
        <v>0</v>
      </c>
      <c r="J132" s="54"/>
      <c r="K132" s="53"/>
      <c r="L132" s="50" t="str">
        <f t="shared" si="61"/>
        <v xml:space="preserve"> </v>
      </c>
      <c r="M132" s="29">
        <v>22.99851</v>
      </c>
      <c r="N132" s="31">
        <v>10.491340000000001</v>
      </c>
      <c r="O132" s="50">
        <f t="shared" si="59"/>
        <v>0.4561747695828991</v>
      </c>
      <c r="P132" s="29">
        <v>286.43668000000002</v>
      </c>
      <c r="Q132" s="31">
        <v>163.34894</v>
      </c>
      <c r="R132" s="50">
        <f t="shared" si="63"/>
        <v>0.57027940695304802</v>
      </c>
      <c r="S132" s="1"/>
      <c r="T132" s="1"/>
      <c r="U132" s="1"/>
      <c r="V132" s="1"/>
    </row>
    <row r="133" spans="1:22" s="48" customFormat="1" ht="15" customHeight="1" outlineLevel="1" x14ac:dyDescent="0.25">
      <c r="A133" s="46"/>
      <c r="B133" s="49"/>
      <c r="C133" s="11" t="s">
        <v>159</v>
      </c>
      <c r="D133" s="54">
        <f>G133+J133+M133+P133</f>
        <v>148.85550000000001</v>
      </c>
      <c r="E133" s="53">
        <f t="shared" si="62"/>
        <v>84.394329999999997</v>
      </c>
      <c r="F133" s="50">
        <f t="shared" si="58"/>
        <v>0.56695473126622797</v>
      </c>
      <c r="G133" s="54">
        <v>0.55674999999999997</v>
      </c>
      <c r="H133" s="31">
        <v>0.17544999999999999</v>
      </c>
      <c r="I133" s="51"/>
      <c r="J133" s="55"/>
      <c r="K133" s="56"/>
      <c r="L133" s="51"/>
      <c r="M133" s="54">
        <v>28.699080000000002</v>
      </c>
      <c r="N133" s="31">
        <v>10.135759999999999</v>
      </c>
      <c r="O133" s="50">
        <f>IF(N133=0," ",IF(N133/M133*100&gt;200,"св.200",N133/M133))</f>
        <v>0.35317369058520337</v>
      </c>
      <c r="P133" s="54">
        <v>119.59967000000002</v>
      </c>
      <c r="Q133" s="31">
        <v>74.083119999999994</v>
      </c>
      <c r="R133" s="50">
        <f t="shared" si="63"/>
        <v>0.61942578938553916</v>
      </c>
      <c r="S133" s="3"/>
      <c r="T133" s="3"/>
      <c r="U133" s="3"/>
      <c r="V133" s="3"/>
    </row>
    <row r="134" spans="1:22" s="10" customFormat="1" ht="15" customHeight="1" outlineLevel="1" x14ac:dyDescent="0.25">
      <c r="A134" s="12"/>
      <c r="B134" s="17"/>
      <c r="C134" s="11" t="s">
        <v>180</v>
      </c>
      <c r="D134" s="54">
        <f t="shared" ref="D134:D141" si="64">G134+J134+M134+P134</f>
        <v>103.17501</v>
      </c>
      <c r="E134" s="31">
        <f t="shared" ref="E134:E136" si="65">(H134+K134+N134+Q134)</f>
        <v>39.52505</v>
      </c>
      <c r="F134" s="50">
        <f t="shared" ref="F134:F136" si="66">IF(E134=0," ",IF(E134/D134*100&gt;200,"св.200",E134/D134))</f>
        <v>0.38308743561061925</v>
      </c>
      <c r="G134" s="29">
        <v>0.22685</v>
      </c>
      <c r="H134" s="31">
        <v>0.16950000000000001</v>
      </c>
      <c r="I134" s="50">
        <f t="shared" si="54"/>
        <v>0.7471897729777387</v>
      </c>
      <c r="J134" s="54"/>
      <c r="K134" s="53"/>
      <c r="L134" s="50" t="str">
        <f t="shared" si="61"/>
        <v xml:space="preserve"> </v>
      </c>
      <c r="M134" s="29">
        <v>68.606009999999998</v>
      </c>
      <c r="N134" s="31">
        <v>15.331580000000001</v>
      </c>
      <c r="O134" s="50">
        <f t="shared" si="59"/>
        <v>0.22347284151927799</v>
      </c>
      <c r="P134" s="29">
        <v>34.342150000000004</v>
      </c>
      <c r="Q134" s="31">
        <v>24.023970000000002</v>
      </c>
      <c r="R134" s="50">
        <f t="shared" si="63"/>
        <v>0.69954764043602391</v>
      </c>
      <c r="S134" s="1"/>
      <c r="T134" s="1"/>
      <c r="U134" s="1"/>
      <c r="V134" s="1"/>
    </row>
    <row r="135" spans="1:22" s="10" customFormat="1" ht="15" customHeight="1" outlineLevel="1" x14ac:dyDescent="0.25">
      <c r="A135" s="12"/>
      <c r="B135" s="17"/>
      <c r="C135" s="11" t="s">
        <v>39</v>
      </c>
      <c r="D135" s="54">
        <f t="shared" si="64"/>
        <v>544.46679000000006</v>
      </c>
      <c r="E135" s="31">
        <f t="shared" si="65"/>
        <v>446.72669999999999</v>
      </c>
      <c r="F135" s="50">
        <f t="shared" si="66"/>
        <v>0.82048475353290129</v>
      </c>
      <c r="G135" s="29">
        <v>0</v>
      </c>
      <c r="H135" s="31"/>
      <c r="I135" s="52" t="str">
        <f>IF(H135=0," ",IF(H135/G135*100&gt;200,"св.200",H135/G135))</f>
        <v xml:space="preserve"> </v>
      </c>
      <c r="J135" s="54"/>
      <c r="K135" s="53"/>
      <c r="L135" s="50" t="str">
        <f t="shared" si="61"/>
        <v xml:space="preserve"> </v>
      </c>
      <c r="M135" s="29">
        <v>29.99166</v>
      </c>
      <c r="N135" s="31">
        <v>11.838209999999998</v>
      </c>
      <c r="O135" s="50">
        <f t="shared" si="59"/>
        <v>0.39471673125128781</v>
      </c>
      <c r="P135" s="29">
        <v>514.47513000000004</v>
      </c>
      <c r="Q135" s="31">
        <v>434.88848999999999</v>
      </c>
      <c r="R135" s="50">
        <f t="shared" si="63"/>
        <v>0.84530517539302619</v>
      </c>
      <c r="S135" s="1"/>
      <c r="T135" s="1"/>
      <c r="U135" s="1"/>
      <c r="V135" s="1"/>
    </row>
    <row r="136" spans="1:22" s="10" customFormat="1" ht="15" customHeight="1" outlineLevel="1" x14ac:dyDescent="0.25">
      <c r="A136" s="12"/>
      <c r="B136" s="17"/>
      <c r="C136" s="11" t="s">
        <v>38</v>
      </c>
      <c r="D136" s="54">
        <f t="shared" si="64"/>
        <v>437.85635000000002</v>
      </c>
      <c r="E136" s="31">
        <f t="shared" si="65"/>
        <v>167.86011000000002</v>
      </c>
      <c r="F136" s="50">
        <f t="shared" si="66"/>
        <v>0.38336799272181393</v>
      </c>
      <c r="G136" s="29">
        <v>0</v>
      </c>
      <c r="H136" s="31"/>
      <c r="I136" s="50" t="str">
        <f t="shared" si="54"/>
        <v xml:space="preserve"> </v>
      </c>
      <c r="J136" s="54"/>
      <c r="K136" s="53"/>
      <c r="L136" s="50" t="str">
        <f t="shared" si="61"/>
        <v xml:space="preserve"> </v>
      </c>
      <c r="M136" s="29">
        <v>49.044029999999999</v>
      </c>
      <c r="N136" s="31">
        <v>12.268940000000001</v>
      </c>
      <c r="O136" s="50">
        <f t="shared" si="59"/>
        <v>0.25016174241798644</v>
      </c>
      <c r="P136" s="29">
        <v>388.81232</v>
      </c>
      <c r="Q136" s="31">
        <v>155.59117000000001</v>
      </c>
      <c r="R136" s="50">
        <f t="shared" si="63"/>
        <v>0.40017037011584405</v>
      </c>
      <c r="S136" s="1"/>
      <c r="T136" s="1"/>
      <c r="U136" s="1"/>
      <c r="V136" s="1"/>
    </row>
    <row r="137" spans="1:22" ht="27.75" customHeight="1" x14ac:dyDescent="0.25">
      <c r="A137" s="16">
        <v>21</v>
      </c>
      <c r="B137" s="16"/>
      <c r="C137" s="15" t="s">
        <v>139</v>
      </c>
      <c r="D137" s="14">
        <f>SUM(D138:D139,D140,D141)</f>
        <v>6060.5525699999998</v>
      </c>
      <c r="E137" s="14">
        <f>SUM(E138:E139,E140,E141)</f>
        <v>3154.4049799999998</v>
      </c>
      <c r="F137" s="13">
        <f t="shared" si="58"/>
        <v>0.52048141544294857</v>
      </c>
      <c r="G137" s="14">
        <f>SUM(G138:G139,G140,G141)</f>
        <v>863.38408999999979</v>
      </c>
      <c r="H137" s="14">
        <f>SUM(H138:H139,H140,H141)</f>
        <v>658.13173999999992</v>
      </c>
      <c r="I137" s="13">
        <f>IF(G137=0," ",IF(H137/G137*100&gt;200,"св.200",H137/G137))</f>
        <v>0.76226994175906126</v>
      </c>
      <c r="J137" s="14">
        <f>SUM(J138:J139,J140,J141)</f>
        <v>0</v>
      </c>
      <c r="K137" s="14">
        <f>SUM(K138:K139,K140,K141)</f>
        <v>0</v>
      </c>
      <c r="L137" s="13" t="str">
        <f t="shared" si="61"/>
        <v xml:space="preserve"> </v>
      </c>
      <c r="M137" s="14">
        <f>SUM(M138:M139,M140,M141)</f>
        <v>2243.74802</v>
      </c>
      <c r="N137" s="14">
        <f>SUM(N138:N141)</f>
        <v>909.7165399999999</v>
      </c>
      <c r="O137" s="13">
        <f t="shared" si="59"/>
        <v>0.40544505527853342</v>
      </c>
      <c r="P137" s="14">
        <f>SUM(P138:P139,P140,P141)</f>
        <v>2953.4204600000003</v>
      </c>
      <c r="Q137" s="14">
        <f>SUM(Q138:Q139,Q140,Q141)</f>
        <v>1586.5567000000001</v>
      </c>
      <c r="R137" s="13">
        <f t="shared" si="60"/>
        <v>0.53719296709957776</v>
      </c>
      <c r="S137" s="1"/>
      <c r="T137" s="1"/>
      <c r="U137" s="1"/>
      <c r="V137" s="1"/>
    </row>
    <row r="138" spans="1:22" s="10" customFormat="1" ht="15" customHeight="1" outlineLevel="1" x14ac:dyDescent="0.25">
      <c r="A138" s="12"/>
      <c r="B138" s="12"/>
      <c r="C138" s="11" t="s">
        <v>138</v>
      </c>
      <c r="D138" s="54">
        <f t="shared" si="64"/>
        <v>4724.66572</v>
      </c>
      <c r="E138" s="31">
        <f>(H138+K138+N138+Q138)</f>
        <v>2323.4149299999999</v>
      </c>
      <c r="F138" s="50">
        <f t="shared" ref="F138:F141" si="67">IF(E138=0," ",IF(E138/D138*100&gt;200,"св.200",E138/D138))</f>
        <v>0.49176281830156654</v>
      </c>
      <c r="G138" s="29">
        <v>856.68168999999989</v>
      </c>
      <c r="H138" s="31">
        <v>651.4049399999999</v>
      </c>
      <c r="I138" s="50">
        <f t="shared" ref="I138:I141" si="68">IF(H138=0," ",IF(H138/G138*100&gt;200,"св.200",H138/G138))</f>
        <v>0.76038153681094778</v>
      </c>
      <c r="J138" s="54"/>
      <c r="K138" s="31"/>
      <c r="L138" s="50" t="str">
        <f t="shared" si="61"/>
        <v xml:space="preserve"> </v>
      </c>
      <c r="M138" s="29">
        <v>2031.4855700000001</v>
      </c>
      <c r="N138" s="31">
        <v>811.96047999999996</v>
      </c>
      <c r="O138" s="50">
        <f t="shared" ref="O138:O141" si="69">IF(N138=0," ",IF(N138/M138*100&gt;200,"св.200",N138/M138))</f>
        <v>0.39968803716385737</v>
      </c>
      <c r="P138" s="29">
        <v>1836.49846</v>
      </c>
      <c r="Q138" s="31">
        <v>860.04951000000005</v>
      </c>
      <c r="R138" s="50">
        <f t="shared" si="63"/>
        <v>0.46830940985379321</v>
      </c>
      <c r="S138" s="1"/>
      <c r="T138" s="1"/>
      <c r="U138" s="1"/>
      <c r="V138" s="1"/>
    </row>
    <row r="139" spans="1:22" s="48" customFormat="1" ht="15" customHeight="1" outlineLevel="1" x14ac:dyDescent="0.25">
      <c r="A139" s="46"/>
      <c r="B139" s="46"/>
      <c r="C139" s="11" t="s">
        <v>160</v>
      </c>
      <c r="D139" s="54">
        <f t="shared" si="64"/>
        <v>272.99448000000001</v>
      </c>
      <c r="E139" s="31">
        <f t="shared" ref="E139:E141" si="70">(H139+K139+N139+Q139)</f>
        <v>190.51961</v>
      </c>
      <c r="F139" s="50">
        <f t="shared" si="67"/>
        <v>0.69788814044884717</v>
      </c>
      <c r="G139" s="54">
        <v>1.9770999999999999</v>
      </c>
      <c r="H139" s="31">
        <v>1.6970000000000001</v>
      </c>
      <c r="I139" s="50">
        <f t="shared" si="68"/>
        <v>0.85832785392746958</v>
      </c>
      <c r="J139" s="55"/>
      <c r="K139" s="31"/>
      <c r="L139" s="51"/>
      <c r="M139" s="54">
        <v>63.641489999999997</v>
      </c>
      <c r="N139" s="31">
        <v>47.89096</v>
      </c>
      <c r="O139" s="50">
        <f t="shared" si="69"/>
        <v>0.75251160838629017</v>
      </c>
      <c r="P139" s="54">
        <v>207.37589000000003</v>
      </c>
      <c r="Q139" s="31">
        <v>140.93164999999999</v>
      </c>
      <c r="R139" s="50">
        <f t="shared" si="63"/>
        <v>0.67959515448010843</v>
      </c>
      <c r="S139" s="3"/>
      <c r="T139" s="3"/>
      <c r="U139" s="3"/>
      <c r="V139" s="3"/>
    </row>
    <row r="140" spans="1:22" s="48" customFormat="1" ht="15" customHeight="1" outlineLevel="1" x14ac:dyDescent="0.25">
      <c r="A140" s="46"/>
      <c r="B140" s="46"/>
      <c r="C140" s="11" t="s">
        <v>161</v>
      </c>
      <c r="D140" s="54">
        <f t="shared" si="64"/>
        <v>293.68160999999998</v>
      </c>
      <c r="E140" s="31">
        <f t="shared" si="70"/>
        <v>132.75865999999999</v>
      </c>
      <c r="F140" s="50">
        <f t="shared" si="67"/>
        <v>0.45204961931392301</v>
      </c>
      <c r="G140" s="54">
        <v>1.7741</v>
      </c>
      <c r="H140" s="31">
        <v>1.0800999999999998</v>
      </c>
      <c r="I140" s="50">
        <f t="shared" si="68"/>
        <v>0.60881573755707108</v>
      </c>
      <c r="J140" s="55"/>
      <c r="K140" s="31"/>
      <c r="L140" s="51"/>
      <c r="M140" s="54">
        <v>89.885949999999994</v>
      </c>
      <c r="N140" s="31">
        <v>27.604110000000002</v>
      </c>
      <c r="O140" s="50">
        <f t="shared" si="69"/>
        <v>0.30710149917756896</v>
      </c>
      <c r="P140" s="54">
        <v>202.02155999999999</v>
      </c>
      <c r="Q140" s="31">
        <v>104.07445</v>
      </c>
      <c r="R140" s="50">
        <f t="shared" si="63"/>
        <v>0.51516506456043598</v>
      </c>
      <c r="S140" s="3"/>
      <c r="T140" s="3"/>
      <c r="U140" s="3"/>
      <c r="V140" s="3"/>
    </row>
    <row r="141" spans="1:22" s="48" customFormat="1" ht="15" customHeight="1" outlineLevel="1" x14ac:dyDescent="0.25">
      <c r="A141" s="46"/>
      <c r="B141" s="46"/>
      <c r="C141" s="11" t="s">
        <v>162</v>
      </c>
      <c r="D141" s="54">
        <f t="shared" si="64"/>
        <v>769.21076000000005</v>
      </c>
      <c r="E141" s="31">
        <f t="shared" si="70"/>
        <v>507.71178000000003</v>
      </c>
      <c r="F141" s="50">
        <f t="shared" si="67"/>
        <v>0.6600424830250684</v>
      </c>
      <c r="G141" s="54">
        <v>2.9511999999999996</v>
      </c>
      <c r="H141" s="31">
        <v>3.9497</v>
      </c>
      <c r="I141" s="50">
        <f t="shared" si="68"/>
        <v>1.3383369476822988</v>
      </c>
      <c r="J141" s="55"/>
      <c r="K141" s="31"/>
      <c r="L141" s="51"/>
      <c r="M141" s="54">
        <v>58.735010000000003</v>
      </c>
      <c r="N141" s="31">
        <v>22.260990000000003</v>
      </c>
      <c r="O141" s="50">
        <f t="shared" si="69"/>
        <v>0.37900717136168022</v>
      </c>
      <c r="P141" s="54">
        <v>707.52455000000009</v>
      </c>
      <c r="Q141" s="31">
        <v>481.50109000000003</v>
      </c>
      <c r="R141" s="50">
        <f t="shared" si="63"/>
        <v>0.68054329704884442</v>
      </c>
      <c r="S141" s="3"/>
      <c r="T141" s="3"/>
      <c r="U141" s="3"/>
      <c r="V141" s="3"/>
    </row>
    <row r="142" spans="1:22" s="8" customFormat="1" ht="14.25" x14ac:dyDescent="0.2">
      <c r="A142" s="41"/>
      <c r="B142" s="41"/>
      <c r="C142" s="42" t="s">
        <v>37</v>
      </c>
      <c r="D142" s="39">
        <f>D5+D10+D17+D23+D29+D41+D47+D55+D62+D68+D74+D79+D83+D89+D95+D100+D107+D114+D121+D130+D137</f>
        <v>161172.70179666663</v>
      </c>
      <c r="E142" s="95">
        <f>E5+E10+E17+E23+E29+E41+E47+E55+E62+E68+E74+E79+E83+E89+E95+E100+E107+E114+E121+E130+E137</f>
        <v>111480.41141</v>
      </c>
      <c r="F142" s="40">
        <f t="shared" si="58"/>
        <v>0.69168295975234206</v>
      </c>
      <c r="G142" s="39">
        <f>G5+G10+G17+G23+G29+G41+G47+G55+G62+G68+G74+G79+G83+G89+G95+G100+G107+G114+G121+G130+G137</f>
        <v>16725.978546666669</v>
      </c>
      <c r="H142" s="39">
        <f>H5+H10+H17+H23+H29+H41+H47+H55+H62+H68+H74+H79+H83+H89+H95+H100+H107+H114+H121+H130+H137</f>
        <v>12006.839839999999</v>
      </c>
      <c r="I142" s="40">
        <f t="shared" ref="I142" si="71">IF(G142=0," ",IF(H142/G142*100&gt;200,"св.200",H142/G142))</f>
        <v>0.71785574796117679</v>
      </c>
      <c r="J142" s="39">
        <f>J5+J10+J17+J23+J29+J41+J47+J55+J62+J68+J74+J79+J83+J89+J95+J100+J107+J114+J121+J130+J137</f>
        <v>64.729209999999995</v>
      </c>
      <c r="K142" s="39">
        <f>K5+K10+K17+K23+K29+K41+K47+K55+K62+K68+K74+K79+K83+K89+K95+K100+K107+K114+K121+K130+K137</f>
        <v>82.573139999999995</v>
      </c>
      <c r="L142" s="40">
        <f t="shared" si="61"/>
        <v>1.2756704430658121</v>
      </c>
      <c r="M142" s="39">
        <f>M5+M10+M17+M23+M29+M41+M47+M55+M62+M68+M74+M79+M83+M89+M95+M100+M107+M114+M121+M130+M137</f>
        <v>29511.928500000002</v>
      </c>
      <c r="N142" s="39">
        <f>N5+N10+N17+N23+N29+N41+N47+N55+N62+N68+N74+N79+N83+N89+N95+N100+N107+N114+N121+N130+N137</f>
        <v>14569.983819999996</v>
      </c>
      <c r="O142" s="40">
        <f t="shared" si="59"/>
        <v>0.49369812684386233</v>
      </c>
      <c r="P142" s="39">
        <f>P5+P10+P17+P23+P29+P41+P47+P55+P62+P68+P74+P79+P83+P89+P95+P100+P107+P114+P121+P130+P137</f>
        <v>114870.06553999998</v>
      </c>
      <c r="Q142" s="39">
        <f>Q5+Q10+Q17+Q23+Q29+Q41+Q47+Q55+Q62+Q68+Q74+Q79+Q83+Q89+Q95+Q100+Q107+Q114+Q121+Q130+Q137</f>
        <v>84821.014609999998</v>
      </c>
      <c r="R142" s="40">
        <f t="shared" si="60"/>
        <v>0.73840834173167313</v>
      </c>
      <c r="S142" s="9"/>
      <c r="T142" s="9"/>
      <c r="U142" s="9"/>
      <c r="V142" s="9"/>
    </row>
    <row r="143" spans="1:22" x14ac:dyDescent="0.25">
      <c r="A143" s="6"/>
      <c r="B143" s="6"/>
      <c r="C143" s="5"/>
      <c r="D143" s="7"/>
    </row>
    <row r="144" spans="1:22" s="23" customFormat="1" ht="12" customHeight="1" x14ac:dyDescent="0.25">
      <c r="A144" s="61"/>
      <c r="B144" s="61"/>
      <c r="C144" s="103" t="s">
        <v>178</v>
      </c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</row>
    <row r="145" spans="1:18" x14ac:dyDescent="0.25">
      <c r="A145" s="6"/>
      <c r="B145" s="6"/>
      <c r="C145" s="108"/>
      <c r="D145" s="108"/>
      <c r="E145" s="108"/>
    </row>
    <row r="146" spans="1:18" s="62" customFormat="1" x14ac:dyDescent="0.25">
      <c r="B146" s="61"/>
      <c r="C146" s="64"/>
      <c r="D146" s="65"/>
      <c r="E146" s="63"/>
      <c r="F146" s="63"/>
      <c r="G146" s="96"/>
      <c r="H146" s="96"/>
      <c r="I146" s="66"/>
      <c r="J146" s="96"/>
      <c r="K146" s="96"/>
      <c r="L146" s="66"/>
      <c r="M146" s="96"/>
      <c r="N146" s="96"/>
      <c r="O146" s="66"/>
      <c r="P146" s="96"/>
      <c r="Q146" s="96"/>
      <c r="R146" s="66"/>
    </row>
    <row r="147" spans="1:18" s="4" customFormat="1" x14ac:dyDescent="0.25">
      <c r="B147" s="115"/>
      <c r="C147" s="115"/>
      <c r="D147" s="115"/>
      <c r="E147" s="67"/>
      <c r="G147" s="97"/>
      <c r="H147" s="97"/>
      <c r="I147" s="68"/>
      <c r="J147" s="97"/>
      <c r="K147" s="97"/>
      <c r="L147" s="68"/>
      <c r="M147" s="97"/>
      <c r="N147" s="97"/>
      <c r="O147" s="68"/>
      <c r="P147" s="97"/>
      <c r="Q147" s="97"/>
      <c r="R147" s="68"/>
    </row>
    <row r="148" spans="1:18" x14ac:dyDescent="0.25">
      <c r="C148" s="101"/>
      <c r="D148" s="101"/>
      <c r="E148" s="101"/>
    </row>
  </sheetData>
  <mergeCells count="17"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  <mergeCell ref="C1:Q1"/>
  </mergeCells>
  <printOptions horizontalCentered="1"/>
  <pageMargins left="0.31496062992125984" right="0.31496062992125984" top="0.59055118110236227" bottom="0.59055118110236227" header="0.31496062992125984" footer="0.31496062992125984"/>
  <pageSetup paperSize="9" fitToHeight="0" orientation="portrait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округа_районы</vt:lpstr>
      <vt:lpstr>поселения</vt:lpstr>
      <vt:lpstr>округа_районы!Заголовки_для_печати</vt:lpstr>
      <vt:lpstr>округа_районы!Область_печати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Баканова Ирина Владимировна</cp:lastModifiedBy>
  <cp:lastPrinted>2018-10-23T12:03:15Z</cp:lastPrinted>
  <dcterms:created xsi:type="dcterms:W3CDTF">2014-06-09T12:14:06Z</dcterms:created>
  <dcterms:modified xsi:type="dcterms:W3CDTF">2018-10-23T12:03:24Z</dcterms:modified>
</cp:coreProperties>
</file>