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user\Налоговая\Баканова\К_размещению\2018\На_01.07.2018\"/>
    </mc:Choice>
  </mc:AlternateContent>
  <bookViews>
    <workbookView xWindow="-15" yWindow="-15" windowWidth="23085" windowHeight="4815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Area" localSheetId="0">округа_районы!$C$40:$G$59</definedName>
    <definedName name="_xlnm.Print_Area" localSheetId="1">поселения!$C$148:$G$154</definedName>
  </definedNames>
  <calcPr calcId="152511"/>
</workbook>
</file>

<file path=xl/calcChain.xml><?xml version="1.0" encoding="utf-8"?>
<calcChain xmlns="http://schemas.openxmlformats.org/spreadsheetml/2006/main">
  <c r="E113" i="5" l="1"/>
  <c r="E6" i="5"/>
  <c r="E90" i="5"/>
  <c r="E46" i="5"/>
  <c r="E21" i="5"/>
  <c r="E26" i="4"/>
  <c r="E8" i="4"/>
  <c r="E12" i="4"/>
  <c r="E18" i="4"/>
  <c r="E31" i="4"/>
  <c r="G149" i="5" l="1"/>
  <c r="G43" i="4"/>
  <c r="G59" i="4"/>
  <c r="AP8" i="4" l="1"/>
  <c r="AQ32" i="4"/>
  <c r="AR7" i="4" l="1"/>
  <c r="AR8" i="4"/>
  <c r="AR9" i="4"/>
  <c r="AR10" i="4"/>
  <c r="AR11" i="4"/>
  <c r="AR12" i="4"/>
  <c r="E27" i="4" l="1"/>
  <c r="E9" i="4"/>
  <c r="E17" i="4"/>
  <c r="K114" i="5" l="1"/>
  <c r="H29" i="5"/>
  <c r="G40" i="5"/>
  <c r="G39" i="5"/>
  <c r="G38" i="5"/>
  <c r="G37" i="5"/>
  <c r="G36" i="5"/>
  <c r="G35" i="5"/>
  <c r="G34" i="5"/>
  <c r="G33" i="5"/>
  <c r="G32" i="5"/>
  <c r="G31" i="5"/>
  <c r="G30" i="5"/>
  <c r="G18" i="4"/>
  <c r="G29" i="5" l="1"/>
  <c r="G56" i="4"/>
  <c r="G53" i="4"/>
  <c r="G51" i="4"/>
  <c r="G50" i="4"/>
  <c r="G48" i="4"/>
  <c r="G41" i="4"/>
  <c r="AL13" i="4" l="1"/>
  <c r="D56" i="5" l="1"/>
  <c r="D84" i="5"/>
  <c r="D108" i="5"/>
  <c r="D115" i="5"/>
  <c r="R102" i="5"/>
  <c r="R103" i="5"/>
  <c r="R104" i="5"/>
  <c r="R105" i="5"/>
  <c r="R106" i="5"/>
  <c r="R101" i="5"/>
  <c r="D26" i="4"/>
  <c r="D32" i="4"/>
  <c r="D21" i="4"/>
  <c r="D18" i="4"/>
  <c r="D31" i="4"/>
  <c r="D30" i="4"/>
  <c r="D16" i="4"/>
  <c r="D8" i="4"/>
  <c r="AR15" i="4" l="1"/>
  <c r="AR16" i="4"/>
  <c r="AR17" i="4"/>
  <c r="AR18" i="4"/>
  <c r="AR19" i="4"/>
  <c r="AR20" i="4"/>
  <c r="AR21" i="4"/>
  <c r="AR22" i="4"/>
  <c r="AR23" i="4"/>
  <c r="AR24" i="4"/>
  <c r="AR25" i="4"/>
  <c r="AR26" i="4"/>
  <c r="AR27" i="4"/>
  <c r="AR28" i="4"/>
  <c r="AR29" i="4"/>
  <c r="AR30" i="4"/>
  <c r="AR31" i="4"/>
  <c r="AR32" i="4"/>
  <c r="AR33" i="4"/>
  <c r="AR34" i="4"/>
  <c r="AR14" i="4"/>
  <c r="AR6" i="4" l="1"/>
  <c r="E18" i="5" l="1"/>
  <c r="E19" i="5"/>
  <c r="E24" i="5"/>
  <c r="E25" i="5"/>
  <c r="E26" i="5"/>
  <c r="E27" i="5"/>
  <c r="E28" i="5"/>
  <c r="N83" i="5"/>
  <c r="M83" i="5"/>
  <c r="N130" i="5"/>
  <c r="N137" i="5"/>
  <c r="H13" i="4"/>
  <c r="W6" i="4"/>
  <c r="E23" i="5" l="1"/>
  <c r="K10" i="5"/>
  <c r="T13" i="4" l="1"/>
  <c r="AF13" i="4" l="1"/>
  <c r="L126" i="5" l="1"/>
  <c r="L113" i="5"/>
  <c r="L111" i="5"/>
  <c r="L94" i="5"/>
  <c r="L84" i="5"/>
  <c r="L66" i="5"/>
  <c r="L42" i="5"/>
  <c r="L33" i="5"/>
  <c r="L25" i="5"/>
  <c r="L16" i="5"/>
  <c r="AM20" i="4"/>
  <c r="AJ26" i="4"/>
  <c r="AG29" i="4"/>
  <c r="U24" i="4"/>
  <c r="R7" i="4"/>
  <c r="R16" i="4"/>
  <c r="R20" i="4"/>
  <c r="R26" i="4"/>
  <c r="O15" i="4"/>
  <c r="E56" i="5" l="1"/>
  <c r="E115" i="5"/>
  <c r="D67" i="5" l="1"/>
  <c r="D66" i="5"/>
  <c r="D65" i="5"/>
  <c r="D64" i="5"/>
  <c r="D77" i="5"/>
  <c r="D81" i="5"/>
  <c r="E133" i="5"/>
  <c r="D133" i="5"/>
  <c r="D132" i="5"/>
  <c r="D141" i="5"/>
  <c r="D140" i="5"/>
  <c r="D139" i="5"/>
  <c r="E141" i="5"/>
  <c r="E140" i="5"/>
  <c r="E139" i="5"/>
  <c r="E64" i="5" l="1"/>
  <c r="E30" i="4" l="1"/>
  <c r="E21" i="4"/>
  <c r="E16" i="4"/>
  <c r="L112" i="5" l="1"/>
  <c r="L110" i="5"/>
  <c r="L109" i="5"/>
  <c r="L65" i="5"/>
  <c r="I93" i="5" l="1"/>
  <c r="I49" i="5"/>
  <c r="I12" i="5"/>
  <c r="E116" i="5" l="1"/>
  <c r="E32" i="4" l="1"/>
  <c r="R138" i="5" l="1"/>
  <c r="R136" i="5"/>
  <c r="R135" i="5"/>
  <c r="R134" i="5"/>
  <c r="R132" i="5"/>
  <c r="R80" i="5"/>
  <c r="R65" i="5"/>
  <c r="R63" i="5"/>
  <c r="O138" i="5"/>
  <c r="L56" i="5"/>
  <c r="I138" i="5"/>
  <c r="I135" i="5"/>
  <c r="H107" i="5"/>
  <c r="H10" i="5" l="1"/>
  <c r="E138" i="5"/>
  <c r="E136" i="5"/>
  <c r="E135" i="5"/>
  <c r="E134" i="5"/>
  <c r="E132" i="5"/>
  <c r="E122" i="5"/>
  <c r="E120" i="5"/>
  <c r="E119" i="5"/>
  <c r="E118" i="5"/>
  <c r="E117" i="5"/>
  <c r="E112" i="5"/>
  <c r="E111" i="5"/>
  <c r="E110" i="5"/>
  <c r="E109" i="5"/>
  <c r="E101" i="5"/>
  <c r="E94" i="5"/>
  <c r="E93" i="5"/>
  <c r="E92" i="5"/>
  <c r="E91" i="5"/>
  <c r="E88" i="5"/>
  <c r="E87" i="5"/>
  <c r="E86" i="5"/>
  <c r="E80" i="5"/>
  <c r="E78" i="5"/>
  <c r="E76" i="5"/>
  <c r="E75" i="5"/>
  <c r="E69" i="5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16" i="5"/>
  <c r="E15" i="5"/>
  <c r="E14" i="5"/>
  <c r="AP33" i="4" l="1"/>
  <c r="AP32" i="4"/>
  <c r="AP31" i="4"/>
  <c r="AP30" i="4"/>
  <c r="AP29" i="4"/>
  <c r="AP7" i="4"/>
  <c r="AM16" i="4"/>
  <c r="AM8" i="4"/>
  <c r="AM7" i="4"/>
  <c r="AD8" i="4"/>
  <c r="AD7" i="4"/>
  <c r="R33" i="4"/>
  <c r="R31" i="4"/>
  <c r="R28" i="4"/>
  <c r="R10" i="4"/>
  <c r="R9" i="4"/>
  <c r="R8" i="4"/>
  <c r="O32" i="4"/>
  <c r="O31" i="4"/>
  <c r="O30" i="4"/>
  <c r="O29" i="4"/>
  <c r="O17" i="4"/>
  <c r="E67" i="5"/>
  <c r="E66" i="5"/>
  <c r="D7" i="4" l="1"/>
  <c r="H6" i="4"/>
  <c r="D6" i="5" l="1"/>
  <c r="Q62" i="5" l="1"/>
  <c r="I141" i="5"/>
  <c r="O141" i="5"/>
  <c r="R141" i="5"/>
  <c r="I140" i="5"/>
  <c r="O140" i="5"/>
  <c r="R140" i="5"/>
  <c r="H137" i="5"/>
  <c r="K137" i="5"/>
  <c r="G130" i="5"/>
  <c r="H130" i="5"/>
  <c r="J130" i="5"/>
  <c r="K130" i="5"/>
  <c r="G79" i="5"/>
  <c r="J79" i="5"/>
  <c r="M79" i="5"/>
  <c r="N79" i="5"/>
  <c r="D75" i="5"/>
  <c r="G74" i="5"/>
  <c r="J74" i="5"/>
  <c r="M74" i="5"/>
  <c r="N74" i="5"/>
  <c r="R77" i="5"/>
  <c r="Q74" i="5"/>
  <c r="I67" i="5"/>
  <c r="L67" i="5"/>
  <c r="O67" i="5"/>
  <c r="R67" i="5"/>
  <c r="I66" i="5"/>
  <c r="O66" i="5"/>
  <c r="R66" i="5"/>
  <c r="L64" i="5"/>
  <c r="O64" i="5"/>
  <c r="R64" i="5"/>
  <c r="N13" i="4"/>
  <c r="J137" i="5" l="1"/>
  <c r="P130" i="5"/>
  <c r="R133" i="5"/>
  <c r="M130" i="5"/>
  <c r="O133" i="5"/>
  <c r="M137" i="5"/>
  <c r="O139" i="5"/>
  <c r="G137" i="5"/>
  <c r="I137" i="5" s="1"/>
  <c r="I139" i="5"/>
  <c r="P79" i="5"/>
  <c r="R81" i="5"/>
  <c r="P137" i="5"/>
  <c r="R139" i="5"/>
  <c r="K79" i="5"/>
  <c r="E81" i="5"/>
  <c r="K74" i="5"/>
  <c r="E77" i="5"/>
  <c r="Q137" i="5"/>
  <c r="P62" i="5"/>
  <c r="M62" i="5"/>
  <c r="J62" i="5"/>
  <c r="G62" i="5"/>
  <c r="I81" i="5"/>
  <c r="O81" i="5"/>
  <c r="H79" i="5"/>
  <c r="I77" i="5"/>
  <c r="P74" i="5"/>
  <c r="H74" i="5"/>
  <c r="O77" i="5"/>
  <c r="N62" i="5"/>
  <c r="K62" i="5"/>
  <c r="H62" i="5"/>
  <c r="I64" i="5"/>
  <c r="O96" i="5" l="1"/>
  <c r="O97" i="5"/>
  <c r="O98" i="5"/>
  <c r="O99" i="5"/>
  <c r="AQ7" i="4" l="1"/>
  <c r="AS7" i="4" s="1"/>
  <c r="AQ8" i="4"/>
  <c r="AS8" i="4" s="1"/>
  <c r="AQ9" i="4"/>
  <c r="AS9" i="4" s="1"/>
  <c r="AQ10" i="4"/>
  <c r="AS10" i="4" s="1"/>
  <c r="AQ11" i="4"/>
  <c r="AS11" i="4" s="1"/>
  <c r="AQ12" i="4"/>
  <c r="AS12" i="4" s="1"/>
  <c r="AQ15" i="4" l="1"/>
  <c r="AS15" i="4" s="1"/>
  <c r="AQ16" i="4"/>
  <c r="AS16" i="4" s="1"/>
  <c r="AQ17" i="4"/>
  <c r="AS17" i="4" s="1"/>
  <c r="AQ18" i="4"/>
  <c r="AS18" i="4" s="1"/>
  <c r="AQ19" i="4"/>
  <c r="AS19" i="4" s="1"/>
  <c r="AQ20" i="4"/>
  <c r="AS20" i="4" s="1"/>
  <c r="AQ21" i="4"/>
  <c r="AS21" i="4" s="1"/>
  <c r="AQ22" i="4"/>
  <c r="AS22" i="4" s="1"/>
  <c r="AQ23" i="4"/>
  <c r="AS23" i="4" s="1"/>
  <c r="AQ24" i="4"/>
  <c r="AS24" i="4" s="1"/>
  <c r="AQ25" i="4"/>
  <c r="AS25" i="4" s="1"/>
  <c r="AQ26" i="4"/>
  <c r="AS26" i="4" s="1"/>
  <c r="AQ27" i="4"/>
  <c r="AS27" i="4" s="1"/>
  <c r="AQ28" i="4"/>
  <c r="AS28" i="4" s="1"/>
  <c r="AQ29" i="4"/>
  <c r="AS29" i="4" s="1"/>
  <c r="AQ30" i="4"/>
  <c r="AS30" i="4" s="1"/>
  <c r="AQ31" i="4"/>
  <c r="AQ33" i="4"/>
  <c r="AS33" i="4" s="1"/>
  <c r="AQ34" i="4"/>
  <c r="AS34" i="4" s="1"/>
  <c r="AQ14" i="4"/>
  <c r="AS14" i="4" s="1"/>
  <c r="G107" i="5"/>
  <c r="I107" i="5" s="1"/>
  <c r="D109" i="5"/>
  <c r="I8" i="4" l="1"/>
  <c r="L8" i="4"/>
  <c r="O8" i="4"/>
  <c r="U8" i="4"/>
  <c r="AA8" i="4"/>
  <c r="AG8" i="4"/>
  <c r="AJ8" i="4"/>
  <c r="I9" i="4"/>
  <c r="L9" i="4"/>
  <c r="O9" i="4"/>
  <c r="U9" i="4"/>
  <c r="AA9" i="4"/>
  <c r="AD9" i="4"/>
  <c r="AG9" i="4"/>
  <c r="AJ9" i="4"/>
  <c r="AM9" i="4"/>
  <c r="AP9" i="4"/>
  <c r="I10" i="4"/>
  <c r="L10" i="4"/>
  <c r="O10" i="4"/>
  <c r="U10" i="4"/>
  <c r="AA10" i="4"/>
  <c r="AD10" i="4"/>
  <c r="AG10" i="4"/>
  <c r="AJ10" i="4"/>
  <c r="AM10" i="4"/>
  <c r="AP10" i="4"/>
  <c r="I11" i="4"/>
  <c r="L11" i="4"/>
  <c r="O11" i="4"/>
  <c r="U11" i="4"/>
  <c r="AA11" i="4"/>
  <c r="AD11" i="4"/>
  <c r="AG11" i="4"/>
  <c r="AJ11" i="4"/>
  <c r="AM11" i="4"/>
  <c r="AP11" i="4"/>
  <c r="I12" i="4"/>
  <c r="L12" i="4"/>
  <c r="O12" i="4"/>
  <c r="R12" i="4"/>
  <c r="U12" i="4"/>
  <c r="AA12" i="4"/>
  <c r="AD12" i="4"/>
  <c r="AG12" i="4"/>
  <c r="AJ12" i="4"/>
  <c r="AM12" i="4"/>
  <c r="AP12" i="4"/>
  <c r="J13" i="4"/>
  <c r="K13" i="4"/>
  <c r="M13" i="4"/>
  <c r="P13" i="4"/>
  <c r="Q13" i="4"/>
  <c r="S13" i="4"/>
  <c r="V13" i="4"/>
  <c r="X13" i="4" s="1"/>
  <c r="Y13" i="4"/>
  <c r="Z13" i="4"/>
  <c r="AB13" i="4"/>
  <c r="AC13" i="4"/>
  <c r="AE13" i="4"/>
  <c r="AH13" i="4"/>
  <c r="AI13" i="4"/>
  <c r="AK13" i="4"/>
  <c r="AN13" i="4"/>
  <c r="AO13" i="4"/>
  <c r="I14" i="4"/>
  <c r="L14" i="4"/>
  <c r="O14" i="4"/>
  <c r="R14" i="4"/>
  <c r="U14" i="4"/>
  <c r="X14" i="4"/>
  <c r="AA14" i="4"/>
  <c r="AD14" i="4"/>
  <c r="AG14" i="4"/>
  <c r="AJ14" i="4"/>
  <c r="AM14" i="4"/>
  <c r="AP14" i="4"/>
  <c r="I15" i="4"/>
  <c r="L15" i="4"/>
  <c r="R15" i="4"/>
  <c r="U15" i="4"/>
  <c r="X15" i="4"/>
  <c r="AA15" i="4"/>
  <c r="AD15" i="4"/>
  <c r="AG15" i="4"/>
  <c r="AJ15" i="4"/>
  <c r="AM15" i="4"/>
  <c r="AP15" i="4"/>
  <c r="I16" i="4"/>
  <c r="L16" i="4"/>
  <c r="O16" i="4"/>
  <c r="U16" i="4"/>
  <c r="X16" i="4"/>
  <c r="AA16" i="4"/>
  <c r="AD16" i="4"/>
  <c r="AG16" i="4"/>
  <c r="AJ16" i="4"/>
  <c r="AP16" i="4"/>
  <c r="I17" i="4"/>
  <c r="L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D19" i="4"/>
  <c r="AG19" i="4"/>
  <c r="AJ19" i="4"/>
  <c r="AM19" i="4"/>
  <c r="AP19" i="4"/>
  <c r="I20" i="4"/>
  <c r="L20" i="4"/>
  <c r="O20" i="4"/>
  <c r="U20" i="4"/>
  <c r="X20" i="4"/>
  <c r="AA20" i="4"/>
  <c r="AD20" i="4"/>
  <c r="AG20" i="4"/>
  <c r="AJ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D23" i="4"/>
  <c r="AG23" i="4"/>
  <c r="AJ23" i="4"/>
  <c r="AM23" i="4"/>
  <c r="AP23" i="4"/>
  <c r="I24" i="4"/>
  <c r="L24" i="4"/>
  <c r="O24" i="4"/>
  <c r="R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U26" i="4"/>
  <c r="X26" i="4"/>
  <c r="AA26" i="4"/>
  <c r="AD26" i="4"/>
  <c r="AG26" i="4"/>
  <c r="AM26" i="4"/>
  <c r="AP26" i="4"/>
  <c r="I27" i="4"/>
  <c r="L27" i="4"/>
  <c r="O27" i="4"/>
  <c r="U27" i="4"/>
  <c r="X27" i="4"/>
  <c r="AA27" i="4"/>
  <c r="AD27" i="4"/>
  <c r="AG27" i="4"/>
  <c r="AJ27" i="4"/>
  <c r="AM27" i="4"/>
  <c r="AP27" i="4"/>
  <c r="I28" i="4"/>
  <c r="L28" i="4"/>
  <c r="O28" i="4"/>
  <c r="U28" i="4"/>
  <c r="X28" i="4"/>
  <c r="AA28" i="4"/>
  <c r="AD28" i="4"/>
  <c r="AG28" i="4"/>
  <c r="AJ28" i="4"/>
  <c r="AM28" i="4"/>
  <c r="AP28" i="4"/>
  <c r="I29" i="4"/>
  <c r="L29" i="4"/>
  <c r="U29" i="4"/>
  <c r="X29" i="4"/>
  <c r="AA29" i="4"/>
  <c r="AD29" i="4"/>
  <c r="AJ29" i="4"/>
  <c r="AM29" i="4"/>
  <c r="I30" i="4"/>
  <c r="L30" i="4"/>
  <c r="U30" i="4"/>
  <c r="X30" i="4"/>
  <c r="AA30" i="4"/>
  <c r="AD30" i="4"/>
  <c r="AG30" i="4"/>
  <c r="AJ30" i="4"/>
  <c r="AM30" i="4"/>
  <c r="I31" i="4"/>
  <c r="L31" i="4"/>
  <c r="U31" i="4"/>
  <c r="X31" i="4"/>
  <c r="AA31" i="4"/>
  <c r="AD31" i="4"/>
  <c r="AG31" i="4"/>
  <c r="AJ31" i="4"/>
  <c r="AM31" i="4"/>
  <c r="I32" i="4"/>
  <c r="L32" i="4"/>
  <c r="U32" i="4"/>
  <c r="X32" i="4"/>
  <c r="AA32" i="4"/>
  <c r="AD32" i="4"/>
  <c r="AG32" i="4"/>
  <c r="AJ32" i="4"/>
  <c r="AM32" i="4"/>
  <c r="I33" i="4"/>
  <c r="L33" i="4"/>
  <c r="O33" i="4"/>
  <c r="U33" i="4"/>
  <c r="X33" i="4"/>
  <c r="AA33" i="4"/>
  <c r="AD33" i="4"/>
  <c r="AG33" i="4"/>
  <c r="AJ33" i="4"/>
  <c r="AM33" i="4"/>
  <c r="I34" i="4"/>
  <c r="L34" i="4"/>
  <c r="O34" i="4"/>
  <c r="R34" i="4"/>
  <c r="U34" i="4"/>
  <c r="X34" i="4"/>
  <c r="AA34" i="4"/>
  <c r="AD34" i="4"/>
  <c r="AG34" i="4"/>
  <c r="AJ34" i="4"/>
  <c r="AM34" i="4"/>
  <c r="AP34" i="4"/>
  <c r="R13" i="4" l="1"/>
  <c r="AR13" i="4"/>
  <c r="AM13" i="4"/>
  <c r="AJ13" i="4"/>
  <c r="AG13" i="4"/>
  <c r="AA13" i="4"/>
  <c r="O13" i="4"/>
  <c r="L13" i="4"/>
  <c r="AQ13" i="4"/>
  <c r="AP13" i="4"/>
  <c r="AD13" i="4"/>
  <c r="U13" i="4"/>
  <c r="AS13" i="4" l="1"/>
  <c r="H5" i="5"/>
  <c r="G47" i="5" l="1"/>
  <c r="D7" i="5"/>
  <c r="D8" i="5"/>
  <c r="D9" i="5"/>
  <c r="D11" i="5"/>
  <c r="D12" i="5"/>
  <c r="D13" i="5"/>
  <c r="D14" i="5"/>
  <c r="D15" i="5"/>
  <c r="D16" i="5"/>
  <c r="D18" i="5"/>
  <c r="D19" i="5"/>
  <c r="D20" i="5"/>
  <c r="D21" i="5"/>
  <c r="D22" i="5"/>
  <c r="D24" i="5"/>
  <c r="D25" i="5"/>
  <c r="D26" i="5"/>
  <c r="D27" i="5"/>
  <c r="D28" i="5"/>
  <c r="D30" i="5"/>
  <c r="D31" i="5"/>
  <c r="D32" i="5"/>
  <c r="D33" i="5"/>
  <c r="D34" i="5"/>
  <c r="D35" i="5"/>
  <c r="D36" i="5"/>
  <c r="D37" i="5"/>
  <c r="D38" i="5"/>
  <c r="D39" i="5"/>
  <c r="D40" i="5"/>
  <c r="D42" i="5"/>
  <c r="D43" i="5"/>
  <c r="D44" i="5"/>
  <c r="D45" i="5"/>
  <c r="D46" i="5"/>
  <c r="D9" i="4"/>
  <c r="D10" i="4"/>
  <c r="D11" i="4"/>
  <c r="D12" i="4"/>
  <c r="D14" i="4"/>
  <c r="D15" i="4"/>
  <c r="D17" i="4"/>
  <c r="D19" i="4"/>
  <c r="D20" i="4"/>
  <c r="D22" i="4"/>
  <c r="D23" i="4"/>
  <c r="D24" i="4"/>
  <c r="D25" i="4"/>
  <c r="D27" i="4"/>
  <c r="D28" i="4"/>
  <c r="D29" i="4"/>
  <c r="D33" i="4"/>
  <c r="D34" i="4"/>
  <c r="D13" i="4" l="1"/>
  <c r="D6" i="4"/>
  <c r="D41" i="5"/>
  <c r="D23" i="5"/>
  <c r="D5" i="5"/>
  <c r="D29" i="5"/>
  <c r="D17" i="5"/>
  <c r="D10" i="5"/>
  <c r="E34" i="4"/>
  <c r="E33" i="4"/>
  <c r="E29" i="4"/>
  <c r="E28" i="4"/>
  <c r="E25" i="4"/>
  <c r="E24" i="4"/>
  <c r="E23" i="4"/>
  <c r="E22" i="4"/>
  <c r="E20" i="4"/>
  <c r="E19" i="4"/>
  <c r="E15" i="4"/>
  <c r="E14" i="4"/>
  <c r="E13" i="4" l="1"/>
  <c r="D35" i="4"/>
  <c r="Q47" i="5"/>
  <c r="N17" i="5" l="1"/>
  <c r="E41" i="5" l="1"/>
  <c r="E29" i="5"/>
  <c r="P121" i="5"/>
  <c r="P114" i="5"/>
  <c r="P107" i="5"/>
  <c r="P100" i="5"/>
  <c r="P95" i="5"/>
  <c r="P89" i="5"/>
  <c r="P83" i="5"/>
  <c r="P68" i="5"/>
  <c r="P55" i="5"/>
  <c r="P47" i="5"/>
  <c r="P41" i="5"/>
  <c r="P29" i="5"/>
  <c r="P23" i="5"/>
  <c r="P17" i="5"/>
  <c r="P10" i="5"/>
  <c r="P5" i="5"/>
  <c r="M121" i="5"/>
  <c r="M114" i="5"/>
  <c r="M107" i="5"/>
  <c r="M100" i="5"/>
  <c r="M95" i="5"/>
  <c r="M89" i="5"/>
  <c r="M68" i="5"/>
  <c r="M55" i="5"/>
  <c r="M47" i="5"/>
  <c r="M41" i="5"/>
  <c r="M29" i="5"/>
  <c r="M23" i="5"/>
  <c r="M17" i="5"/>
  <c r="M10" i="5"/>
  <c r="M5" i="5"/>
  <c r="J121" i="5"/>
  <c r="J114" i="5"/>
  <c r="J107" i="5"/>
  <c r="J100" i="5"/>
  <c r="J95" i="5"/>
  <c r="J89" i="5"/>
  <c r="J83" i="5"/>
  <c r="J68" i="5"/>
  <c r="J55" i="5"/>
  <c r="J47" i="5"/>
  <c r="J41" i="5"/>
  <c r="J29" i="5"/>
  <c r="J23" i="5"/>
  <c r="J17" i="5"/>
  <c r="J10" i="5"/>
  <c r="J5" i="5"/>
  <c r="G121" i="5"/>
  <c r="G114" i="5"/>
  <c r="G100" i="5"/>
  <c r="G95" i="5"/>
  <c r="G89" i="5"/>
  <c r="G83" i="5"/>
  <c r="G68" i="5"/>
  <c r="G55" i="5"/>
  <c r="G41" i="5"/>
  <c r="G23" i="5"/>
  <c r="G17" i="5"/>
  <c r="G10" i="5"/>
  <c r="G5" i="5"/>
  <c r="Q114" i="5"/>
  <c r="Q107" i="5"/>
  <c r="Q89" i="5"/>
  <c r="Q55" i="5"/>
  <c r="Q41" i="5"/>
  <c r="Q29" i="5"/>
  <c r="Q23" i="5"/>
  <c r="N121" i="5"/>
  <c r="N114" i="5"/>
  <c r="N100" i="5"/>
  <c r="N95" i="5"/>
  <c r="N89" i="5"/>
  <c r="N68" i="5"/>
  <c r="N55" i="5"/>
  <c r="N47" i="5"/>
  <c r="N41" i="5"/>
  <c r="N29" i="5"/>
  <c r="N23" i="5"/>
  <c r="N10" i="5"/>
  <c r="N5" i="5"/>
  <c r="K121" i="5"/>
  <c r="K107" i="5"/>
  <c r="K100" i="5"/>
  <c r="K95" i="5"/>
  <c r="K89" i="5"/>
  <c r="K83" i="5"/>
  <c r="K68" i="5"/>
  <c r="K55" i="5"/>
  <c r="K47" i="5"/>
  <c r="K41" i="5"/>
  <c r="K29" i="5"/>
  <c r="K23" i="5"/>
  <c r="K17" i="5"/>
  <c r="K5" i="5"/>
  <c r="H121" i="5"/>
  <c r="H114" i="5"/>
  <c r="H100" i="5"/>
  <c r="H95" i="5"/>
  <c r="H89" i="5"/>
  <c r="H83" i="5"/>
  <c r="H68" i="5"/>
  <c r="H55" i="5"/>
  <c r="H47" i="5"/>
  <c r="H41" i="5"/>
  <c r="H23" i="5"/>
  <c r="H17" i="5"/>
  <c r="H142" i="5" l="1"/>
  <c r="I5" i="5" l="1"/>
  <c r="L5" i="5"/>
  <c r="O5" i="5"/>
  <c r="I6" i="5"/>
  <c r="L6" i="5"/>
  <c r="O6" i="5"/>
  <c r="I7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D48" i="5"/>
  <c r="L48" i="5"/>
  <c r="O48" i="5"/>
  <c r="R48" i="5"/>
  <c r="D49" i="5"/>
  <c r="L49" i="5"/>
  <c r="O49" i="5"/>
  <c r="R49" i="5"/>
  <c r="D50" i="5"/>
  <c r="L50" i="5"/>
  <c r="O50" i="5"/>
  <c r="R50" i="5"/>
  <c r="D51" i="5"/>
  <c r="O51" i="5"/>
  <c r="R51" i="5"/>
  <c r="D52" i="5"/>
  <c r="I52" i="5"/>
  <c r="L52" i="5"/>
  <c r="O52" i="5"/>
  <c r="R52" i="5"/>
  <c r="D53" i="5"/>
  <c r="I53" i="5"/>
  <c r="L53" i="5"/>
  <c r="O53" i="5"/>
  <c r="R53" i="5"/>
  <c r="D54" i="5"/>
  <c r="L54" i="5"/>
  <c r="O54" i="5"/>
  <c r="R54" i="5"/>
  <c r="I55" i="5"/>
  <c r="L55" i="5"/>
  <c r="O55" i="5"/>
  <c r="R55" i="5"/>
  <c r="F56" i="5"/>
  <c r="I56" i="5"/>
  <c r="O56" i="5"/>
  <c r="R56" i="5"/>
  <c r="D57" i="5"/>
  <c r="F57" i="5" s="1"/>
  <c r="I57" i="5"/>
  <c r="L57" i="5"/>
  <c r="O57" i="5"/>
  <c r="R57" i="5"/>
  <c r="D58" i="5"/>
  <c r="F58" i="5" s="1"/>
  <c r="I58" i="5"/>
  <c r="L58" i="5"/>
  <c r="O58" i="5"/>
  <c r="R58" i="5"/>
  <c r="D59" i="5"/>
  <c r="F59" i="5" s="1"/>
  <c r="I59" i="5"/>
  <c r="L59" i="5"/>
  <c r="O59" i="5"/>
  <c r="R59" i="5"/>
  <c r="D60" i="5"/>
  <c r="F60" i="5" s="1"/>
  <c r="I60" i="5"/>
  <c r="L60" i="5"/>
  <c r="O60" i="5"/>
  <c r="R60" i="5"/>
  <c r="D61" i="5"/>
  <c r="F61" i="5" s="1"/>
  <c r="I61" i="5"/>
  <c r="L61" i="5"/>
  <c r="O61" i="5"/>
  <c r="R61" i="5"/>
  <c r="L62" i="5"/>
  <c r="O62" i="5"/>
  <c r="R62" i="5"/>
  <c r="D63" i="5"/>
  <c r="F63" i="5" s="1"/>
  <c r="I63" i="5"/>
  <c r="L63" i="5"/>
  <c r="O63" i="5"/>
  <c r="F65" i="5"/>
  <c r="I65" i="5"/>
  <c r="O65" i="5"/>
  <c r="L68" i="5"/>
  <c r="O68" i="5"/>
  <c r="D69" i="5"/>
  <c r="I69" i="5"/>
  <c r="L69" i="5"/>
  <c r="O69" i="5"/>
  <c r="R69" i="5"/>
  <c r="D70" i="5"/>
  <c r="I70" i="5"/>
  <c r="O70" i="5"/>
  <c r="D71" i="5"/>
  <c r="I71" i="5"/>
  <c r="L71" i="5"/>
  <c r="O71" i="5"/>
  <c r="D72" i="5"/>
  <c r="I72" i="5"/>
  <c r="L72" i="5"/>
  <c r="O72" i="5"/>
  <c r="D73" i="5"/>
  <c r="I73" i="5"/>
  <c r="L73" i="5"/>
  <c r="O73" i="5"/>
  <c r="I74" i="5"/>
  <c r="L74" i="5"/>
  <c r="O74" i="5"/>
  <c r="R74" i="5"/>
  <c r="I75" i="5"/>
  <c r="L75" i="5"/>
  <c r="O75" i="5"/>
  <c r="R75" i="5"/>
  <c r="D76" i="5"/>
  <c r="I76" i="5"/>
  <c r="L76" i="5"/>
  <c r="O76" i="5"/>
  <c r="R76" i="5"/>
  <c r="D78" i="5"/>
  <c r="I78" i="5"/>
  <c r="L78" i="5"/>
  <c r="O78" i="5"/>
  <c r="R78" i="5"/>
  <c r="I79" i="5"/>
  <c r="L79" i="5"/>
  <c r="O79" i="5"/>
  <c r="D80" i="5"/>
  <c r="F80" i="5" s="1"/>
  <c r="I80" i="5"/>
  <c r="L80" i="5"/>
  <c r="O80" i="5"/>
  <c r="D82" i="5"/>
  <c r="L82" i="5"/>
  <c r="O82" i="5"/>
  <c r="L83" i="5"/>
  <c r="O83" i="5"/>
  <c r="O84" i="5"/>
  <c r="D85" i="5"/>
  <c r="L85" i="5"/>
  <c r="O85" i="5"/>
  <c r="D86" i="5"/>
  <c r="L86" i="5"/>
  <c r="O86" i="5"/>
  <c r="R86" i="5"/>
  <c r="D87" i="5"/>
  <c r="L87" i="5"/>
  <c r="O87" i="5"/>
  <c r="R87" i="5"/>
  <c r="D88" i="5"/>
  <c r="L88" i="5"/>
  <c r="O88" i="5"/>
  <c r="R88" i="5"/>
  <c r="L89" i="5"/>
  <c r="O89" i="5"/>
  <c r="R89" i="5"/>
  <c r="D90" i="5"/>
  <c r="L90" i="5"/>
  <c r="O90" i="5"/>
  <c r="R90" i="5"/>
  <c r="D91" i="5"/>
  <c r="L91" i="5"/>
  <c r="O91" i="5"/>
  <c r="R91" i="5"/>
  <c r="D92" i="5"/>
  <c r="L92" i="5"/>
  <c r="O92" i="5"/>
  <c r="R92" i="5"/>
  <c r="D93" i="5"/>
  <c r="L93" i="5"/>
  <c r="O93" i="5"/>
  <c r="R93" i="5"/>
  <c r="D94" i="5"/>
  <c r="O94" i="5"/>
  <c r="R94" i="5"/>
  <c r="L95" i="5"/>
  <c r="O95" i="5"/>
  <c r="D96" i="5"/>
  <c r="L96" i="5"/>
  <c r="D97" i="5"/>
  <c r="L97" i="5"/>
  <c r="D98" i="5"/>
  <c r="L98" i="5"/>
  <c r="D99" i="5"/>
  <c r="L99" i="5"/>
  <c r="L100" i="5"/>
  <c r="O100" i="5"/>
  <c r="D101" i="5"/>
  <c r="L101" i="5"/>
  <c r="O101" i="5"/>
  <c r="D102" i="5"/>
  <c r="I102" i="5"/>
  <c r="L102" i="5"/>
  <c r="O102" i="5"/>
  <c r="D103" i="5"/>
  <c r="I103" i="5"/>
  <c r="L103" i="5"/>
  <c r="O103" i="5"/>
  <c r="D104" i="5"/>
  <c r="I104" i="5"/>
  <c r="L104" i="5"/>
  <c r="O104" i="5"/>
  <c r="D105" i="5"/>
  <c r="I105" i="5"/>
  <c r="L105" i="5"/>
  <c r="O105" i="5"/>
  <c r="D106" i="5"/>
  <c r="I106" i="5"/>
  <c r="L106" i="5"/>
  <c r="O106" i="5"/>
  <c r="L107" i="5"/>
  <c r="R107" i="5"/>
  <c r="I108" i="5"/>
  <c r="L108" i="5"/>
  <c r="R108" i="5"/>
  <c r="O109" i="5"/>
  <c r="R109" i="5"/>
  <c r="D110" i="5"/>
  <c r="I110" i="5"/>
  <c r="O110" i="5"/>
  <c r="R110" i="5"/>
  <c r="D111" i="5"/>
  <c r="O111" i="5"/>
  <c r="R111" i="5"/>
  <c r="D112" i="5"/>
  <c r="O112" i="5"/>
  <c r="R112" i="5"/>
  <c r="D113" i="5"/>
  <c r="O113" i="5"/>
  <c r="R113" i="5"/>
  <c r="L114" i="5"/>
  <c r="O114" i="5"/>
  <c r="R114" i="5"/>
  <c r="L115" i="5"/>
  <c r="O115" i="5"/>
  <c r="R115" i="5"/>
  <c r="D116" i="5"/>
  <c r="L116" i="5"/>
  <c r="O116" i="5"/>
  <c r="R116" i="5"/>
  <c r="D117" i="5"/>
  <c r="L117" i="5"/>
  <c r="O117" i="5"/>
  <c r="R117" i="5"/>
  <c r="D118" i="5"/>
  <c r="L118" i="5"/>
  <c r="O118" i="5"/>
  <c r="R118" i="5"/>
  <c r="D119" i="5"/>
  <c r="L119" i="5"/>
  <c r="O119" i="5"/>
  <c r="R119" i="5"/>
  <c r="D120" i="5"/>
  <c r="I120" i="5"/>
  <c r="L120" i="5"/>
  <c r="R120" i="5"/>
  <c r="L121" i="5"/>
  <c r="O121" i="5"/>
  <c r="D122" i="5"/>
  <c r="L122" i="5"/>
  <c r="O122" i="5"/>
  <c r="R122" i="5"/>
  <c r="D123" i="5"/>
  <c r="L123" i="5"/>
  <c r="O123" i="5"/>
  <c r="D124" i="5"/>
  <c r="L124" i="5"/>
  <c r="O124" i="5"/>
  <c r="D125" i="5"/>
  <c r="L125" i="5"/>
  <c r="O125" i="5"/>
  <c r="D126" i="5"/>
  <c r="O126" i="5"/>
  <c r="D127" i="5"/>
  <c r="L127" i="5"/>
  <c r="O127" i="5"/>
  <c r="D128" i="5"/>
  <c r="I128" i="5"/>
  <c r="L128" i="5"/>
  <c r="D129" i="5"/>
  <c r="I129" i="5"/>
  <c r="L129" i="5"/>
  <c r="O129" i="5"/>
  <c r="I130" i="5"/>
  <c r="L130" i="5"/>
  <c r="O130" i="5"/>
  <c r="D131" i="5"/>
  <c r="I131" i="5"/>
  <c r="L131" i="5"/>
  <c r="O131" i="5"/>
  <c r="F132" i="5"/>
  <c r="I132" i="5"/>
  <c r="L132" i="5"/>
  <c r="O132" i="5"/>
  <c r="D134" i="5"/>
  <c r="F134" i="5" s="1"/>
  <c r="I134" i="5"/>
  <c r="L134" i="5"/>
  <c r="O134" i="5"/>
  <c r="D135" i="5"/>
  <c r="F135" i="5" s="1"/>
  <c r="L135" i="5"/>
  <c r="D136" i="5"/>
  <c r="F136" i="5" s="1"/>
  <c r="I136" i="5"/>
  <c r="L136" i="5"/>
  <c r="O136" i="5"/>
  <c r="L137" i="5"/>
  <c r="O137" i="5"/>
  <c r="R137" i="5"/>
  <c r="D138" i="5"/>
  <c r="F138" i="5" s="1"/>
  <c r="L138" i="5"/>
  <c r="G142" i="5"/>
  <c r="J142" i="5"/>
  <c r="K142" i="5"/>
  <c r="K148" i="5" s="1"/>
  <c r="M142" i="5"/>
  <c r="P142" i="5"/>
  <c r="D114" i="5" l="1"/>
  <c r="D95" i="5"/>
  <c r="D83" i="5"/>
  <c r="D68" i="5"/>
  <c r="D55" i="5"/>
  <c r="D47" i="5"/>
  <c r="D121" i="5"/>
  <c r="D100" i="5"/>
  <c r="D89" i="5"/>
  <c r="D107" i="5"/>
  <c r="F67" i="5"/>
  <c r="F66" i="5"/>
  <c r="F64" i="5"/>
  <c r="L142" i="5"/>
  <c r="I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J7" i="4"/>
  <c r="AG7" i="4"/>
  <c r="AQ6" i="4"/>
  <c r="AO6" i="4"/>
  <c r="AN6" i="4"/>
  <c r="AL6" i="4"/>
  <c r="AK6" i="4"/>
  <c r="AI6" i="4"/>
  <c r="AH6" i="4"/>
  <c r="AF6" i="4"/>
  <c r="AE6" i="4"/>
  <c r="AB6" i="4"/>
  <c r="I29" i="5" l="1"/>
  <c r="F29" i="5"/>
  <c r="D74" i="5"/>
  <c r="F77" i="5"/>
  <c r="D79" i="5"/>
  <c r="F81" i="5"/>
  <c r="D130" i="5"/>
  <c r="D137" i="5"/>
  <c r="D62" i="5"/>
  <c r="E55" i="5"/>
  <c r="F55" i="5" s="1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G6" i="4"/>
  <c r="AJ6" i="4"/>
  <c r="AM6" i="4"/>
  <c r="AP6" i="4"/>
  <c r="AC6" i="4"/>
  <c r="AI35" i="4"/>
  <c r="AO35" i="4"/>
  <c r="AL35" i="4"/>
  <c r="AE35" i="4"/>
  <c r="AK35" i="4"/>
  <c r="AQ35" i="4"/>
  <c r="AF35" i="4"/>
  <c r="AB35" i="4"/>
  <c r="AH35" i="4"/>
  <c r="AN35" i="4"/>
  <c r="AA7" i="4"/>
  <c r="O7" i="4"/>
  <c r="AJ35" i="4" l="1"/>
  <c r="D142" i="5"/>
  <c r="F133" i="5"/>
  <c r="E137" i="5"/>
  <c r="F137" i="5" s="1"/>
  <c r="AD6" i="4"/>
  <c r="AC35" i="4"/>
  <c r="AD35" i="4" s="1"/>
  <c r="F62" i="5"/>
  <c r="F74" i="5"/>
  <c r="AP35" i="4"/>
  <c r="AM35" i="4"/>
  <c r="AG35" i="4"/>
  <c r="AS6" i="4"/>
  <c r="U7" i="4"/>
  <c r="L7" i="4"/>
  <c r="I7" i="4" l="1"/>
  <c r="Q6" i="4"/>
  <c r="AR35" i="4"/>
  <c r="AS35" i="4" s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Y6" i="4"/>
  <c r="V6" i="4"/>
  <c r="S6" i="4"/>
  <c r="P6" i="4"/>
  <c r="M6" i="4"/>
  <c r="J6" i="4"/>
  <c r="G13" i="4"/>
  <c r="I13" i="4" s="1"/>
  <c r="G6" i="4"/>
  <c r="Q35" i="4" l="1"/>
  <c r="Y35" i="4"/>
  <c r="G35" i="4"/>
  <c r="J35" i="4"/>
  <c r="M35" i="4"/>
  <c r="R6" i="4"/>
  <c r="P35" i="4"/>
  <c r="S35" i="4"/>
  <c r="V35" i="4"/>
  <c r="K6" i="4"/>
  <c r="K35" i="4" s="1"/>
  <c r="N6" i="4"/>
  <c r="N35" i="4" s="1"/>
  <c r="T6" i="4"/>
  <c r="T35" i="4" s="1"/>
  <c r="Z6" i="4"/>
  <c r="Z35" i="4" s="1"/>
  <c r="R35" i="4" l="1"/>
  <c r="H35" i="4"/>
  <c r="U6" i="4"/>
  <c r="O6" i="4"/>
  <c r="L6" i="4"/>
  <c r="I6" i="4"/>
  <c r="AA6" i="4"/>
  <c r="F13" i="4"/>
  <c r="U35" i="4"/>
  <c r="O35" i="4"/>
  <c r="L35" i="4"/>
  <c r="AA35" i="4"/>
  <c r="I35" i="4" l="1"/>
  <c r="E10" i="4" l="1"/>
  <c r="F10" i="4" s="1"/>
  <c r="E11" i="4"/>
  <c r="F11" i="4" s="1"/>
  <c r="X11" i="4"/>
  <c r="F9" i="4"/>
  <c r="F8" i="4"/>
  <c r="E7" i="4"/>
  <c r="F7" i="4" s="1"/>
  <c r="X10" i="4"/>
  <c r="X6" i="4"/>
  <c r="X12" i="4"/>
  <c r="F12" i="4"/>
  <c r="X9" i="4"/>
  <c r="X8" i="4"/>
  <c r="X7" i="4"/>
  <c r="E6" i="4" l="1"/>
  <c r="W35" i="4"/>
  <c r="X35" i="4" s="1"/>
  <c r="F6" i="4" l="1"/>
  <c r="E35" i="4"/>
  <c r="F35" i="4" s="1"/>
  <c r="Q83" i="5" l="1"/>
  <c r="E85" i="5"/>
  <c r="F85" i="5" s="1"/>
  <c r="R85" i="5"/>
  <c r="R84" i="5"/>
  <c r="E84" i="5"/>
  <c r="F84" i="5" s="1"/>
  <c r="E83" i="5" l="1"/>
  <c r="R83" i="5"/>
  <c r="F83" i="5" l="1"/>
  <c r="E103" i="5"/>
  <c r="F103" i="5" s="1"/>
  <c r="E106" i="5"/>
  <c r="F106" i="5" s="1"/>
  <c r="E102" i="5"/>
  <c r="F102" i="5" s="1"/>
  <c r="Q100" i="5"/>
  <c r="R100" i="5" s="1"/>
  <c r="E104" i="5"/>
  <c r="F104" i="5" s="1"/>
  <c r="E105" i="5"/>
  <c r="F105" i="5" s="1"/>
  <c r="E100" i="5" l="1"/>
  <c r="F100" i="5" l="1"/>
  <c r="R131" i="5"/>
  <c r="E131" i="5"/>
  <c r="F131" i="5" s="1"/>
  <c r="Q10" i="5" l="1"/>
  <c r="R10" i="5" s="1"/>
  <c r="E11" i="5"/>
  <c r="F11" i="5" s="1"/>
  <c r="R11" i="5"/>
  <c r="R12" i="5"/>
  <c r="E12" i="5"/>
  <c r="F12" i="5" s="1"/>
  <c r="R13" i="5"/>
  <c r="E13" i="5"/>
  <c r="F13" i="5" s="1"/>
  <c r="E10" i="5" l="1"/>
  <c r="F10" i="5" l="1"/>
  <c r="Q17" i="5"/>
  <c r="R17" i="5" s="1"/>
  <c r="R22" i="5"/>
  <c r="E22" i="5"/>
  <c r="F22" i="5" s="1"/>
  <c r="R21" i="5"/>
  <c r="F21" i="5"/>
  <c r="E20" i="5"/>
  <c r="R20" i="5"/>
  <c r="E17" i="5" l="1"/>
  <c r="F20" i="5"/>
  <c r="F17" i="5" l="1"/>
  <c r="Q79" i="5"/>
  <c r="E82" i="5"/>
  <c r="F82" i="5" s="1"/>
  <c r="R82" i="5"/>
  <c r="R79" i="5" l="1"/>
  <c r="E79" i="5"/>
  <c r="F79" i="5" l="1"/>
  <c r="N107" i="5"/>
  <c r="O107" i="5" s="1"/>
  <c r="O108" i="5"/>
  <c r="E108" i="5"/>
  <c r="F108" i="5" s="1"/>
  <c r="N142" i="5" l="1"/>
  <c r="O142" i="5" s="1"/>
  <c r="E107" i="5"/>
  <c r="F107" i="5" s="1"/>
  <c r="R128" i="5"/>
  <c r="E128" i="5"/>
  <c r="F128" i="5" s="1"/>
  <c r="R129" i="5"/>
  <c r="E129" i="5"/>
  <c r="F129" i="5" s="1"/>
  <c r="E123" i="5"/>
  <c r="F123" i="5" s="1"/>
  <c r="Q121" i="5"/>
  <c r="R121" i="5" s="1"/>
  <c r="R126" i="5"/>
  <c r="E126" i="5"/>
  <c r="F126" i="5" s="1"/>
  <c r="R124" i="5"/>
  <c r="E124" i="5"/>
  <c r="R125" i="5"/>
  <c r="E125" i="5"/>
  <c r="F125" i="5" s="1"/>
  <c r="R127" i="5"/>
  <c r="E127" i="5"/>
  <c r="F127" i="5" s="1"/>
  <c r="R123" i="5"/>
  <c r="E121" i="5" l="1"/>
  <c r="F121" i="5" s="1"/>
  <c r="F124" i="5"/>
  <c r="Q130" i="5"/>
  <c r="R130" i="5" s="1"/>
  <c r="E130" i="5"/>
  <c r="F130" i="5" s="1"/>
  <c r="Q68" i="5"/>
  <c r="R72" i="5"/>
  <c r="E72" i="5"/>
  <c r="F72" i="5" s="1"/>
  <c r="R73" i="5"/>
  <c r="E73" i="5"/>
  <c r="F73" i="5" s="1"/>
  <c r="R71" i="5"/>
  <c r="E71" i="5"/>
  <c r="F71" i="5" s="1"/>
  <c r="E70" i="5"/>
  <c r="F70" i="5" s="1"/>
  <c r="R70" i="5"/>
  <c r="E68" i="5" l="1"/>
  <c r="F68" i="5" s="1"/>
  <c r="R68" i="5"/>
  <c r="R99" i="5"/>
  <c r="E99" i="5"/>
  <c r="F99" i="5" s="1"/>
  <c r="R98" i="5"/>
  <c r="E98" i="5"/>
  <c r="F98" i="5" s="1"/>
  <c r="R97" i="5"/>
  <c r="E97" i="5"/>
  <c r="F97" i="5" s="1"/>
  <c r="E8" i="5" l="1"/>
  <c r="F8" i="5" s="1"/>
  <c r="R8" i="5"/>
  <c r="E9" i="5"/>
  <c r="F9" i="5" s="1"/>
  <c r="R9" i="5"/>
  <c r="R7" i="5"/>
  <c r="E7" i="5"/>
  <c r="F7" i="5" l="1"/>
  <c r="E5" i="5"/>
  <c r="Q5" i="5"/>
  <c r="R5" i="5" s="1"/>
  <c r="R6" i="5"/>
  <c r="F5" i="5" l="1"/>
  <c r="F6" i="5"/>
  <c r="Q95" i="5"/>
  <c r="Q142" i="5" s="1"/>
  <c r="R142" i="5" s="1"/>
  <c r="R96" i="5"/>
  <c r="E96" i="5"/>
  <c r="F96" i="5" s="1"/>
  <c r="E95" i="5" l="1"/>
  <c r="F95" i="5" s="1"/>
  <c r="R95" i="5"/>
  <c r="E142" i="5"/>
  <c r="F142" i="5" s="1"/>
</calcChain>
</file>

<file path=xl/sharedStrings.xml><?xml version="1.0" encoding="utf-8"?>
<sst xmlns="http://schemas.openxmlformats.org/spreadsheetml/2006/main" count="284" uniqueCount="216">
  <si>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</si>
  <si>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</si>
  <si>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</si>
  <si>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</si>
  <si>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</si>
  <si>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</si>
  <si>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</si>
  <si>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</si>
  <si>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</si>
  <si>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</si>
  <si>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</si>
  <si>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</si>
  <si>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</si>
  <si>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</si>
  <si>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</si>
  <si>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</si>
  <si>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</si>
  <si>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</si>
  <si>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</si>
  <si>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</si>
  <si>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</si>
  <si>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</si>
  <si>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</si>
  <si>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</si>
  <si>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</si>
  <si>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</si>
  <si>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</si>
  <si>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Недоика по ЕНВД</t>
  </si>
  <si>
    <t>Недоимка по прочим налогам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</si>
  <si>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</si>
  <si>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</si>
  <si>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</si>
  <si>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</si>
  <si>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</si>
  <si>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</si>
  <si>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</si>
  <si>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</si>
  <si>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</si>
  <si>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</si>
  <si>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</si>
  <si>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</si>
  <si>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</si>
  <si>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</si>
  <si>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</si>
  <si>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</si>
  <si>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</si>
  <si>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</si>
  <si>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</si>
  <si>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</si>
  <si>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</si>
  <si>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</si>
  <si>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</si>
  <si>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</si>
  <si>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</si>
  <si>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</si>
  <si>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</si>
  <si>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</si>
  <si>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</si>
  <si>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</si>
  <si>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</si>
  <si>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</si>
  <si>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</si>
  <si>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</si>
  <si>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</si>
  <si>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</si>
  <si>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</si>
  <si>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</si>
  <si>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</si>
  <si>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</si>
  <si>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</si>
  <si>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</si>
  <si>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</si>
  <si>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</si>
  <si>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</si>
  <si>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</si>
  <si>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</si>
  <si>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</si>
  <si>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</si>
  <si>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</si>
  <si>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</si>
  <si>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</si>
  <si>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</si>
  <si>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</si>
  <si>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</si>
  <si>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</si>
  <si>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</si>
  <si>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</si>
  <si>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</si>
  <si>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</si>
  <si>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</si>
  <si>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</si>
  <si>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</si>
  <si>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</si>
  <si>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</si>
  <si>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</si>
  <si>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</si>
  <si>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</si>
  <si>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</si>
  <si>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</si>
  <si>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</si>
  <si>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</si>
  <si>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</si>
  <si>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</si>
  <si>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</si>
  <si>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</si>
  <si>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</si>
  <si>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</si>
  <si>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</si>
  <si>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</si>
  <si>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</si>
  <si>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</si>
  <si>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</si>
  <si>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</si>
  <si>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</si>
  <si>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</si>
  <si>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</si>
  <si>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</si>
  <si>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</si>
  <si>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</si>
  <si>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</si>
  <si>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</si>
  <si>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</si>
  <si>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</si>
  <si>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</si>
  <si>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</si>
  <si>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</si>
  <si>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</si>
  <si>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</si>
  <si>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</si>
  <si>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</si>
  <si>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</si>
  <si>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</si>
  <si>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</si>
  <si>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</si>
  <si>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</si>
  <si>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</si>
  <si>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r>
      <t>Недоимка по налогам и сборам всего,</t>
    </r>
    <r>
      <rPr>
        <sz val="12"/>
        <color theme="1"/>
        <rFont val="Times New Roman"/>
        <family val="1"/>
        <charset val="204"/>
      </rPr>
      <t xml:space="preserve"> тыс. рублей</t>
    </r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</si>
  <si>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</si>
  <si>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</si>
  <si>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</si>
  <si>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</si>
  <si>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</si>
  <si>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</si>
  <si>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</si>
  <si>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</si>
  <si>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</si>
  <si>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</si>
  <si>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</si>
  <si>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</si>
  <si>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</si>
  <si>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</si>
  <si>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</si>
  <si>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</si>
  <si>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</si>
  <si>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</si>
  <si>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</si>
  <si>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</si>
  <si>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</si>
  <si>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</si>
  <si>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</si>
  <si>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</si>
  <si>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</si>
  <si>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</si>
  <si>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</si>
  <si>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</si>
  <si>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</si>
  <si>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Недоимка по НДФЛ*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</si>
  <si>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</si>
  <si>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</si>
  <si>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</si>
  <si>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</si>
  <si>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</si>
  <si>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</si>
  <si>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</si>
  <si>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</si>
  <si>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</si>
  <si>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на 01.01.2018</t>
  </si>
  <si>
    <t>* С 1 января 2018 года недоимка по НДФЛ,взимаемому на территории сельских поселений Ивановского муниципального района, зачисляется в бюджет района по нормативу 65 % (в 2017 году -  55%)</t>
  </si>
  <si>
    <t>* С 1 января 2018 года недоимка по НДФЛ,взимаемому на территории сельских поселений Ивановского муниципального района, зачисляется в бюджет сельских поселений по нормативу 5 % (в 2017 году -  15%)</t>
  </si>
  <si>
    <t>Недоимка по ЕСХН</t>
  </si>
  <si>
    <t>Талицко-Мугреевское сп</t>
  </si>
  <si>
    <t>Фурмановский мр</t>
  </si>
  <si>
    <r>
      <rPr>
        <b/>
        <sz val="11"/>
        <rFont val="Times New Roman"/>
        <family val="1"/>
        <charset val="204"/>
      </rPr>
      <t>КБК 18210102030010000110</t>
    </r>
    <r>
      <rPr>
        <sz val="11"/>
        <rFont val="Times New Roman"/>
        <family val="1"/>
        <charset val="204"/>
      </rPr>
      <t xml:space="preserve"> (Налог на доходы физических лиц с доходов, полученных физическими лицами в соответствии со статьей 228 Налогового кодекса Российской Федерации)</t>
    </r>
  </si>
  <si>
    <t>Ивановский мр</t>
  </si>
  <si>
    <r>
      <rPr>
        <b/>
        <sz val="11"/>
        <rFont val="Times New Roman"/>
        <family val="1"/>
        <charset val="204"/>
      </rPr>
      <t xml:space="preserve">18210601030100000110 </t>
    </r>
    <r>
      <rPr>
        <sz val="11"/>
        <rFont val="Times New Roman"/>
        <family val="1"/>
        <charset val="204"/>
      </rPr>
      <t>(Налог на имущество физических лиц, взимаемый по ставкам, применяемым к объектам налогообложения, расположенным в границах сельских поселений)</t>
    </r>
  </si>
  <si>
    <t>г. Иваново</t>
  </si>
  <si>
    <t>Отмененные налоги</t>
  </si>
  <si>
    <r>
      <rPr>
        <b/>
        <sz val="11"/>
        <rFont val="Times New Roman"/>
        <family val="1"/>
        <charset val="204"/>
      </rPr>
      <t>18210901030050000110</t>
    </r>
    <r>
      <rPr>
        <sz val="11"/>
        <rFont val="Times New Roman"/>
        <family val="1"/>
        <charset val="204"/>
      </rPr>
      <t xml:space="preserve"> (Налог на прибыль организаций, зачислявшийся до 1 января 2005 года в местные бюджеты, мобилизуемый на территориях муниципальных районов)</t>
    </r>
  </si>
  <si>
    <r>
      <rPr>
        <b/>
        <sz val="11"/>
        <rFont val="Times New Roman"/>
        <family val="1"/>
        <charset val="204"/>
      </rPr>
      <t>18210907033050000110</t>
    </r>
    <r>
      <rPr>
        <sz val="11"/>
        <rFont val="Times New Roman"/>
        <family val="1"/>
        <charset val="204"/>
      </rPr>
      <t xml:space="preserve"> (Целевые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районов)</t>
    </r>
  </si>
  <si>
    <t>Приволжский мр</t>
  </si>
  <si>
    <r>
      <rPr>
        <b/>
        <sz val="11"/>
        <rFont val="Times New Roman"/>
        <family val="1"/>
        <charset val="204"/>
      </rPr>
      <t xml:space="preserve">18210907053050000110 </t>
    </r>
    <r>
      <rPr>
        <sz val="11"/>
        <rFont val="Times New Roman"/>
        <family val="1"/>
        <charset val="204"/>
      </rPr>
      <t>(Прочие местные налоги и сборы, мобилизуемые на территориях муниципальных районов)</t>
    </r>
  </si>
  <si>
    <t>Итого расхождения:</t>
  </si>
  <si>
    <r>
      <rPr>
        <b/>
        <sz val="11"/>
        <rFont val="Times New Roman"/>
        <family val="1"/>
        <charset val="204"/>
      </rPr>
      <t>КБК 18210102020010000110</t>
    </r>
    <r>
      <rPr>
        <sz val="11"/>
        <rFont val="Times New Roman"/>
        <family val="1"/>
        <charset val="204"/>
      </rPr>
      <t xml:space="preserve"> (Налог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Федерации)</t>
    </r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</si>
  <si>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01.07.2018 года</t>
  </si>
  <si>
    <t>на 01.07.2018</t>
  </si>
  <si>
    <r>
      <t xml:space="preserve">Сведения о динамике недоимки по налогам и сборам в бюджеты поселений по состоянию на </t>
    </r>
    <r>
      <rPr>
        <b/>
        <sz val="14"/>
        <rFont val="Times New Roman"/>
        <family val="1"/>
        <charset val="204"/>
      </rPr>
      <t>01.07.2018 г.</t>
    </r>
  </si>
  <si>
    <r>
      <rPr>
        <b/>
        <sz val="11"/>
        <rFont val="Times New Roman"/>
        <family val="1"/>
        <charset val="204"/>
      </rPr>
      <t xml:space="preserve">КБК 18210504020020000110 </t>
    </r>
    <r>
      <rPr>
        <sz val="11"/>
        <rFont val="Times New Roman"/>
        <family val="1"/>
        <charset val="204"/>
      </rPr>
      <t>(Налог, взимаемый в связи с применением патентной системы налогообложения, зачисляемый в бюджеты муниципальных районов)</t>
    </r>
  </si>
  <si>
    <t>г. Шуя</t>
  </si>
  <si>
    <t>КБК 18210504010020000110 (Налог, взимаемый в связи с применением патентной системы налогообложения, зачисляемый в бюджеты городских округов)</t>
  </si>
  <si>
    <t>Осановецкое сп Гаврилово-Посадского мр</t>
  </si>
  <si>
    <t>Щенниковское сп Ильинского мр</t>
  </si>
  <si>
    <t>Пучежское гп Пучежского мр</t>
  </si>
  <si>
    <t>Верхнеландеховское гп Верхнеландеховского мр</t>
  </si>
  <si>
    <t>Новолеушинское сп Тейковского мр</t>
  </si>
  <si>
    <t>Фурмановский**</t>
  </si>
  <si>
    <t>Ивановский**</t>
  </si>
  <si>
    <t>Шуя**</t>
  </si>
  <si>
    <t>Иваново**</t>
  </si>
  <si>
    <t>Приволжский**</t>
  </si>
  <si>
    <t>Осановецкое**</t>
  </si>
  <si>
    <t>Щенниковское**</t>
  </si>
  <si>
    <t>Пучежское г.п.**</t>
  </si>
  <si>
    <t>Верхнеландеховское г.п.**</t>
  </si>
  <si>
    <t>Новолеушинское**</t>
  </si>
  <si>
    <r>
      <t xml:space="preserve">**расхождения, тыс. рублей </t>
    </r>
    <r>
      <rPr>
        <i/>
        <sz val="14"/>
        <rFont val="Times New Roman"/>
        <family val="1"/>
        <charset val="204"/>
      </rPr>
      <t>(данные представлены без учета нормативов распределения доходов между бюджетами бюджетной системы)</t>
    </r>
    <r>
      <rPr>
        <b/>
        <sz val="14"/>
        <rFont val="Times New Roman"/>
        <family val="1"/>
        <charset val="204"/>
      </rPr>
      <t>:</t>
    </r>
  </si>
  <si>
    <r>
      <t xml:space="preserve">**расхождения, тыс. рублей </t>
    </r>
    <r>
      <rPr>
        <i/>
        <sz val="14"/>
        <rFont val="Times New Roman"/>
        <family val="1"/>
        <charset val="204"/>
      </rPr>
      <t>(данные представлены без учета нормативов распределения доходов между бюджетами бюджетной системы)</t>
    </r>
    <r>
      <rPr>
        <b/>
        <i/>
        <sz val="14"/>
        <rFont val="Times New Roman"/>
        <family val="1"/>
        <charset val="20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</si>
</sst>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0000000"/>
    <numFmt numFmtId="170" formatCode="#,##0.000000"/>
    <numFmt numFmtId="171" formatCode="0.0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6" fillId="0" borderId="0"/>
    <xf numFmtId="0" fontId="37" fillId="39" borderId="4">
      <alignment vertical="top" wrapText="1"/>
    </xf>
    <xf numFmtId="0" fontId="38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9" fillId="0" borderId="0">
      <alignment shrinkToFit="1"/>
    </xf>
    <xf numFmtId="0" fontId="40" fillId="0" borderId="0">
      <alignment horizontal="center" vertical="center" wrapText="1"/>
    </xf>
    <xf numFmtId="0" fontId="40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1" fillId="0" borderId="0"/>
    <xf numFmtId="0" fontId="41" fillId="0" borderId="0"/>
    <xf numFmtId="0" fontId="33" fillId="0" borderId="0"/>
    <xf numFmtId="0" fontId="33" fillId="0" borderId="0"/>
    <xf numFmtId="0" fontId="41" fillId="0" borderId="0"/>
    <xf numFmtId="0" fontId="33" fillId="40" borderId="0"/>
    <xf numFmtId="0" fontId="33" fillId="40" borderId="7"/>
    <xf numFmtId="0" fontId="33" fillId="40" borderId="5"/>
  </cellStyleXfs>
  <cellXfs count="157">
    <xf numFmtId="0" fontId="0" fillId="0" borderId="0" xfId="0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164" fontId="0" fillId="0" borderId="0" xfId="0" applyNumberFormat="1" applyBorder="1"/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wrapText="1"/>
    </xf>
    <xf numFmtId="0" fontId="29" fillId="0" borderId="2" xfId="0" applyFont="1" applyBorder="1" applyAlignment="1">
      <alignment horizontal="center" vertical="center"/>
    </xf>
    <xf numFmtId="166" fontId="3" fillId="21" borderId="2" xfId="53" applyNumberFormat="1" applyFont="1" applyBorder="1" applyAlignment="1">
      <alignment horizontal="right" vertical="center" wrapText="1"/>
    </xf>
    <xf numFmtId="167" fontId="3" fillId="21" borderId="2" xfId="53" applyNumberFormat="1" applyFont="1" applyBorder="1" applyAlignment="1">
      <alignment horizontal="right" vertical="center" wrapText="1"/>
    </xf>
    <xf numFmtId="0" fontId="3" fillId="21" borderId="2" xfId="53" applyFont="1" applyBorder="1" applyAlignment="1">
      <alignment wrapText="1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29" fillId="0" borderId="2" xfId="0" applyFont="1" applyBorder="1" applyAlignment="1">
      <alignment horizontal="center" vertical="center" wrapText="1"/>
    </xf>
    <xf numFmtId="0" fontId="0" fillId="4" borderId="0" xfId="0" applyFill="1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wrapText="1"/>
    </xf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167" fontId="2" fillId="4" borderId="2" xfId="0" applyNumberFormat="1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167" fontId="2" fillId="37" borderId="2" xfId="0" applyNumberFormat="1" applyFont="1" applyFill="1" applyBorder="1" applyAlignment="1">
      <alignment wrapText="1"/>
    </xf>
    <xf numFmtId="0" fontId="29" fillId="0" borderId="0" xfId="0" applyFont="1"/>
    <xf numFmtId="3" fontId="29" fillId="0" borderId="2" xfId="0" applyNumberFormat="1" applyFont="1" applyBorder="1" applyAlignment="1">
      <alignment horizontal="center" vertical="center" wrapText="1"/>
    </xf>
    <xf numFmtId="14" fontId="3" fillId="37" borderId="2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9" fillId="37" borderId="1" xfId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38" borderId="2" xfId="52" applyFont="1" applyFill="1" applyBorder="1" applyAlignment="1">
      <alignment horizontal="left" vertical="center" wrapText="1"/>
    </xf>
    <xf numFmtId="167" fontId="3" fillId="38" borderId="2" xfId="52" applyNumberFormat="1" applyFont="1" applyFill="1" applyBorder="1" applyAlignment="1">
      <alignment horizontal="right" vertical="center" wrapText="1"/>
    </xf>
    <xf numFmtId="166" fontId="3" fillId="38" borderId="2" xfId="52" applyNumberFormat="1" applyFont="1" applyFill="1" applyBorder="1" applyAlignment="1">
      <alignment horizontal="right" vertical="center" wrapText="1"/>
    </xf>
    <xf numFmtId="0" fontId="28" fillId="38" borderId="2" xfId="52" applyFont="1" applyFill="1" applyBorder="1" applyAlignment="1">
      <alignment horizontal="center" vertical="center"/>
    </xf>
    <xf numFmtId="0" fontId="3" fillId="38" borderId="2" xfId="52" applyFont="1" applyFill="1" applyBorder="1" applyAlignment="1">
      <alignment wrapText="1"/>
    </xf>
    <xf numFmtId="0" fontId="3" fillId="38" borderId="2" xfId="52" applyFont="1" applyFill="1" applyBorder="1" applyAlignment="1">
      <alignment horizontal="right" vertical="center"/>
    </xf>
    <xf numFmtId="4" fontId="0" fillId="0" borderId="0" xfId="0" applyNumberFormat="1"/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166" fontId="2" fillId="0" borderId="2" xfId="28" applyNumberFormat="1" applyFont="1" applyBorder="1" applyAlignment="1">
      <alignment horizontal="right" vertical="center" wrapText="1"/>
    </xf>
    <xf numFmtId="165" fontId="3" fillId="0" borderId="2" xfId="28" applyNumberFormat="1" applyFont="1" applyBorder="1" applyAlignment="1">
      <alignment horizontal="right" vertical="center" wrapText="1"/>
    </xf>
    <xf numFmtId="166" fontId="34" fillId="0" borderId="2" xfId="28" applyNumberFormat="1" applyFont="1" applyBorder="1" applyAlignment="1">
      <alignment horizontal="right" vertical="center" wrapText="1"/>
    </xf>
    <xf numFmtId="167" fontId="2" fillId="37" borderId="2" xfId="28" applyNumberFormat="1" applyFont="1" applyFill="1" applyBorder="1" applyAlignment="1">
      <alignment horizontal="right" vertical="center" wrapText="1"/>
    </xf>
    <xf numFmtId="167" fontId="2" fillId="0" borderId="2" xfId="28" applyNumberFormat="1" applyFont="1" applyBorder="1" applyAlignment="1">
      <alignment horizontal="right" vertical="center" wrapText="1"/>
    </xf>
    <xf numFmtId="167" fontId="3" fillId="0" borderId="2" xfId="28" applyNumberFormat="1" applyFont="1" applyBorder="1" applyAlignment="1">
      <alignment horizontal="right" vertical="center" wrapText="1"/>
    </xf>
    <xf numFmtId="167" fontId="3" fillId="37" borderId="2" xfId="28" applyNumberFormat="1" applyFont="1" applyFill="1" applyBorder="1" applyAlignment="1">
      <alignment horizontal="right" vertical="center" wrapText="1"/>
    </xf>
    <xf numFmtId="168" fontId="3" fillId="4" borderId="0" xfId="0" applyNumberFormat="1" applyFont="1" applyFill="1" applyAlignment="1">
      <alignment wrapText="1"/>
    </xf>
    <xf numFmtId="168" fontId="3" fillId="0" borderId="0" xfId="0" applyNumberFormat="1" applyFont="1" applyAlignment="1">
      <alignment wrapText="1"/>
    </xf>
    <xf numFmtId="168" fontId="2" fillId="0" borderId="0" xfId="0" applyNumberFormat="1" applyFont="1" applyAlignment="1">
      <alignment wrapText="1"/>
    </xf>
    <xf numFmtId="168" fontId="35" fillId="0" borderId="0" xfId="0" applyNumberFormat="1" applyFont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 wrapText="1"/>
    </xf>
    <xf numFmtId="3" fontId="2" fillId="4" borderId="0" xfId="0" applyNumberFormat="1" applyFont="1" applyFill="1" applyBorder="1" applyAlignment="1">
      <alignment horizontal="center" vertical="center"/>
    </xf>
    <xf numFmtId="0" fontId="29" fillId="4" borderId="0" xfId="0" applyFont="1" applyFill="1" applyBorder="1"/>
    <xf numFmtId="4" fontId="2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167" fontId="29" fillId="37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/>
    <xf numFmtId="167" fontId="31" fillId="21" borderId="2" xfId="53" applyNumberFormat="1" applyFont="1" applyBorder="1" applyAlignment="1">
      <alignment horizontal="right" wrapText="1"/>
    </xf>
    <xf numFmtId="167" fontId="31" fillId="21" borderId="2" xfId="53" applyNumberFormat="1" applyFont="1" applyBorder="1" applyAlignment="1">
      <alignment wrapText="1"/>
    </xf>
    <xf numFmtId="167" fontId="2" fillId="0" borderId="0" xfId="0" applyNumberFormat="1" applyFont="1"/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167" fontId="29" fillId="4" borderId="2" xfId="0" applyNumberFormat="1" applyFont="1" applyFill="1" applyBorder="1" applyAlignment="1">
      <alignment horizontal="right" wrapText="1"/>
    </xf>
    <xf numFmtId="0" fontId="42" fillId="0" borderId="0" xfId="0" applyFont="1" applyBorder="1" applyAlignment="1" applyProtection="1">
      <alignment wrapText="1"/>
      <protection locked="0"/>
    </xf>
    <xf numFmtId="0" fontId="43" fillId="0" borderId="0" xfId="0" applyFont="1"/>
    <xf numFmtId="0" fontId="44" fillId="0" borderId="0" xfId="0" applyFont="1" applyAlignment="1">
      <alignment wrapText="1"/>
    </xf>
    <xf numFmtId="169" fontId="35" fillId="0" borderId="0" xfId="0" applyNumberFormat="1" applyFont="1" applyAlignment="1">
      <alignment wrapText="1"/>
    </xf>
    <xf numFmtId="4" fontId="31" fillId="21" borderId="2" xfId="53" applyNumberFormat="1" applyFont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165" fontId="2" fillId="0" borderId="2" xfId="28" applyNumberFormat="1" applyFont="1" applyBorder="1" applyAlignment="1">
      <alignment horizontal="right" vertical="center" wrapText="1"/>
    </xf>
    <xf numFmtId="0" fontId="2" fillId="0" borderId="2" xfId="0" applyFont="1" applyBorder="1"/>
    <xf numFmtId="167" fontId="3" fillId="41" borderId="2" xfId="53" applyNumberFormat="1" applyFont="1" applyFill="1" applyBorder="1" applyAlignment="1">
      <alignment horizontal="right" vertical="center" wrapText="1"/>
    </xf>
    <xf numFmtId="4" fontId="3" fillId="38" borderId="2" xfId="52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7" fontId="2" fillId="4" borderId="0" xfId="0" applyNumberFormat="1" applyFont="1" applyFill="1" applyBorder="1"/>
    <xf numFmtId="167" fontId="2" fillId="0" borderId="0" xfId="0" applyNumberFormat="1" applyFont="1" applyBorder="1"/>
    <xf numFmtId="167" fontId="2" fillId="0" borderId="2" xfId="0" applyNumberFormat="1" applyFont="1" applyBorder="1" applyAlignment="1">
      <alignment horizontal="center" vertical="center" wrapText="1"/>
    </xf>
    <xf numFmtId="167" fontId="2" fillId="37" borderId="1" xfId="1" applyNumberFormat="1" applyFont="1" applyFill="1" applyAlignment="1">
      <alignment horizontal="center" vertical="center" wrapText="1"/>
    </xf>
    <xf numFmtId="167" fontId="2" fillId="0" borderId="2" xfId="0" applyNumberFormat="1" applyFont="1" applyBorder="1" applyAlignment="1">
      <alignment wrapText="1"/>
    </xf>
    <xf numFmtId="167" fontId="2" fillId="0" borderId="2" xfId="0" applyNumberFormat="1" applyFont="1" applyBorder="1"/>
    <xf numFmtId="167" fontId="2" fillId="0" borderId="2" xfId="0" applyNumberFormat="1" applyFont="1" applyBorder="1" applyAlignment="1">
      <alignment vertical="center" wrapText="1"/>
    </xf>
    <xf numFmtId="170" fontId="35" fillId="0" borderId="0" xfId="0" applyNumberFormat="1" applyFont="1" applyAlignment="1">
      <alignment wrapText="1"/>
    </xf>
    <xf numFmtId="0" fontId="0" fillId="0" borderId="0" xfId="0" applyAlignment="1">
      <alignment horizontal="left" indent="7"/>
    </xf>
    <xf numFmtId="171" fontId="27" fillId="4" borderId="18" xfId="0" applyNumberFormat="1" applyFont="1" applyFill="1" applyBorder="1" applyAlignment="1" applyProtection="1">
      <alignment vertical="center" wrapText="1"/>
      <protection locked="0"/>
    </xf>
    <xf numFmtId="171" fontId="2" fillId="4" borderId="2" xfId="0" applyNumberFormat="1" applyFont="1" applyFill="1" applyBorder="1" applyAlignment="1">
      <alignment wrapText="1"/>
    </xf>
    <xf numFmtId="171" fontId="27" fillId="4" borderId="16" xfId="0" applyNumberFormat="1" applyFont="1" applyFill="1" applyBorder="1" applyAlignment="1" applyProtection="1">
      <alignment vertical="center"/>
      <protection locked="0"/>
    </xf>
    <xf numFmtId="171" fontId="27" fillId="4" borderId="3" xfId="0" applyNumberFormat="1" applyFont="1" applyFill="1" applyBorder="1" applyAlignment="1" applyProtection="1">
      <alignment vertical="center"/>
      <protection locked="0"/>
    </xf>
    <xf numFmtId="171" fontId="42" fillId="4" borderId="18" xfId="0" applyNumberFormat="1" applyFont="1" applyFill="1" applyBorder="1" applyAlignment="1" applyProtection="1">
      <alignment vertical="center" wrapText="1"/>
      <protection locked="0"/>
    </xf>
    <xf numFmtId="171" fontId="42" fillId="4" borderId="16" xfId="0" applyNumberFormat="1" applyFont="1" applyFill="1" applyBorder="1" applyAlignment="1" applyProtection="1">
      <alignment vertical="center" wrapText="1"/>
      <protection locked="0"/>
    </xf>
    <xf numFmtId="171" fontId="42" fillId="4" borderId="16" xfId="0" applyNumberFormat="1" applyFont="1" applyFill="1" applyBorder="1" applyAlignment="1" applyProtection="1">
      <alignment vertical="center"/>
      <protection locked="0"/>
    </xf>
    <xf numFmtId="171" fontId="32" fillId="4" borderId="3" xfId="0" applyNumberFormat="1" applyFont="1" applyFill="1" applyBorder="1" applyAlignment="1">
      <alignment wrapText="1"/>
    </xf>
    <xf numFmtId="167" fontId="3" fillId="4" borderId="2" xfId="0" applyNumberFormat="1" applyFont="1" applyFill="1" applyBorder="1" applyAlignment="1">
      <alignment wrapText="1"/>
    </xf>
    <xf numFmtId="171" fontId="44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0" fontId="32" fillId="4" borderId="2" xfId="0" applyFont="1" applyFill="1" applyBorder="1" applyAlignment="1">
      <alignment horizontal="center" wrapText="1"/>
    </xf>
    <xf numFmtId="0" fontId="42" fillId="4" borderId="2" xfId="0" applyFont="1" applyFill="1" applyBorder="1" applyAlignment="1" applyProtection="1">
      <alignment horizontal="center"/>
      <protection locked="0"/>
    </xf>
    <xf numFmtId="0" fontId="42" fillId="4" borderId="2" xfId="0" applyFont="1" applyFill="1" applyBorder="1" applyAlignment="1" applyProtection="1">
      <alignment horizontal="left" vertical="center" indent="9"/>
      <protection locked="0"/>
    </xf>
    <xf numFmtId="0" fontId="42" fillId="4" borderId="2" xfId="0" applyFont="1" applyFill="1" applyBorder="1" applyAlignment="1" applyProtection="1">
      <alignment horizontal="center" wrapText="1"/>
      <protection locked="0"/>
    </xf>
    <xf numFmtId="0" fontId="42" fillId="4" borderId="19" xfId="0" applyFont="1" applyFill="1" applyBorder="1" applyAlignment="1" applyProtection="1">
      <alignment horizontal="center"/>
      <protection locked="0"/>
    </xf>
    <xf numFmtId="0" fontId="42" fillId="4" borderId="21" xfId="0" applyFont="1" applyFill="1" applyBorder="1" applyAlignment="1" applyProtection="1">
      <alignment horizontal="center"/>
      <protection locked="0"/>
    </xf>
    <xf numFmtId="0" fontId="42" fillId="4" borderId="19" xfId="0" applyFont="1" applyFill="1" applyBorder="1" applyAlignment="1" applyProtection="1">
      <alignment horizontal="left" vertical="center" indent="9"/>
      <protection locked="0"/>
    </xf>
    <xf numFmtId="0" fontId="42" fillId="4" borderId="21" xfId="0" applyFont="1" applyFill="1" applyBorder="1" applyAlignment="1" applyProtection="1">
      <alignment horizontal="left" vertical="center" indent="9"/>
      <protection locked="0"/>
    </xf>
    <xf numFmtId="0" fontId="42" fillId="4" borderId="19" xfId="0" applyFont="1" applyFill="1" applyBorder="1" applyAlignment="1" applyProtection="1">
      <alignment horizontal="center" vertical="center" wrapText="1"/>
      <protection locked="0"/>
    </xf>
    <xf numFmtId="0" fontId="42" fillId="4" borderId="20" xfId="0" applyFont="1" applyFill="1" applyBorder="1" applyAlignment="1" applyProtection="1">
      <alignment horizontal="center" vertical="center" wrapText="1"/>
      <protection locked="0"/>
    </xf>
    <xf numFmtId="0" fontId="42" fillId="4" borderId="21" xfId="0" applyFont="1" applyFill="1" applyBorder="1" applyAlignment="1" applyProtection="1">
      <alignment horizontal="center" vertical="center" wrapText="1"/>
      <protection locked="0"/>
    </xf>
    <xf numFmtId="0" fontId="27" fillId="4" borderId="19" xfId="0" applyFont="1" applyFill="1" applyBorder="1" applyAlignment="1" applyProtection="1">
      <alignment horizontal="center"/>
      <protection locked="0"/>
    </xf>
    <xf numFmtId="0" fontId="27" fillId="4" borderId="20" xfId="0" applyFont="1" applyFill="1" applyBorder="1" applyAlignment="1" applyProtection="1">
      <alignment horizontal="center"/>
      <protection locked="0"/>
    </xf>
    <xf numFmtId="0" fontId="27" fillId="4" borderId="21" xfId="0" applyFont="1" applyFill="1" applyBorder="1" applyAlignment="1" applyProtection="1">
      <alignment horizontal="center"/>
      <protection locked="0"/>
    </xf>
    <xf numFmtId="4" fontId="42" fillId="4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indent="7"/>
    </xf>
    <xf numFmtId="0" fontId="27" fillId="4" borderId="19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1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center" vertical="center"/>
    </xf>
    <xf numFmtId="0" fontId="10" fillId="4" borderId="17" xfId="0" applyFont="1" applyFill="1" applyBorder="1" applyAlignment="1" applyProtection="1">
      <alignment horizontal="center" wrapText="1"/>
      <protection locked="0"/>
    </xf>
  </cellXfs>
  <cellStyles count="97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td" xfId="22"/>
    <cellStyle name="td 2" xfId="92"/>
    <cellStyle name="tr" xfId="5"/>
    <cellStyle name="tr 2" xfId="93"/>
    <cellStyle name="xl21" xfId="20"/>
    <cellStyle name="xl21 2" xfId="94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3" xfId="7"/>
    <cellStyle name="xl33 2" xfId="96"/>
    <cellStyle name="xl34" xfId="12"/>
    <cellStyle name="xl34 2" xfId="83"/>
    <cellStyle name="xl35" xfId="14"/>
    <cellStyle name="xl35 2" xfId="84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Плохой" xfId="35" builtinId="27" customBuiltin="1"/>
    <cellStyle name="Пояснение" xfId="42" builtinId="53" customBuiltin="1"/>
    <cellStyle name="Примечание" xfId="1" builtinId="10" customBuiltin="1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64"/>
  <sheetViews>
    <sheetView tabSelected="1" zoomScale="80" zoomScaleNormal="80" zoomScaleSheetLayoutView="80" workbookViewId="0">
      <pane xSplit="3" ySplit="5" topLeftCell="D12" activePane="bottomRight" state="frozen"/>
      <selection pane="topRight" activeCell="D1" sqref="D1"/>
      <selection pane="bottomLeft" activeCell="A6" sqref="A6"/>
      <selection pane="bottomRight" activeCell="L40" sqref="L40"/>
    </sheetView>
  </sheetViews>
  <sheetFormatPr defaultRowHeight="15" x14ac:dyDescent="0.25"/>
  <cols>
    <col min="1" max="1" width="4.140625" customWidth="1"/>
    <col min="2" max="2" width="4.42578125" customWidth="1"/>
    <col min="3" max="3" width="29.140625" style="1" customWidth="1"/>
    <col min="4" max="4" width="14.7109375" style="1" customWidth="1"/>
    <col min="5" max="5" width="14.7109375" style="3" customWidth="1"/>
    <col min="6" max="6" width="11.7109375" style="1" customWidth="1"/>
    <col min="7" max="8" width="14.7109375" style="1" customWidth="1"/>
    <col min="9" max="9" width="11.7109375" style="1" customWidth="1"/>
    <col min="10" max="11" width="14.7109375" style="1" customWidth="1"/>
    <col min="12" max="12" width="11.7109375" style="1" customWidth="1"/>
    <col min="13" max="14" width="14.7109375" style="1" customWidth="1"/>
    <col min="15" max="15" width="11.7109375" style="1" customWidth="1"/>
    <col min="16" max="17" width="14.7109375" style="1" customWidth="1"/>
    <col min="18" max="18" width="11.7109375" style="1" customWidth="1"/>
    <col min="19" max="20" width="14.7109375" style="1" customWidth="1"/>
    <col min="21" max="21" width="11.7109375" style="1" customWidth="1"/>
    <col min="22" max="23" width="14.7109375" style="1" customWidth="1"/>
    <col min="24" max="24" width="11.7109375" style="1" customWidth="1"/>
    <col min="25" max="26" width="14.7109375" style="1" customWidth="1"/>
    <col min="27" max="27" width="11.7109375" style="1" customWidth="1"/>
    <col min="28" max="29" width="14.7109375" style="1" customWidth="1"/>
    <col min="30" max="30" width="11.7109375" customWidth="1"/>
    <col min="31" max="32" width="14.7109375" customWidth="1"/>
    <col min="33" max="33" width="11.7109375" customWidth="1"/>
    <col min="34" max="35" width="14.7109375" customWidth="1"/>
    <col min="36" max="36" width="11.7109375" customWidth="1"/>
    <col min="37" max="38" width="14.7109375" customWidth="1"/>
    <col min="39" max="39" width="11.7109375" customWidth="1"/>
    <col min="40" max="41" width="14.7109375" customWidth="1"/>
    <col min="42" max="42" width="11.7109375" customWidth="1"/>
    <col min="43" max="44" width="14.7109375" customWidth="1"/>
    <col min="45" max="45" width="11.7109375" customWidth="1"/>
    <col min="46" max="46" width="12.85546875" bestFit="1" customWidth="1"/>
  </cols>
  <sheetData>
    <row r="1" spans="1:46" ht="51.75" customHeight="1" x14ac:dyDescent="0.25">
      <c r="A1" s="83" t="s">
        <v>193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</row>
    <row r="2" spans="1:46" ht="15" customHeight="1" x14ac:dyDescent="0.25">
      <c r="A2" s="144"/>
      <c r="B2" s="144"/>
      <c r="C2" s="141" t="s">
        <v>25</v>
      </c>
      <c r="D2" s="140" t="s">
        <v>26</v>
      </c>
      <c r="E2" s="140"/>
      <c r="F2" s="141" t="s">
        <v>135</v>
      </c>
      <c r="G2" s="140" t="s">
        <v>166</v>
      </c>
      <c r="H2" s="140"/>
      <c r="I2" s="141" t="s">
        <v>135</v>
      </c>
      <c r="J2" s="140" t="s">
        <v>27</v>
      </c>
      <c r="K2" s="140"/>
      <c r="L2" s="141" t="s">
        <v>135</v>
      </c>
      <c r="M2" s="140" t="s">
        <v>179</v>
      </c>
      <c r="N2" s="140"/>
      <c r="O2" s="141" t="s">
        <v>135</v>
      </c>
      <c r="P2" s="140" t="s">
        <v>19</v>
      </c>
      <c r="Q2" s="140"/>
      <c r="R2" s="141" t="s">
        <v>135</v>
      </c>
      <c r="S2" s="140" t="s">
        <v>20</v>
      </c>
      <c r="T2" s="140"/>
      <c r="U2" s="141" t="s">
        <v>135</v>
      </c>
      <c r="V2" s="140" t="s">
        <v>21</v>
      </c>
      <c r="W2" s="140"/>
      <c r="X2" s="141" t="s">
        <v>135</v>
      </c>
      <c r="Y2" s="140" t="s">
        <v>28</v>
      </c>
      <c r="Z2" s="140"/>
      <c r="AA2" s="141" t="s">
        <v>135</v>
      </c>
      <c r="AB2" s="140" t="s">
        <v>29</v>
      </c>
      <c r="AC2" s="140"/>
      <c r="AD2" s="143" t="s">
        <v>32</v>
      </c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</row>
    <row r="3" spans="1:46" ht="58.5" customHeight="1" x14ac:dyDescent="0.25">
      <c r="A3" s="144"/>
      <c r="B3" s="144"/>
      <c r="C3" s="141"/>
      <c r="D3" s="140"/>
      <c r="E3" s="140"/>
      <c r="F3" s="141"/>
      <c r="G3" s="140"/>
      <c r="H3" s="140"/>
      <c r="I3" s="141"/>
      <c r="J3" s="140"/>
      <c r="K3" s="140"/>
      <c r="L3" s="141"/>
      <c r="M3" s="140"/>
      <c r="N3" s="140"/>
      <c r="O3" s="141"/>
      <c r="P3" s="140"/>
      <c r="Q3" s="140"/>
      <c r="R3" s="141"/>
      <c r="S3" s="140"/>
      <c r="T3" s="140"/>
      <c r="U3" s="141"/>
      <c r="V3" s="140"/>
      <c r="W3" s="140"/>
      <c r="X3" s="141"/>
      <c r="Y3" s="140"/>
      <c r="Z3" s="140"/>
      <c r="AA3" s="141"/>
      <c r="AB3" s="140"/>
      <c r="AC3" s="140"/>
      <c r="AD3" s="141" t="s">
        <v>135</v>
      </c>
      <c r="AE3" s="140" t="s">
        <v>30</v>
      </c>
      <c r="AF3" s="140"/>
      <c r="AG3" s="141" t="s">
        <v>135</v>
      </c>
      <c r="AH3" s="140" t="s">
        <v>31</v>
      </c>
      <c r="AI3" s="140"/>
      <c r="AJ3" s="141" t="s">
        <v>135</v>
      </c>
      <c r="AK3" s="140" t="s">
        <v>22</v>
      </c>
      <c r="AL3" s="140"/>
      <c r="AM3" s="141" t="s">
        <v>135</v>
      </c>
      <c r="AN3" s="140" t="s">
        <v>23</v>
      </c>
      <c r="AO3" s="140"/>
      <c r="AP3" s="141" t="s">
        <v>135</v>
      </c>
      <c r="AQ3" s="140" t="s">
        <v>24</v>
      </c>
      <c r="AR3" s="140"/>
      <c r="AS3" s="141" t="s">
        <v>135</v>
      </c>
    </row>
    <row r="4" spans="1:46" s="24" customFormat="1" ht="27" customHeight="1" x14ac:dyDescent="0.25">
      <c r="A4" s="144"/>
      <c r="B4" s="144"/>
      <c r="C4" s="141"/>
      <c r="D4" s="37" t="s">
        <v>176</v>
      </c>
      <c r="E4" s="36" t="s">
        <v>194</v>
      </c>
      <c r="F4" s="141"/>
      <c r="G4" s="37" t="s">
        <v>176</v>
      </c>
      <c r="H4" s="36" t="s">
        <v>194</v>
      </c>
      <c r="I4" s="141"/>
      <c r="J4" s="37" t="s">
        <v>176</v>
      </c>
      <c r="K4" s="36" t="s">
        <v>194</v>
      </c>
      <c r="L4" s="141"/>
      <c r="M4" s="37" t="s">
        <v>176</v>
      </c>
      <c r="N4" s="36" t="s">
        <v>194</v>
      </c>
      <c r="O4" s="141"/>
      <c r="P4" s="37" t="s">
        <v>176</v>
      </c>
      <c r="Q4" s="36" t="s">
        <v>194</v>
      </c>
      <c r="R4" s="141"/>
      <c r="S4" s="37" t="s">
        <v>176</v>
      </c>
      <c r="T4" s="36" t="s">
        <v>194</v>
      </c>
      <c r="U4" s="141"/>
      <c r="V4" s="37" t="s">
        <v>176</v>
      </c>
      <c r="W4" s="36" t="s">
        <v>194</v>
      </c>
      <c r="X4" s="141"/>
      <c r="Y4" s="37" t="s">
        <v>176</v>
      </c>
      <c r="Z4" s="36" t="s">
        <v>194</v>
      </c>
      <c r="AA4" s="141"/>
      <c r="AB4" s="37" t="s">
        <v>176</v>
      </c>
      <c r="AC4" s="36" t="s">
        <v>194</v>
      </c>
      <c r="AD4" s="141"/>
      <c r="AE4" s="37" t="s">
        <v>176</v>
      </c>
      <c r="AF4" s="36" t="s">
        <v>194</v>
      </c>
      <c r="AG4" s="141"/>
      <c r="AH4" s="37" t="s">
        <v>176</v>
      </c>
      <c r="AI4" s="36" t="s">
        <v>194</v>
      </c>
      <c r="AJ4" s="141"/>
      <c r="AK4" s="37" t="s">
        <v>176</v>
      </c>
      <c r="AL4" s="36" t="s">
        <v>194</v>
      </c>
      <c r="AM4" s="141"/>
      <c r="AN4" s="37" t="s">
        <v>176</v>
      </c>
      <c r="AO4" s="36" t="s">
        <v>194</v>
      </c>
      <c r="AP4" s="141"/>
      <c r="AQ4" s="37" t="s">
        <v>176</v>
      </c>
      <c r="AR4" s="36" t="s">
        <v>194</v>
      </c>
      <c r="AS4" s="141"/>
    </row>
    <row r="5" spans="1:46" x14ac:dyDescent="0.25">
      <c r="A5" s="2" t="s">
        <v>33</v>
      </c>
      <c r="B5" s="2" t="s">
        <v>34</v>
      </c>
      <c r="C5" s="31" t="s">
        <v>35</v>
      </c>
      <c r="D5" s="31">
        <v>1</v>
      </c>
      <c r="E5" s="40">
        <v>2</v>
      </c>
      <c r="F5" s="39">
        <v>3</v>
      </c>
      <c r="G5" s="39">
        <v>4</v>
      </c>
      <c r="H5" s="39">
        <v>5</v>
      </c>
      <c r="I5" s="39">
        <v>6</v>
      </c>
      <c r="J5" s="39">
        <v>7</v>
      </c>
      <c r="K5" s="39">
        <v>8</v>
      </c>
      <c r="L5" s="39">
        <v>9</v>
      </c>
      <c r="M5" s="39">
        <v>10</v>
      </c>
      <c r="N5" s="39">
        <v>11</v>
      </c>
      <c r="O5" s="39">
        <v>12</v>
      </c>
      <c r="P5" s="39">
        <v>13</v>
      </c>
      <c r="Q5" s="40">
        <v>14</v>
      </c>
      <c r="R5" s="39">
        <v>15</v>
      </c>
      <c r="S5" s="39">
        <v>16</v>
      </c>
      <c r="T5" s="39">
        <v>17</v>
      </c>
      <c r="U5" s="39">
        <v>18</v>
      </c>
      <c r="V5" s="39">
        <v>19</v>
      </c>
      <c r="W5" s="39">
        <v>20</v>
      </c>
      <c r="X5" s="39">
        <v>21</v>
      </c>
      <c r="Y5" s="39">
        <v>22</v>
      </c>
      <c r="Z5" s="39">
        <v>23</v>
      </c>
      <c r="AA5" s="39">
        <v>24</v>
      </c>
      <c r="AB5" s="39">
        <v>25</v>
      </c>
      <c r="AC5" s="40">
        <v>26</v>
      </c>
      <c r="AD5" s="39">
        <v>27</v>
      </c>
      <c r="AE5" s="39">
        <v>28</v>
      </c>
      <c r="AF5" s="39">
        <v>29</v>
      </c>
      <c r="AG5" s="39">
        <v>30</v>
      </c>
      <c r="AH5" s="39">
        <v>31</v>
      </c>
      <c r="AI5" s="39">
        <v>32</v>
      </c>
      <c r="AJ5" s="39">
        <v>33</v>
      </c>
      <c r="AK5" s="39">
        <v>34</v>
      </c>
      <c r="AL5" s="39">
        <v>35</v>
      </c>
      <c r="AM5" s="39">
        <v>36</v>
      </c>
      <c r="AN5" s="39">
        <v>37</v>
      </c>
      <c r="AO5" s="40">
        <v>38</v>
      </c>
      <c r="AP5" s="39">
        <v>39</v>
      </c>
      <c r="AQ5" s="39">
        <v>40</v>
      </c>
      <c r="AR5" s="39">
        <v>41</v>
      </c>
      <c r="AS5" s="39">
        <v>42</v>
      </c>
      <c r="AT5" s="72">
        <v>1000</v>
      </c>
    </row>
    <row r="6" spans="1:46" s="24" customFormat="1" ht="29.25" x14ac:dyDescent="0.25">
      <c r="A6" s="16">
        <v>1</v>
      </c>
      <c r="B6" s="16"/>
      <c r="C6" s="15" t="s">
        <v>0</v>
      </c>
      <c r="D6" s="73">
        <f>SUM(D7:D12)</f>
        <v>312706.83585999999</v>
      </c>
      <c r="E6" s="97">
        <f>SUM(E7:E12)</f>
        <v>221043.26376</v>
      </c>
      <c r="F6" s="85">
        <f>IF(D6=0," ",IF(E6/D6*100&gt;200,"св.200",E6/D6))</f>
        <v>0.70687058423936056</v>
      </c>
      <c r="G6" s="73">
        <f>SUM(G7:G12)</f>
        <v>38861.941070000001</v>
      </c>
      <c r="H6" s="73">
        <f>SUM(H7:H12)</f>
        <v>34079.775809999992</v>
      </c>
      <c r="I6" s="85">
        <f>IF(G6=0," ",IF(H6/G6*100&gt;200,"св.200",H6/G6))</f>
        <v>0.87694476579576552</v>
      </c>
      <c r="J6" s="73">
        <f>SUM(J7:J12)</f>
        <v>43179.755540000006</v>
      </c>
      <c r="K6" s="73">
        <f t="shared" ref="K6:Z6" si="0">SUM(K7:K12)</f>
        <v>24460.211060000001</v>
      </c>
      <c r="L6" s="85">
        <f>IF(J6=0," ",IF(K6/J6*100&gt;200,"св.200",K6/J6))</f>
        <v>0.56647405141840224</v>
      </c>
      <c r="M6" s="73">
        <f>SUM(M7:M12)</f>
        <v>118.84336999999999</v>
      </c>
      <c r="N6" s="73">
        <f t="shared" si="0"/>
        <v>0.752</v>
      </c>
      <c r="O6" s="85">
        <f>IF(M6=0," ",IF(N6/M6*100&gt;200,"св.200",N6/M6))</f>
        <v>6.3276563093086309E-3</v>
      </c>
      <c r="P6" s="73">
        <f>SUM(P7:P12)</f>
        <v>3302.5038400000003</v>
      </c>
      <c r="Q6" s="73">
        <f>SUM(Q7:Q12)</f>
        <v>2493.3358800000001</v>
      </c>
      <c r="R6" s="85">
        <f>IF(P6=0," ",IF(Q6/P6*100&gt;200,"св.200",Q6/P6))</f>
        <v>0.75498349155590982</v>
      </c>
      <c r="S6" s="73">
        <f>SUM(S7:S12)</f>
        <v>82597.085500000001</v>
      </c>
      <c r="T6" s="73">
        <f t="shared" si="0"/>
        <v>43939.724040000001</v>
      </c>
      <c r="U6" s="85">
        <f>IF(S6=0," ",IF(T6/S6*100&gt;200,"св.200",T6/S6))</f>
        <v>0.53197668869321058</v>
      </c>
      <c r="V6" s="73">
        <f>SUM(V7:V12)</f>
        <v>140720.44893999997</v>
      </c>
      <c r="W6" s="73">
        <f>SUM(W7:W12)</f>
        <v>112899.40898000001</v>
      </c>
      <c r="X6" s="85">
        <f>IF(V6=0," ",IF(W6/V6*100&gt;200,"св.200",W6/V6))</f>
        <v>0.80229568502967019</v>
      </c>
      <c r="Y6" s="73">
        <f>SUM(Y7:Y12)</f>
        <v>59.436</v>
      </c>
      <c r="Z6" s="73">
        <f t="shared" si="0"/>
        <v>0</v>
      </c>
      <c r="AA6" s="85">
        <f>IF(Y6=0," ",IF(Z6/Y6*100&gt;200,"св.200",Z6/Y6))</f>
        <v>0</v>
      </c>
      <c r="AB6" s="80">
        <f>SUM(AB7:AB12)</f>
        <v>3866.8215999999998</v>
      </c>
      <c r="AC6" s="80">
        <f t="shared" ref="AC6:AQ6" si="1">SUM(AC7:AC12)</f>
        <v>2803.1963299999998</v>
      </c>
      <c r="AD6" s="86">
        <f>IF(AB6=0," ",IF(AC6/AB6*100&gt;200,"св.200",AC6/AB6))</f>
        <v>0.72493552068706768</v>
      </c>
      <c r="AE6" s="80">
        <f t="shared" si="1"/>
        <v>515.04823999999996</v>
      </c>
      <c r="AF6" s="80">
        <f>SUM(AF7:AF12)</f>
        <v>421.59949000000006</v>
      </c>
      <c r="AG6" s="86">
        <f t="shared" ref="AG6:AG12" si="2">IF(AE6=0," ",IF(AF6/AE6*100&gt;200,"св.200",AF6/AE6))</f>
        <v>0.81856311168056817</v>
      </c>
      <c r="AH6" s="80">
        <f t="shared" si="1"/>
        <v>1562.6568400000001</v>
      </c>
      <c r="AI6" s="80">
        <f t="shared" si="1"/>
        <v>1523.1586400000001</v>
      </c>
      <c r="AJ6" s="86">
        <f>IF(AH6=0," ",IF(AI6/AH6*100&gt;200,"св.200",AI6/AH6))</f>
        <v>0.97472368917541741</v>
      </c>
      <c r="AK6" s="80">
        <f t="shared" si="1"/>
        <v>373.23113999999998</v>
      </c>
      <c r="AL6" s="80">
        <f t="shared" si="1"/>
        <v>248.01835999999997</v>
      </c>
      <c r="AM6" s="86">
        <f>IF(AK6=0," ",IF(AL6/AK6*100&gt;200,"св.200",AL6/AK6))</f>
        <v>0.66451679246270823</v>
      </c>
      <c r="AN6" s="80">
        <f t="shared" si="1"/>
        <v>893.63564999999983</v>
      </c>
      <c r="AO6" s="80">
        <f t="shared" si="1"/>
        <v>206.21345000000002</v>
      </c>
      <c r="AP6" s="86">
        <f>IF(AN6=0," ",IF(AO6/AN6*100&gt;200,"св.200",AO6/AN6))</f>
        <v>0.2307578597608545</v>
      </c>
      <c r="AQ6" s="80">
        <f t="shared" si="1"/>
        <v>522.24972999999943</v>
      </c>
      <c r="AR6" s="80">
        <f>SUM(AR7:AR12)</f>
        <v>404.20639000000028</v>
      </c>
      <c r="AS6" s="86">
        <f>IF(AQ6=0," ",IF(AR6/AQ6*100&gt;200,"св.200",AR6/AQ6))</f>
        <v>0.77397146763484348</v>
      </c>
    </row>
    <row r="7" spans="1:46" s="24" customFormat="1" ht="15.75" x14ac:dyDescent="0.25">
      <c r="A7" s="25"/>
      <c r="B7" s="25">
        <v>1</v>
      </c>
      <c r="C7" s="26" t="s">
        <v>1</v>
      </c>
      <c r="D7" s="74">
        <f>G7+J7+M7+P7+S7+V7+Y7+AB7</f>
        <v>5818.1016799999998</v>
      </c>
      <c r="E7" s="75">
        <f>H7+K7+N7+Q7+T7+W7+Z7+AC7</f>
        <v>4134.12745</v>
      </c>
      <c r="F7" s="87">
        <f t="shared" ref="F7:F35" si="3">IF(D7=0," ",IF(E7/D7*100&gt;200,"св.200",E7/D7))</f>
        <v>0.71056294258508046</v>
      </c>
      <c r="G7" s="92">
        <v>716.06095999999991</v>
      </c>
      <c r="H7" s="88">
        <v>909.63583999999992</v>
      </c>
      <c r="I7" s="87">
        <f t="shared" ref="I7:I35" si="4">IF(G7=0," ",IF(H7/G7*100&gt;200,"св.200",H7/G7))</f>
        <v>1.2703329615958954</v>
      </c>
      <c r="J7" s="92">
        <v>434.8245</v>
      </c>
      <c r="K7" s="88">
        <v>371.14519000000001</v>
      </c>
      <c r="L7" s="87">
        <f t="shared" ref="L7:L35" si="5">IF(J7=0," ",IF(K7/J7*100&gt;200,"св.200",K7/J7))</f>
        <v>0.85355169729396574</v>
      </c>
      <c r="M7" s="92">
        <v>0</v>
      </c>
      <c r="N7" s="88">
        <v>0</v>
      </c>
      <c r="O7" s="87" t="str">
        <f t="shared" ref="O7:O35" si="6">IF(M7=0," ",IF(N7/M7*100&gt;200,"св.200",N7/M7))</f>
        <v xml:space="preserve"> </v>
      </c>
      <c r="P7" s="92">
        <v>67.697000000000003</v>
      </c>
      <c r="Q7" s="88">
        <v>60.947000000000003</v>
      </c>
      <c r="R7" s="87">
        <f>IF(Q7=0," ",IF(Q7/P7*100&gt;200,"св.200",Q7/P7))</f>
        <v>0.90029100255550465</v>
      </c>
      <c r="S7" s="92">
        <v>2108.1245699999999</v>
      </c>
      <c r="T7" s="88">
        <v>1262.13788</v>
      </c>
      <c r="U7" s="87">
        <f t="shared" ref="U7:U35" si="7">IF(S7=0," ",IF(T7/S7*100&gt;200,"св.200",T7/S7))</f>
        <v>0.5987017550865128</v>
      </c>
      <c r="V7" s="92">
        <v>2491.3946499999997</v>
      </c>
      <c r="W7" s="88">
        <v>1530.26154</v>
      </c>
      <c r="X7" s="87">
        <f t="shared" ref="X7:X35" si="8">IF(V7=0," ",IF(W7/V7*100&gt;200,"св.200",W7/V7))</f>
        <v>0.61421884324910148</v>
      </c>
      <c r="Y7" s="74">
        <v>0</v>
      </c>
      <c r="Z7" s="88"/>
      <c r="AA7" s="87" t="str">
        <f t="shared" ref="AA7:AA35" si="9">IF(Y7=0," ",IF(Z7/Y7*100&gt;200,"св.200",Z7/Y7))</f>
        <v xml:space="preserve"> </v>
      </c>
      <c r="AB7" s="92">
        <v>0</v>
      </c>
      <c r="AC7" s="88">
        <v>0</v>
      </c>
      <c r="AD7" s="89" t="str">
        <f>IF(AC7=0," ",IF(AC7/AB7*100&gt;200,"св.200",AC7/AB7))</f>
        <v xml:space="preserve"> </v>
      </c>
      <c r="AE7" s="92">
        <v>0</v>
      </c>
      <c r="AF7" s="88">
        <v>0</v>
      </c>
      <c r="AG7" s="89" t="str">
        <f t="shared" si="2"/>
        <v xml:space="preserve"> </v>
      </c>
      <c r="AH7" s="92">
        <v>0</v>
      </c>
      <c r="AI7" s="88">
        <v>0</v>
      </c>
      <c r="AJ7" s="89" t="str">
        <f t="shared" ref="AJ7:AJ35" si="10">IF(AH7=0," ",IF(AI7/AH7*100&gt;200,"св.200",AI7/AH7))</f>
        <v xml:space="preserve"> </v>
      </c>
      <c r="AK7" s="92">
        <v>0</v>
      </c>
      <c r="AL7" s="88">
        <v>0</v>
      </c>
      <c r="AM7" s="89" t="str">
        <f>IF(AL7=0," ",IF(AL7/AK7*100&gt;200,"св.200",AL7/AK7))</f>
        <v xml:space="preserve"> </v>
      </c>
      <c r="AN7" s="92">
        <v>0</v>
      </c>
      <c r="AO7" s="88">
        <v>0</v>
      </c>
      <c r="AP7" s="89" t="str">
        <f>IF(AO7=0," ",IF(AO7/AN7*100&gt;200,"св.200",AO7/AN7))</f>
        <v xml:space="preserve"> </v>
      </c>
      <c r="AQ7" s="77">
        <f t="shared" ref="AQ7:AQ12" si="11">AB7-AE7-AH7-AK7-AN7</f>
        <v>0</v>
      </c>
      <c r="AR7" s="79">
        <f t="shared" ref="AR7:AR13" si="12">AC7-AF7-AI7-AL7-AO7</f>
        <v>0</v>
      </c>
      <c r="AS7" s="89" t="str">
        <f>IF(AQ7=0," ",IF(AR7/AQ7*100&gt;200,"св.200",AR7/AQ7))</f>
        <v xml:space="preserve"> </v>
      </c>
    </row>
    <row r="8" spans="1:46" s="24" customFormat="1" ht="15.75" x14ac:dyDescent="0.25">
      <c r="A8" s="25"/>
      <c r="B8" s="25">
        <v>2</v>
      </c>
      <c r="C8" s="26" t="s">
        <v>207</v>
      </c>
      <c r="D8" s="74">
        <f>G8+J8+M8+P8+S8+V8+Y8+AB8</f>
        <v>236966.83596999999</v>
      </c>
      <c r="E8" s="75">
        <f>H8+K8+N8+Q8+T8+W8+Z8+AC8+G49</f>
        <v>177290.84093999999</v>
      </c>
      <c r="F8" s="87">
        <f t="shared" si="3"/>
        <v>0.74816731300934036</v>
      </c>
      <c r="G8" s="92">
        <v>29782.094249999998</v>
      </c>
      <c r="H8" s="88">
        <v>30477.39716</v>
      </c>
      <c r="I8" s="87">
        <f t="shared" si="4"/>
        <v>1.0233463403937755</v>
      </c>
      <c r="J8" s="92">
        <v>33236.207470000001</v>
      </c>
      <c r="K8" s="88">
        <v>18213.164350000003</v>
      </c>
      <c r="L8" s="87">
        <f t="shared" si="5"/>
        <v>0.54799165537884409</v>
      </c>
      <c r="M8" s="92">
        <v>0.46920000000000001</v>
      </c>
      <c r="N8" s="88">
        <v>0.42</v>
      </c>
      <c r="O8" s="87">
        <f t="shared" si="6"/>
        <v>0.8951406649616368</v>
      </c>
      <c r="P8" s="92">
        <v>2538.87995</v>
      </c>
      <c r="Q8" s="88">
        <v>2001.6687299999999</v>
      </c>
      <c r="R8" s="87">
        <f>IF(P9=0," ",IF(Q8/P8*100&gt;200,"св.200",Q8/P8))</f>
        <v>0.78840621432297331</v>
      </c>
      <c r="S8" s="92">
        <v>60030.755539999998</v>
      </c>
      <c r="T8" s="88">
        <v>32788.732060000002</v>
      </c>
      <c r="U8" s="87">
        <f t="shared" si="7"/>
        <v>0.54619889030302227</v>
      </c>
      <c r="V8" s="92">
        <v>107599.07625999999</v>
      </c>
      <c r="W8" s="88">
        <v>90709.547960000011</v>
      </c>
      <c r="X8" s="87">
        <f t="shared" si="8"/>
        <v>0.8430327760510834</v>
      </c>
      <c r="Y8" s="74">
        <v>59.436</v>
      </c>
      <c r="Z8" s="88"/>
      <c r="AA8" s="87">
        <f t="shared" si="9"/>
        <v>0</v>
      </c>
      <c r="AB8" s="92">
        <v>3719.9172999999996</v>
      </c>
      <c r="AC8" s="88">
        <v>2740.37102</v>
      </c>
      <c r="AD8" s="89">
        <f>IF(AC8=0," ",IF(AC8/AB8*100&gt;200,"св.200",AC8/AB8))</f>
        <v>0.73667525350630791</v>
      </c>
      <c r="AE8" s="92">
        <v>499.33274999999998</v>
      </c>
      <c r="AF8" s="88">
        <v>415.58600000000001</v>
      </c>
      <c r="AG8" s="89">
        <f t="shared" si="2"/>
        <v>0.83228268123811233</v>
      </c>
      <c r="AH8" s="92">
        <v>1514.55843</v>
      </c>
      <c r="AI8" s="88">
        <v>1488.71117</v>
      </c>
      <c r="AJ8" s="89">
        <f t="shared" si="10"/>
        <v>0.98293412819999293</v>
      </c>
      <c r="AK8" s="92">
        <v>367.19673</v>
      </c>
      <c r="AL8" s="88">
        <v>242.79028</v>
      </c>
      <c r="AM8" s="89">
        <f>IF(AL8=0," ",IF(AL8/AK8*100&gt;200,"св.200",AL8/AK8))</f>
        <v>0.66119946111720551</v>
      </c>
      <c r="AN8" s="92">
        <v>840.56419999999991</v>
      </c>
      <c r="AO8" s="88">
        <v>204.97648000000001</v>
      </c>
      <c r="AP8" s="89">
        <f>IF(AN8=0," ",IF(AO8/AN8*100&gt;200,"св.200",AO8/AN8))</f>
        <v>0.24385582921566257</v>
      </c>
      <c r="AQ8" s="77">
        <f t="shared" si="11"/>
        <v>498.26518999999951</v>
      </c>
      <c r="AR8" s="79">
        <f t="shared" si="12"/>
        <v>388.30709000000024</v>
      </c>
      <c r="AS8" s="89">
        <f t="shared" ref="AS8:AS34" si="13">IF(AQ8=0," ",IF(AR8/AQ8*100&gt;200,"св.200",AR8/AQ8))</f>
        <v>0.77931811772763138</v>
      </c>
    </row>
    <row r="9" spans="1:46" s="24" customFormat="1" ht="15.75" x14ac:dyDescent="0.25">
      <c r="A9" s="25"/>
      <c r="B9" s="25">
        <v>3</v>
      </c>
      <c r="C9" s="26" t="s">
        <v>2</v>
      </c>
      <c r="D9" s="74">
        <f t="shared" ref="D9:D34" si="14">G9+J9+M9+P9+S9+V9+Y9+AB9</f>
        <v>31976.537859999997</v>
      </c>
      <c r="E9" s="75">
        <f>H9+K9+N9+Q9+T9+W9+Z9+AC9</f>
        <v>17263.82704</v>
      </c>
      <c r="F9" s="87">
        <f t="shared" si="3"/>
        <v>0.53989043828273919</v>
      </c>
      <c r="G9" s="92">
        <v>526.19700999999998</v>
      </c>
      <c r="H9" s="88">
        <v>389.57418000000001</v>
      </c>
      <c r="I9" s="87">
        <f t="shared" si="4"/>
        <v>0.74035802673983275</v>
      </c>
      <c r="J9" s="92">
        <v>4171.1433100000004</v>
      </c>
      <c r="K9" s="88">
        <v>2682.7999900000004</v>
      </c>
      <c r="L9" s="87">
        <f t="shared" si="5"/>
        <v>0.643180967570256</v>
      </c>
      <c r="M9" s="92">
        <v>56.09957</v>
      </c>
      <c r="N9" s="88">
        <v>0.28399999999999997</v>
      </c>
      <c r="O9" s="87">
        <f t="shared" si="6"/>
        <v>5.0624273947197807E-3</v>
      </c>
      <c r="P9" s="92">
        <v>371.02089000000001</v>
      </c>
      <c r="Q9" s="88">
        <v>164.13153</v>
      </c>
      <c r="R9" s="87">
        <f>IF(P10=0," ",IF(Q9/P9*100&gt;200,"св.200",Q9/P9))</f>
        <v>0.44237813671354193</v>
      </c>
      <c r="S9" s="92">
        <v>10921.28537</v>
      </c>
      <c r="T9" s="88">
        <v>4661.4319100000002</v>
      </c>
      <c r="U9" s="87">
        <f t="shared" si="7"/>
        <v>0.42682081385810361</v>
      </c>
      <c r="V9" s="92">
        <v>15827.89507</v>
      </c>
      <c r="W9" s="88">
        <v>9327.5810700000002</v>
      </c>
      <c r="X9" s="87">
        <f t="shared" si="8"/>
        <v>0.58931279419961435</v>
      </c>
      <c r="Y9" s="74">
        <v>0</v>
      </c>
      <c r="Z9" s="88"/>
      <c r="AA9" s="87" t="str">
        <f t="shared" si="9"/>
        <v xml:space="preserve"> </v>
      </c>
      <c r="AB9" s="92">
        <v>102.89664</v>
      </c>
      <c r="AC9" s="88">
        <v>38.024360000000001</v>
      </c>
      <c r="AD9" s="89">
        <f t="shared" ref="AD9:AD35" si="15">IF(AB9=0," ",IF(AC9/AB9*100&gt;200,"св.200",AC9/AB9))</f>
        <v>0.36953937465790915</v>
      </c>
      <c r="AE9" s="92">
        <v>14.523549999999998</v>
      </c>
      <c r="AF9" s="88">
        <v>4.8215500000000002</v>
      </c>
      <c r="AG9" s="89">
        <f t="shared" si="2"/>
        <v>0.33198150589903991</v>
      </c>
      <c r="AH9" s="92">
        <v>45.094720000000002</v>
      </c>
      <c r="AI9" s="88">
        <v>31.44378</v>
      </c>
      <c r="AJ9" s="89">
        <f t="shared" si="10"/>
        <v>0.6972829635043748</v>
      </c>
      <c r="AK9" s="92">
        <v>0.69952999999999999</v>
      </c>
      <c r="AL9" s="88">
        <v>0.18819999999999998</v>
      </c>
      <c r="AM9" s="89">
        <f t="shared" ref="AM9:AM35" si="16">IF(AK9=0," ",IF(AL9/AK9*100&gt;200,"св.200",AL9/AK9))</f>
        <v>0.2690377825111146</v>
      </c>
      <c r="AN9" s="92">
        <v>33.49353</v>
      </c>
      <c r="AO9" s="88">
        <v>0.49363000000000001</v>
      </c>
      <c r="AP9" s="89">
        <f t="shared" ref="AP9:AP35" si="17">IF(AN9=0," ",IF(AO9/AN9*100&gt;200,"св.200",AO9/AN9))</f>
        <v>1.473807030790723E-2</v>
      </c>
      <c r="AQ9" s="77">
        <f t="shared" si="11"/>
        <v>9.0853099999999998</v>
      </c>
      <c r="AR9" s="79">
        <f t="shared" si="12"/>
        <v>1.0771999999999993</v>
      </c>
      <c r="AS9" s="89">
        <f t="shared" si="13"/>
        <v>0.11856502419840372</v>
      </c>
    </row>
    <row r="10" spans="1:46" s="24" customFormat="1" ht="15.75" x14ac:dyDescent="0.25">
      <c r="A10" s="25"/>
      <c r="B10" s="25">
        <v>4</v>
      </c>
      <c r="C10" s="26" t="s">
        <v>3</v>
      </c>
      <c r="D10" s="74">
        <f t="shared" si="14"/>
        <v>8319.9468800000013</v>
      </c>
      <c r="E10" s="75">
        <f>(H10+K10+N10+Q10+T10+W10+Z10+AC10)</f>
        <v>4662.4993100000002</v>
      </c>
      <c r="F10" s="87">
        <f t="shared" si="3"/>
        <v>0.56040012962198138</v>
      </c>
      <c r="G10" s="92">
        <v>919.98798999999997</v>
      </c>
      <c r="H10" s="88">
        <v>304.02780999999999</v>
      </c>
      <c r="I10" s="87">
        <f t="shared" si="4"/>
        <v>0.33046932493107872</v>
      </c>
      <c r="J10" s="92">
        <v>1539.83772</v>
      </c>
      <c r="K10" s="88">
        <v>555.65857999999992</v>
      </c>
      <c r="L10" s="87">
        <f t="shared" si="5"/>
        <v>0.3608552854517682</v>
      </c>
      <c r="M10" s="92">
        <v>0.18</v>
      </c>
      <c r="N10" s="88">
        <v>0</v>
      </c>
      <c r="O10" s="87">
        <f t="shared" si="6"/>
        <v>0</v>
      </c>
      <c r="P10" s="92">
        <v>145.52199999999999</v>
      </c>
      <c r="Q10" s="88">
        <v>207.11150000000001</v>
      </c>
      <c r="R10" s="87">
        <f>IF(P11=0," ",IF(Q10/P10*100&gt;200,"св.200",Q10/P10))</f>
        <v>1.4232315388738475</v>
      </c>
      <c r="S10" s="92">
        <v>3552.6742300000001</v>
      </c>
      <c r="T10" s="88">
        <v>2118.7623699999999</v>
      </c>
      <c r="U10" s="87">
        <f t="shared" si="7"/>
        <v>0.59638521092320917</v>
      </c>
      <c r="V10" s="92">
        <v>2142.3523000000005</v>
      </c>
      <c r="W10" s="88">
        <v>1471.1304400000001</v>
      </c>
      <c r="X10" s="87">
        <f t="shared" si="8"/>
        <v>0.68668931809208034</v>
      </c>
      <c r="Y10" s="74">
        <v>0</v>
      </c>
      <c r="Z10" s="88"/>
      <c r="AA10" s="87" t="str">
        <f t="shared" si="9"/>
        <v xml:space="preserve"> </v>
      </c>
      <c r="AB10" s="92">
        <v>19.39264</v>
      </c>
      <c r="AC10" s="88">
        <v>5.8086099999999998</v>
      </c>
      <c r="AD10" s="89">
        <f t="shared" si="15"/>
        <v>0.29952652140193392</v>
      </c>
      <c r="AE10" s="92">
        <v>0.31757999999999997</v>
      </c>
      <c r="AF10" s="88">
        <v>0.31757999999999997</v>
      </c>
      <c r="AG10" s="89">
        <f t="shared" si="2"/>
        <v>1</v>
      </c>
      <c r="AH10" s="92">
        <v>3.0036900000000002</v>
      </c>
      <c r="AI10" s="88">
        <v>3.0036900000000002</v>
      </c>
      <c r="AJ10" s="89">
        <f t="shared" si="10"/>
        <v>1</v>
      </c>
      <c r="AK10" s="92">
        <v>0.33789999999999998</v>
      </c>
      <c r="AL10" s="88">
        <v>0.33789999999999998</v>
      </c>
      <c r="AM10" s="89">
        <f t="shared" si="16"/>
        <v>1</v>
      </c>
      <c r="AN10" s="92">
        <v>14.20485</v>
      </c>
      <c r="AO10" s="88">
        <v>0.65195000000000003</v>
      </c>
      <c r="AP10" s="89">
        <f t="shared" si="17"/>
        <v>4.5896295983414118E-2</v>
      </c>
      <c r="AQ10" s="77">
        <f t="shared" si="11"/>
        <v>1.5286200000000019</v>
      </c>
      <c r="AR10" s="79">
        <f t="shared" si="12"/>
        <v>1.4974900000000002</v>
      </c>
      <c r="AS10" s="89">
        <f t="shared" si="13"/>
        <v>0.97963522654420221</v>
      </c>
    </row>
    <row r="11" spans="1:46" s="24" customFormat="1" ht="15.75" x14ac:dyDescent="0.25">
      <c r="A11" s="25"/>
      <c r="B11" s="25">
        <v>5</v>
      </c>
      <c r="C11" s="26" t="s">
        <v>165</v>
      </c>
      <c r="D11" s="74">
        <f t="shared" si="14"/>
        <v>13511.26981</v>
      </c>
      <c r="E11" s="75">
        <f>(H11+K11+N11+Q11+T11+W11+Z11+AC11)</f>
        <v>5368.2028500000006</v>
      </c>
      <c r="F11" s="87">
        <f t="shared" si="3"/>
        <v>0.39731297838689233</v>
      </c>
      <c r="G11" s="92">
        <v>6059.3025900000002</v>
      </c>
      <c r="H11" s="88">
        <v>1207.68102</v>
      </c>
      <c r="I11" s="87">
        <f t="shared" si="4"/>
        <v>0.1993102344803018</v>
      </c>
      <c r="J11" s="92">
        <v>1070.52585</v>
      </c>
      <c r="K11" s="88">
        <v>716.90859</v>
      </c>
      <c r="L11" s="87">
        <f t="shared" si="5"/>
        <v>0.66967891527327439</v>
      </c>
      <c r="M11" s="92">
        <v>4.8000000000000001E-2</v>
      </c>
      <c r="N11" s="88">
        <v>4.8000000000000001E-2</v>
      </c>
      <c r="O11" s="87">
        <f t="shared" si="6"/>
        <v>1</v>
      </c>
      <c r="P11" s="92">
        <v>94.6</v>
      </c>
      <c r="Q11" s="88">
        <v>32.719000000000001</v>
      </c>
      <c r="R11" s="87"/>
      <c r="S11" s="92">
        <v>1678.8601200000001</v>
      </c>
      <c r="T11" s="88">
        <v>673.55889999999999</v>
      </c>
      <c r="U11" s="87">
        <f t="shared" si="7"/>
        <v>0.40120013095551998</v>
      </c>
      <c r="V11" s="92">
        <v>4595.7982599999996</v>
      </c>
      <c r="W11" s="88">
        <v>2725.6075900000005</v>
      </c>
      <c r="X11" s="87">
        <f t="shared" si="8"/>
        <v>0.59306510769252108</v>
      </c>
      <c r="Y11" s="74">
        <v>0</v>
      </c>
      <c r="Z11" s="88"/>
      <c r="AA11" s="87" t="str">
        <f t="shared" si="9"/>
        <v xml:space="preserve"> </v>
      </c>
      <c r="AB11" s="92">
        <v>12.13499</v>
      </c>
      <c r="AC11" s="88">
        <v>11.67975</v>
      </c>
      <c r="AD11" s="89">
        <f t="shared" si="15"/>
        <v>0.96248534197391178</v>
      </c>
      <c r="AE11" s="92">
        <v>0</v>
      </c>
      <c r="AF11" s="88">
        <v>0</v>
      </c>
      <c r="AG11" s="89" t="str">
        <f t="shared" si="2"/>
        <v xml:space="preserve"> </v>
      </c>
      <c r="AH11" s="92">
        <v>0</v>
      </c>
      <c r="AI11" s="88">
        <v>0</v>
      </c>
      <c r="AJ11" s="89" t="str">
        <f t="shared" si="10"/>
        <v xml:space="preserve"> </v>
      </c>
      <c r="AK11" s="92">
        <v>4.7017299999999995</v>
      </c>
      <c r="AL11" s="88">
        <v>4.7017299999999995</v>
      </c>
      <c r="AM11" s="89">
        <f t="shared" si="16"/>
        <v>1</v>
      </c>
      <c r="AN11" s="92">
        <v>0.45526</v>
      </c>
      <c r="AO11" s="88">
        <v>2.0000000000000002E-5</v>
      </c>
      <c r="AP11" s="89">
        <f t="shared" si="17"/>
        <v>4.3930940561437425E-5</v>
      </c>
      <c r="AQ11" s="77">
        <f t="shared" si="11"/>
        <v>6.9780000000000006</v>
      </c>
      <c r="AR11" s="79">
        <f t="shared" si="12"/>
        <v>6.9780000000000006</v>
      </c>
      <c r="AS11" s="89">
        <f t="shared" si="13"/>
        <v>1</v>
      </c>
    </row>
    <row r="12" spans="1:46" s="24" customFormat="1" ht="15.75" x14ac:dyDescent="0.25">
      <c r="A12" s="25"/>
      <c r="B12" s="25">
        <v>6</v>
      </c>
      <c r="C12" s="26" t="s">
        <v>206</v>
      </c>
      <c r="D12" s="74">
        <f t="shared" si="14"/>
        <v>16114.14366</v>
      </c>
      <c r="E12" s="75">
        <f>(H12+K12+N12+Q12+T12+W12+Z12+AC12)+G47</f>
        <v>12323.766169999999</v>
      </c>
      <c r="F12" s="87">
        <f t="shared" si="3"/>
        <v>0.76477946517202633</v>
      </c>
      <c r="G12" s="92">
        <v>858.29827</v>
      </c>
      <c r="H12" s="88">
        <v>791.45980000000009</v>
      </c>
      <c r="I12" s="87">
        <f t="shared" si="4"/>
        <v>0.92212675670428657</v>
      </c>
      <c r="J12" s="92">
        <v>2727.2166899999997</v>
      </c>
      <c r="K12" s="88">
        <v>1920.5343600000001</v>
      </c>
      <c r="L12" s="87">
        <f t="shared" si="5"/>
        <v>0.7042104014111179</v>
      </c>
      <c r="M12" s="92">
        <v>62.046599999999998</v>
      </c>
      <c r="N12" s="88">
        <v>0</v>
      </c>
      <c r="O12" s="87">
        <f t="shared" si="6"/>
        <v>0</v>
      </c>
      <c r="P12" s="92">
        <v>84.784000000000006</v>
      </c>
      <c r="Q12" s="88">
        <v>26.758119999999998</v>
      </c>
      <c r="R12" s="87">
        <f>IF(P12=0," ",IF(Q12/P12*100&gt;200,"св.200",Q12/P12))</f>
        <v>0.31560341573881862</v>
      </c>
      <c r="S12" s="92">
        <v>4305.3856699999997</v>
      </c>
      <c r="T12" s="88">
        <v>2435.1009199999999</v>
      </c>
      <c r="U12" s="87">
        <f t="shared" si="7"/>
        <v>0.56559414339296576</v>
      </c>
      <c r="V12" s="92">
        <v>8063.9324000000006</v>
      </c>
      <c r="W12" s="88">
        <v>7135.2803800000002</v>
      </c>
      <c r="X12" s="87">
        <f t="shared" si="8"/>
        <v>0.88483881387696151</v>
      </c>
      <c r="Y12" s="74">
        <v>0</v>
      </c>
      <c r="Z12" s="88"/>
      <c r="AA12" s="87" t="str">
        <f t="shared" si="9"/>
        <v xml:space="preserve"> </v>
      </c>
      <c r="AB12" s="92">
        <v>12.480030000000001</v>
      </c>
      <c r="AC12" s="88">
        <v>7.3125900000000001</v>
      </c>
      <c r="AD12" s="89">
        <f t="shared" si="15"/>
        <v>0.58594330302090614</v>
      </c>
      <c r="AE12" s="92">
        <v>0.87436000000000003</v>
      </c>
      <c r="AF12" s="88">
        <v>0.87436000000000003</v>
      </c>
      <c r="AG12" s="89">
        <f t="shared" si="2"/>
        <v>1</v>
      </c>
      <c r="AH12" s="92">
        <v>0</v>
      </c>
      <c r="AI12" s="88">
        <v>0</v>
      </c>
      <c r="AJ12" s="89" t="str">
        <f t="shared" si="10"/>
        <v xml:space="preserve"> </v>
      </c>
      <c r="AK12" s="92">
        <v>0.29525000000000001</v>
      </c>
      <c r="AL12" s="88">
        <v>2.5000000000000001E-4</v>
      </c>
      <c r="AM12" s="89">
        <f t="shared" si="16"/>
        <v>8.4674005080440302E-4</v>
      </c>
      <c r="AN12" s="92">
        <v>4.9178100000000002</v>
      </c>
      <c r="AO12" s="88">
        <v>9.1370000000000007E-2</v>
      </c>
      <c r="AP12" s="89">
        <f t="shared" si="17"/>
        <v>1.8579408313863285E-2</v>
      </c>
      <c r="AQ12" s="77">
        <f t="shared" si="11"/>
        <v>6.3926100000000021</v>
      </c>
      <c r="AR12" s="79">
        <f t="shared" si="12"/>
        <v>6.3466099999999992</v>
      </c>
      <c r="AS12" s="89">
        <f t="shared" si="13"/>
        <v>0.9928041910893981</v>
      </c>
    </row>
    <row r="13" spans="1:46" s="24" customFormat="1" ht="29.25" x14ac:dyDescent="0.25">
      <c r="A13" s="16">
        <v>2</v>
      </c>
      <c r="B13" s="16"/>
      <c r="C13" s="15" t="s">
        <v>4</v>
      </c>
      <c r="D13" s="73">
        <f>SUM(D14:D34)</f>
        <v>40156.711616694214</v>
      </c>
      <c r="E13" s="97">
        <f>SUM(E14:E34)</f>
        <v>31473.050249999997</v>
      </c>
      <c r="F13" s="85">
        <f t="shared" si="3"/>
        <v>0.7837556658129301</v>
      </c>
      <c r="G13" s="73">
        <f>SUM(G14:G34)</f>
        <v>25386.641266694209</v>
      </c>
      <c r="H13" s="73">
        <f>SUM(H14:H34)</f>
        <v>21808.135910000001</v>
      </c>
      <c r="I13" s="85">
        <f t="shared" si="4"/>
        <v>0.85903982653313815</v>
      </c>
      <c r="J13" s="73">
        <f>SUM(J14:J34)</f>
        <v>11023.723720000002</v>
      </c>
      <c r="K13" s="73">
        <f>SUM(K14:K34)</f>
        <v>7711.1742900000008</v>
      </c>
      <c r="L13" s="85">
        <f t="shared" si="5"/>
        <v>0.69950721606074495</v>
      </c>
      <c r="M13" s="73">
        <f>SUM(M14:M34)</f>
        <v>101.96188000000001</v>
      </c>
      <c r="N13" s="73">
        <f>SUM(N14:N34)</f>
        <v>107.93986</v>
      </c>
      <c r="O13" s="85">
        <f t="shared" si="6"/>
        <v>1.0586295584192837</v>
      </c>
      <c r="P13" s="73">
        <f>SUM(P14:P34)</f>
        <v>894.54896999999994</v>
      </c>
      <c r="Q13" s="73">
        <f>SUM(Q14:Q34)</f>
        <v>462.65582000000006</v>
      </c>
      <c r="R13" s="85">
        <f t="shared" ref="R13:R35" si="18">IF(P13=0," ",IF(Q13/P13*100&gt;200,"св.200",Q13/P13))</f>
        <v>0.51719451423659912</v>
      </c>
      <c r="S13" s="73">
        <f>SUM(S14:S34)</f>
        <v>0.45899000000000001</v>
      </c>
      <c r="T13" s="73">
        <f>SUM(T14:T34)</f>
        <v>6.0499999999999998E-3</v>
      </c>
      <c r="U13" s="85">
        <f t="shared" si="7"/>
        <v>1.3181115056972918E-2</v>
      </c>
      <c r="V13" s="73">
        <f t="shared" ref="V13:Z13" si="19">SUM(V14:V34)</f>
        <v>0</v>
      </c>
      <c r="W13" s="73">
        <v>0</v>
      </c>
      <c r="X13" s="85" t="str">
        <f t="shared" si="8"/>
        <v xml:space="preserve"> </v>
      </c>
      <c r="Y13" s="73">
        <f t="shared" si="19"/>
        <v>1632.5238899999999</v>
      </c>
      <c r="Z13" s="73">
        <f t="shared" si="19"/>
        <v>168.35805999999999</v>
      </c>
      <c r="AA13" s="85">
        <f t="shared" si="9"/>
        <v>0.10312747092478997</v>
      </c>
      <c r="AB13" s="80">
        <f>SUM(AB14:AB34)</f>
        <v>1116.8529000000001</v>
      </c>
      <c r="AC13" s="80">
        <f t="shared" ref="AC13:AO13" si="20">SUM(AC14:AC34)</f>
        <v>1161.9260900000004</v>
      </c>
      <c r="AD13" s="86">
        <f t="shared" si="15"/>
        <v>1.0403573201090317</v>
      </c>
      <c r="AE13" s="80">
        <f t="shared" si="20"/>
        <v>271.36145999999991</v>
      </c>
      <c r="AF13" s="80">
        <f>SUM(AF14:AF34)</f>
        <v>264.78197999999992</v>
      </c>
      <c r="AG13" s="86">
        <f t="shared" ref="AG13:AG35" si="21">IF(AE13=0," ",IF(AF13/AE13*100&gt;200,"св.200",AF13/AE13))</f>
        <v>0.97575381559341556</v>
      </c>
      <c r="AH13" s="80">
        <f t="shared" si="20"/>
        <v>565.47752000000003</v>
      </c>
      <c r="AI13" s="80">
        <f t="shared" si="20"/>
        <v>710.81968000000006</v>
      </c>
      <c r="AJ13" s="86">
        <f t="shared" si="10"/>
        <v>1.2570255312713403</v>
      </c>
      <c r="AK13" s="80">
        <f t="shared" si="20"/>
        <v>181.24012000000002</v>
      </c>
      <c r="AL13" s="80">
        <f t="shared" si="20"/>
        <v>81.175450000000012</v>
      </c>
      <c r="AM13" s="86">
        <f t="shared" si="16"/>
        <v>0.44788896630613578</v>
      </c>
      <c r="AN13" s="80">
        <f t="shared" si="20"/>
        <v>62.913240000000009</v>
      </c>
      <c r="AO13" s="80">
        <f t="shared" si="20"/>
        <v>61.714159999999993</v>
      </c>
      <c r="AP13" s="86">
        <f t="shared" si="17"/>
        <v>0.98094073679880389</v>
      </c>
      <c r="AQ13" s="81">
        <f>AB13-AE13-AH13-AK13-AN13</f>
        <v>35.860560000000184</v>
      </c>
      <c r="AR13" s="81">
        <f t="shared" si="12"/>
        <v>43.434820000000343</v>
      </c>
      <c r="AS13" s="86">
        <f t="shared" ref="AS13:AS35" si="22">IF(AQ13=0," ",IF(AR13/AQ13*100&gt;200,"св.200",AR13/AQ13))</f>
        <v>1.2112142141673226</v>
      </c>
    </row>
    <row r="14" spans="1:46" s="24" customFormat="1" ht="15.75" x14ac:dyDescent="0.25">
      <c r="A14" s="25"/>
      <c r="B14" s="25">
        <v>1</v>
      </c>
      <c r="C14" s="26" t="s">
        <v>5</v>
      </c>
      <c r="D14" s="74">
        <f t="shared" si="14"/>
        <v>363.51891999999998</v>
      </c>
      <c r="E14" s="75">
        <f t="shared" ref="E14:E34" si="23">(H14+K14+N14+Q14+T14+W14+Z14+AC14)</f>
        <v>357.83742000000001</v>
      </c>
      <c r="F14" s="87">
        <f t="shared" si="3"/>
        <v>0.98437082724607572</v>
      </c>
      <c r="G14" s="92">
        <v>192.5796</v>
      </c>
      <c r="H14" s="88">
        <v>280.39909999999998</v>
      </c>
      <c r="I14" s="87">
        <f t="shared" si="4"/>
        <v>1.4560166289679695</v>
      </c>
      <c r="J14" s="92">
        <v>169.54729999999998</v>
      </c>
      <c r="K14" s="88">
        <v>58.338099999999997</v>
      </c>
      <c r="L14" s="87">
        <f t="shared" si="5"/>
        <v>0.34408156308003729</v>
      </c>
      <c r="M14" s="92">
        <v>0.89179999999999993</v>
      </c>
      <c r="N14" s="88">
        <v>18.600000000000001</v>
      </c>
      <c r="O14" s="87" t="str">
        <f t="shared" si="6"/>
        <v>св.200</v>
      </c>
      <c r="P14" s="92">
        <v>0</v>
      </c>
      <c r="Q14" s="88">
        <v>0</v>
      </c>
      <c r="R14" s="87" t="str">
        <f t="shared" si="18"/>
        <v xml:space="preserve"> </v>
      </c>
      <c r="S14" s="92">
        <v>0</v>
      </c>
      <c r="T14" s="88">
        <v>0</v>
      </c>
      <c r="U14" s="87" t="str">
        <f t="shared" si="7"/>
        <v xml:space="preserve"> </v>
      </c>
      <c r="V14" s="74"/>
      <c r="W14" s="78"/>
      <c r="X14" s="87" t="str">
        <f t="shared" si="8"/>
        <v xml:space="preserve"> </v>
      </c>
      <c r="Y14" s="92">
        <v>0</v>
      </c>
      <c r="Z14" s="88">
        <v>0</v>
      </c>
      <c r="AA14" s="87" t="str">
        <f t="shared" si="9"/>
        <v xml:space="preserve"> </v>
      </c>
      <c r="AB14" s="92">
        <v>0.50022</v>
      </c>
      <c r="AC14" s="88">
        <v>0.50022</v>
      </c>
      <c r="AD14" s="89">
        <f t="shared" si="15"/>
        <v>1</v>
      </c>
      <c r="AE14" s="92">
        <v>0</v>
      </c>
      <c r="AF14" s="88">
        <v>0</v>
      </c>
      <c r="AG14" s="89" t="str">
        <f t="shared" si="21"/>
        <v xml:space="preserve"> </v>
      </c>
      <c r="AH14" s="92">
        <v>0</v>
      </c>
      <c r="AI14" s="88">
        <v>0</v>
      </c>
      <c r="AJ14" s="89" t="str">
        <f t="shared" si="10"/>
        <v xml:space="preserve"> </v>
      </c>
      <c r="AK14" s="92">
        <v>0.50022</v>
      </c>
      <c r="AL14" s="88">
        <v>0.50022</v>
      </c>
      <c r="AM14" s="89">
        <f t="shared" si="16"/>
        <v>1</v>
      </c>
      <c r="AN14" s="92">
        <v>0</v>
      </c>
      <c r="AO14" s="88">
        <v>0</v>
      </c>
      <c r="AP14" s="89" t="str">
        <f t="shared" si="17"/>
        <v xml:space="preserve"> </v>
      </c>
      <c r="AQ14" s="77">
        <f>AB14-AE14-AH14-AK14-AN14</f>
        <v>0</v>
      </c>
      <c r="AR14" s="79">
        <f t="shared" ref="AR14:AR34" si="24">AC14-AF14-AI14-AL14-AO14</f>
        <v>0</v>
      </c>
      <c r="AS14" s="89" t="str">
        <f t="shared" si="13"/>
        <v xml:space="preserve"> </v>
      </c>
    </row>
    <row r="15" spans="1:46" s="24" customFormat="1" ht="15.75" x14ac:dyDescent="0.25">
      <c r="A15" s="25"/>
      <c r="B15" s="25">
        <v>2</v>
      </c>
      <c r="C15" s="26" t="s">
        <v>6</v>
      </c>
      <c r="D15" s="74">
        <f t="shared" si="14"/>
        <v>1728.7158900000002</v>
      </c>
      <c r="E15" s="75">
        <f t="shared" si="23"/>
        <v>844.72329999999999</v>
      </c>
      <c r="F15" s="87">
        <f t="shared" si="3"/>
        <v>0.48864206367652463</v>
      </c>
      <c r="G15" s="92">
        <v>1631.6447800000001</v>
      </c>
      <c r="H15" s="88">
        <v>812.92658999999992</v>
      </c>
      <c r="I15" s="87">
        <f t="shared" si="4"/>
        <v>0.49822522644910489</v>
      </c>
      <c r="J15" s="92">
        <v>93.38373</v>
      </c>
      <c r="K15" s="88">
        <v>28.813209999999998</v>
      </c>
      <c r="L15" s="87">
        <f t="shared" si="5"/>
        <v>0.30854636027068094</v>
      </c>
      <c r="M15" s="92">
        <v>6.1499999999999999E-2</v>
      </c>
      <c r="N15" s="88">
        <v>0.10349999999999999</v>
      </c>
      <c r="O15" s="87">
        <f>IF(M15=0," ",IF(N15/M15*100&gt;200,"св.200",N15/M15))</f>
        <v>1.6829268292682926</v>
      </c>
      <c r="P15" s="92">
        <v>2.76</v>
      </c>
      <c r="Q15" s="88">
        <v>2.88</v>
      </c>
      <c r="R15" s="87">
        <f t="shared" si="18"/>
        <v>1.0434782608695652</v>
      </c>
      <c r="S15" s="92">
        <v>0</v>
      </c>
      <c r="T15" s="88">
        <v>0</v>
      </c>
      <c r="U15" s="87" t="str">
        <f t="shared" si="7"/>
        <v xml:space="preserve"> </v>
      </c>
      <c r="V15" s="74"/>
      <c r="W15" s="78"/>
      <c r="X15" s="87" t="str">
        <f t="shared" si="8"/>
        <v xml:space="preserve"> </v>
      </c>
      <c r="Y15" s="92">
        <v>0</v>
      </c>
      <c r="Z15" s="88">
        <v>0</v>
      </c>
      <c r="AA15" s="87" t="str">
        <f t="shared" si="9"/>
        <v xml:space="preserve"> </v>
      </c>
      <c r="AB15" s="92">
        <v>0.86587999999999998</v>
      </c>
      <c r="AC15" s="88">
        <v>0</v>
      </c>
      <c r="AD15" s="89">
        <f t="shared" si="15"/>
        <v>0</v>
      </c>
      <c r="AE15" s="92">
        <v>0</v>
      </c>
      <c r="AF15" s="88">
        <v>0</v>
      </c>
      <c r="AG15" s="89" t="str">
        <f t="shared" si="21"/>
        <v xml:space="preserve"> </v>
      </c>
      <c r="AH15" s="92">
        <v>0</v>
      </c>
      <c r="AI15" s="88">
        <v>0</v>
      </c>
      <c r="AJ15" s="89" t="str">
        <f t="shared" si="10"/>
        <v xml:space="preserve"> </v>
      </c>
      <c r="AK15" s="92">
        <v>0</v>
      </c>
      <c r="AL15" s="88">
        <v>0</v>
      </c>
      <c r="AM15" s="89" t="str">
        <f t="shared" si="16"/>
        <v xml:space="preserve"> </v>
      </c>
      <c r="AN15" s="92">
        <v>0.86587999999999998</v>
      </c>
      <c r="AO15" s="88">
        <v>0</v>
      </c>
      <c r="AP15" s="89">
        <f t="shared" si="17"/>
        <v>0</v>
      </c>
      <c r="AQ15" s="77">
        <f t="shared" ref="AQ15:AQ34" si="25">AB15-AE15-AH15-AK15-AN15</f>
        <v>0</v>
      </c>
      <c r="AR15" s="79">
        <f t="shared" si="24"/>
        <v>0</v>
      </c>
      <c r="AS15" s="89" t="str">
        <f t="shared" si="13"/>
        <v xml:space="preserve"> </v>
      </c>
    </row>
    <row r="16" spans="1:46" s="24" customFormat="1" ht="15.75" x14ac:dyDescent="0.25">
      <c r="A16" s="25"/>
      <c r="B16" s="25">
        <v>3</v>
      </c>
      <c r="C16" s="26" t="s">
        <v>168</v>
      </c>
      <c r="D16" s="74">
        <f>G16+J16+M16+P16+S16+V16+Y16+AB16</f>
        <v>1189.49882</v>
      </c>
      <c r="E16" s="75">
        <f>(H16+K16+N16+Q16+T16+W16+Z16+AC16)</f>
        <v>683.74728000000005</v>
      </c>
      <c r="F16" s="87">
        <f t="shared" si="3"/>
        <v>0.5748196370636165</v>
      </c>
      <c r="G16" s="92">
        <v>484.23649999999998</v>
      </c>
      <c r="H16" s="88">
        <v>524.07333000000006</v>
      </c>
      <c r="I16" s="87">
        <f t="shared" si="4"/>
        <v>1.0822673012050932</v>
      </c>
      <c r="J16" s="92">
        <v>288.14305999999999</v>
      </c>
      <c r="K16" s="88">
        <v>80.53819</v>
      </c>
      <c r="L16" s="87">
        <f t="shared" si="5"/>
        <v>0.27950765151171786</v>
      </c>
      <c r="M16" s="92">
        <v>0.40899999999999997</v>
      </c>
      <c r="N16" s="88">
        <v>0.91749999999999998</v>
      </c>
      <c r="O16" s="87" t="str">
        <f t="shared" si="6"/>
        <v>св.200</v>
      </c>
      <c r="P16" s="92">
        <v>22.165830000000003</v>
      </c>
      <c r="Q16" s="88">
        <v>13.46583</v>
      </c>
      <c r="R16" s="87">
        <f>IF(Q16=0," ",IF(Q16/P16*100&gt;200,"св.200",Q16/P16))</f>
        <v>0.60750398248114323</v>
      </c>
      <c r="S16" s="92">
        <v>0</v>
      </c>
      <c r="T16" s="88">
        <v>0</v>
      </c>
      <c r="U16" s="87" t="str">
        <f t="shared" si="7"/>
        <v xml:space="preserve"> </v>
      </c>
      <c r="V16" s="74"/>
      <c r="W16" s="78"/>
      <c r="X16" s="87" t="str">
        <f t="shared" si="8"/>
        <v xml:space="preserve"> </v>
      </c>
      <c r="Y16" s="92">
        <v>329.79199999999997</v>
      </c>
      <c r="Z16" s="88">
        <v>0</v>
      </c>
      <c r="AA16" s="87">
        <f t="shared" si="9"/>
        <v>0</v>
      </c>
      <c r="AB16" s="92">
        <v>64.752430000000004</v>
      </c>
      <c r="AC16" s="88">
        <v>64.752430000000004</v>
      </c>
      <c r="AD16" s="89">
        <f t="shared" si="15"/>
        <v>1</v>
      </c>
      <c r="AE16" s="92">
        <v>34.844000000000001</v>
      </c>
      <c r="AF16" s="88">
        <v>34.844000000000001</v>
      </c>
      <c r="AG16" s="89">
        <f t="shared" si="21"/>
        <v>1</v>
      </c>
      <c r="AH16" s="92">
        <v>29.784389999999998</v>
      </c>
      <c r="AI16" s="88">
        <v>29.784389999999998</v>
      </c>
      <c r="AJ16" s="89">
        <f t="shared" si="10"/>
        <v>1</v>
      </c>
      <c r="AK16" s="92">
        <v>0</v>
      </c>
      <c r="AL16" s="88">
        <v>0</v>
      </c>
      <c r="AM16" s="89" t="str">
        <f>IF(AL16=0," ",IF(AL16/AK16*100&gt;200,"св.200",AL16/AK16))</f>
        <v xml:space="preserve"> </v>
      </c>
      <c r="AN16" s="92">
        <v>0</v>
      </c>
      <c r="AO16" s="88">
        <v>0</v>
      </c>
      <c r="AP16" s="89" t="str">
        <f t="shared" si="17"/>
        <v xml:space="preserve"> </v>
      </c>
      <c r="AQ16" s="77">
        <f t="shared" si="25"/>
        <v>0.12404000000000437</v>
      </c>
      <c r="AR16" s="79">
        <f t="shared" si="24"/>
        <v>0.12404000000000437</v>
      </c>
      <c r="AS16" s="89">
        <f t="shared" si="13"/>
        <v>1</v>
      </c>
    </row>
    <row r="17" spans="1:45" s="24" customFormat="1" ht="15.75" x14ac:dyDescent="0.25">
      <c r="A17" s="25"/>
      <c r="B17" s="25">
        <v>4</v>
      </c>
      <c r="C17" s="26" t="s">
        <v>7</v>
      </c>
      <c r="D17" s="74">
        <f t="shared" si="14"/>
        <v>2154.1019000000001</v>
      </c>
      <c r="E17" s="75">
        <f t="shared" ref="E17" si="26">(H17+K17+N17+Q17+T17+W17+Z17+AC17)</f>
        <v>1738.4045299999998</v>
      </c>
      <c r="F17" s="87">
        <f t="shared" si="3"/>
        <v>0.80702056388325905</v>
      </c>
      <c r="G17" s="92">
        <v>1324.2198600000002</v>
      </c>
      <c r="H17" s="88">
        <v>1012.09685</v>
      </c>
      <c r="I17" s="87">
        <f t="shared" si="4"/>
        <v>0.76429668559720887</v>
      </c>
      <c r="J17" s="92">
        <v>444.49501000000004</v>
      </c>
      <c r="K17" s="88">
        <v>374.47202000000004</v>
      </c>
      <c r="L17" s="87">
        <f t="shared" si="5"/>
        <v>0.84246619551477087</v>
      </c>
      <c r="M17" s="92">
        <v>0.58489999999999998</v>
      </c>
      <c r="N17" s="88">
        <v>0.15890000000000001</v>
      </c>
      <c r="O17" s="87">
        <f>IF(N17=0," ",IF(N17/M17*100&gt;200,"св.200",N17/M17))</f>
        <v>0.27167037100359037</v>
      </c>
      <c r="P17" s="92">
        <v>30.3</v>
      </c>
      <c r="Q17" s="88">
        <v>8.8000000000000007</v>
      </c>
      <c r="R17" s="87">
        <f t="shared" si="18"/>
        <v>0.29042904290429045</v>
      </c>
      <c r="S17" s="92">
        <v>0</v>
      </c>
      <c r="T17" s="88">
        <v>0</v>
      </c>
      <c r="U17" s="87" t="str">
        <f t="shared" si="7"/>
        <v xml:space="preserve"> </v>
      </c>
      <c r="V17" s="74"/>
      <c r="W17" s="78"/>
      <c r="X17" s="87" t="str">
        <f t="shared" si="8"/>
        <v xml:space="preserve"> </v>
      </c>
      <c r="Y17" s="92">
        <v>0</v>
      </c>
      <c r="Z17" s="88">
        <v>0</v>
      </c>
      <c r="AA17" s="87" t="str">
        <f t="shared" si="9"/>
        <v xml:space="preserve"> </v>
      </c>
      <c r="AB17" s="92">
        <v>354.50213000000002</v>
      </c>
      <c r="AC17" s="88">
        <v>342.87675999999999</v>
      </c>
      <c r="AD17" s="89">
        <f t="shared" si="15"/>
        <v>0.96720648758866401</v>
      </c>
      <c r="AE17" s="92">
        <v>10.25492</v>
      </c>
      <c r="AF17" s="88">
        <v>10.16587</v>
      </c>
      <c r="AG17" s="89">
        <f t="shared" si="21"/>
        <v>0.99131636326758277</v>
      </c>
      <c r="AH17" s="92">
        <v>326.79177000000004</v>
      </c>
      <c r="AI17" s="88">
        <v>317.44612999999998</v>
      </c>
      <c r="AJ17" s="89">
        <f t="shared" si="10"/>
        <v>0.97140185017511282</v>
      </c>
      <c r="AK17" s="92">
        <v>0.85835000000000006</v>
      </c>
      <c r="AL17" s="88">
        <v>0.85835000000000006</v>
      </c>
      <c r="AM17" s="89">
        <f t="shared" si="16"/>
        <v>1</v>
      </c>
      <c r="AN17" s="92">
        <v>14.90169</v>
      </c>
      <c r="AO17" s="88">
        <v>12.71101</v>
      </c>
      <c r="AP17" s="89">
        <f t="shared" si="17"/>
        <v>0.85299117080009046</v>
      </c>
      <c r="AQ17" s="77">
        <f t="shared" si="25"/>
        <v>1.6953999999999514</v>
      </c>
      <c r="AR17" s="79">
        <f t="shared" si="24"/>
        <v>1.6954000000000242</v>
      </c>
      <c r="AS17" s="89">
        <f t="shared" si="13"/>
        <v>1.0000000000000429</v>
      </c>
    </row>
    <row r="18" spans="1:45" s="24" customFormat="1" ht="15.75" x14ac:dyDescent="0.25">
      <c r="A18" s="25"/>
      <c r="B18" s="25">
        <v>5</v>
      </c>
      <c r="C18" s="26" t="s">
        <v>205</v>
      </c>
      <c r="D18" s="74">
        <f>G18+J18+M18+P18+S18+V18+Y18+AB18</f>
        <v>9528.3955266942121</v>
      </c>
      <c r="E18" s="75">
        <f>(H18+K18+N18+Q18+T18+W18+Z18+AC18)+G44</f>
        <v>8045.8590299999987</v>
      </c>
      <c r="F18" s="87">
        <f t="shared" si="3"/>
        <v>0.84440858982597611</v>
      </c>
      <c r="G18" s="92">
        <f>5187.33333181818/55*65</f>
        <v>6130.484846694213</v>
      </c>
      <c r="H18" s="88">
        <v>5978.4076799999993</v>
      </c>
      <c r="I18" s="87">
        <f t="shared" si="4"/>
        <v>0.97519328886748335</v>
      </c>
      <c r="J18" s="92">
        <v>2902.4655499999999</v>
      </c>
      <c r="K18" s="88">
        <v>1839.06359</v>
      </c>
      <c r="L18" s="87">
        <f t="shared" si="5"/>
        <v>0.63362116046476413</v>
      </c>
      <c r="M18" s="92">
        <v>13.710870000000002</v>
      </c>
      <c r="N18" s="88">
        <v>33.831669999999995</v>
      </c>
      <c r="O18" s="87" t="str">
        <f t="shared" si="6"/>
        <v>св.200</v>
      </c>
      <c r="P18" s="92">
        <v>229.48699999999999</v>
      </c>
      <c r="Q18" s="88">
        <v>115.35014</v>
      </c>
      <c r="R18" s="87">
        <f t="shared" si="18"/>
        <v>0.50264346128538873</v>
      </c>
      <c r="S18" s="92">
        <v>0.33607999999999999</v>
      </c>
      <c r="T18" s="88">
        <v>0</v>
      </c>
      <c r="U18" s="87">
        <f t="shared" si="7"/>
        <v>0</v>
      </c>
      <c r="V18" s="74"/>
      <c r="W18" s="78"/>
      <c r="X18" s="87" t="str">
        <f t="shared" si="8"/>
        <v xml:space="preserve"> </v>
      </c>
      <c r="Y18" s="92">
        <v>60.194000000000003</v>
      </c>
      <c r="Z18" s="88">
        <v>4.3760000000000003</v>
      </c>
      <c r="AA18" s="87">
        <f t="shared" si="9"/>
        <v>7.2698275575638766E-2</v>
      </c>
      <c r="AB18" s="92">
        <v>191.71717999999998</v>
      </c>
      <c r="AC18" s="88">
        <v>74.711950000000002</v>
      </c>
      <c r="AD18" s="89">
        <f t="shared" si="15"/>
        <v>0.38969877399615416</v>
      </c>
      <c r="AE18" s="92">
        <v>20.492380000000001</v>
      </c>
      <c r="AF18" s="88">
        <v>14.001950000000001</v>
      </c>
      <c r="AG18" s="89">
        <f t="shared" si="21"/>
        <v>0.6832759298822294</v>
      </c>
      <c r="AH18" s="92">
        <v>47.097149999999999</v>
      </c>
      <c r="AI18" s="88">
        <v>32.998160000000006</v>
      </c>
      <c r="AJ18" s="89">
        <f t="shared" si="10"/>
        <v>0.70064027228823833</v>
      </c>
      <c r="AK18" s="92">
        <v>94.077500000000001</v>
      </c>
      <c r="AL18" s="88">
        <v>10.723850000000001</v>
      </c>
      <c r="AM18" s="89">
        <f t="shared" si="16"/>
        <v>0.11398952990885175</v>
      </c>
      <c r="AN18" s="92">
        <v>16.73413</v>
      </c>
      <c r="AO18" s="88">
        <v>6.7968799999999998</v>
      </c>
      <c r="AP18" s="89">
        <f t="shared" si="17"/>
        <v>0.40616871029447005</v>
      </c>
      <c r="AQ18" s="77">
        <f t="shared" si="25"/>
        <v>13.316019999999988</v>
      </c>
      <c r="AR18" s="79">
        <f t="shared" si="24"/>
        <v>10.191109999999997</v>
      </c>
      <c r="AS18" s="89">
        <f t="shared" si="13"/>
        <v>0.76532702714474787</v>
      </c>
    </row>
    <row r="19" spans="1:45" s="24" customFormat="1" ht="15.75" x14ac:dyDescent="0.25">
      <c r="A19" s="25"/>
      <c r="B19" s="25">
        <v>6</v>
      </c>
      <c r="C19" s="26" t="s">
        <v>8</v>
      </c>
      <c r="D19" s="74">
        <f t="shared" si="14"/>
        <v>1906.6587800000007</v>
      </c>
      <c r="E19" s="75">
        <f t="shared" si="23"/>
        <v>1153.4888800000003</v>
      </c>
      <c r="F19" s="87">
        <f t="shared" si="3"/>
        <v>0.60497918772859816</v>
      </c>
      <c r="G19" s="92">
        <v>1637.8573600000002</v>
      </c>
      <c r="H19" s="88">
        <v>997.00981000000002</v>
      </c>
      <c r="I19" s="87">
        <f t="shared" si="4"/>
        <v>0.6087281068236613</v>
      </c>
      <c r="J19" s="92">
        <v>158.86370000000002</v>
      </c>
      <c r="K19" s="88">
        <v>76.31841</v>
      </c>
      <c r="L19" s="87">
        <f t="shared" si="5"/>
        <v>0.48040181614805644</v>
      </c>
      <c r="M19" s="92">
        <v>1.6119000000000001</v>
      </c>
      <c r="N19" s="88">
        <v>1.6119000000000001</v>
      </c>
      <c r="O19" s="87">
        <f t="shared" si="6"/>
        <v>1</v>
      </c>
      <c r="P19" s="92">
        <v>15.958</v>
      </c>
      <c r="Q19" s="88">
        <v>3.25</v>
      </c>
      <c r="R19" s="87">
        <f t="shared" si="18"/>
        <v>0.20365960646697581</v>
      </c>
      <c r="S19" s="92">
        <v>0</v>
      </c>
      <c r="T19" s="88">
        <v>0</v>
      </c>
      <c r="U19" s="87" t="str">
        <f t="shared" si="7"/>
        <v xml:space="preserve"> </v>
      </c>
      <c r="V19" s="74"/>
      <c r="W19" s="78"/>
      <c r="X19" s="87" t="str">
        <f t="shared" si="8"/>
        <v xml:space="preserve"> </v>
      </c>
      <c r="Y19" s="92">
        <v>59.160890000000002</v>
      </c>
      <c r="Z19" s="88">
        <v>44.261160000000004</v>
      </c>
      <c r="AA19" s="87">
        <f t="shared" si="9"/>
        <v>0.74814898829277254</v>
      </c>
      <c r="AB19" s="92">
        <v>33.20693</v>
      </c>
      <c r="AC19" s="88">
        <v>31.037599999999998</v>
      </c>
      <c r="AD19" s="89">
        <f t="shared" si="15"/>
        <v>0.93467237109844237</v>
      </c>
      <c r="AE19" s="92">
        <v>27.339839999999999</v>
      </c>
      <c r="AF19" s="88">
        <v>27.339839999999999</v>
      </c>
      <c r="AG19" s="89">
        <f t="shared" si="21"/>
        <v>1</v>
      </c>
      <c r="AH19" s="92">
        <v>3.56765</v>
      </c>
      <c r="AI19" s="88">
        <v>3.56765</v>
      </c>
      <c r="AJ19" s="89">
        <f t="shared" si="10"/>
        <v>1</v>
      </c>
      <c r="AK19" s="92">
        <v>0</v>
      </c>
      <c r="AL19" s="88">
        <v>0</v>
      </c>
      <c r="AM19" s="89" t="str">
        <f t="shared" si="16"/>
        <v xml:space="preserve"> </v>
      </c>
      <c r="AN19" s="92">
        <v>2.16933</v>
      </c>
      <c r="AO19" s="88">
        <v>0</v>
      </c>
      <c r="AP19" s="89">
        <f t="shared" si="17"/>
        <v>0</v>
      </c>
      <c r="AQ19" s="77">
        <f t="shared" si="25"/>
        <v>0.13011000000000106</v>
      </c>
      <c r="AR19" s="79">
        <f t="shared" si="24"/>
        <v>0.13010999999999884</v>
      </c>
      <c r="AS19" s="89">
        <f t="shared" si="13"/>
        <v>0.9999999999999829</v>
      </c>
    </row>
    <row r="20" spans="1:45" s="24" customFormat="1" ht="15.75" x14ac:dyDescent="0.25">
      <c r="A20" s="25"/>
      <c r="B20" s="25">
        <v>7</v>
      </c>
      <c r="C20" s="26" t="s">
        <v>9</v>
      </c>
      <c r="D20" s="74">
        <f t="shared" si="14"/>
        <v>977.31497000000013</v>
      </c>
      <c r="E20" s="75">
        <f t="shared" si="23"/>
        <v>1237.0731800000001</v>
      </c>
      <c r="F20" s="87">
        <f t="shared" si="3"/>
        <v>1.2657876099043075</v>
      </c>
      <c r="G20" s="92">
        <v>356.65755000000001</v>
      </c>
      <c r="H20" s="88">
        <v>656.74728000000005</v>
      </c>
      <c r="I20" s="87">
        <f t="shared" si="4"/>
        <v>1.8413945814409369</v>
      </c>
      <c r="J20" s="92">
        <v>510.93419</v>
      </c>
      <c r="K20" s="88">
        <v>572.24450000000002</v>
      </c>
      <c r="L20" s="87">
        <f t="shared" si="5"/>
        <v>1.1199964911332319</v>
      </c>
      <c r="M20" s="92">
        <v>39.605220000000003</v>
      </c>
      <c r="N20" s="88">
        <v>0.88200000000000001</v>
      </c>
      <c r="O20" s="87">
        <f t="shared" si="6"/>
        <v>2.2269791709274685E-2</v>
      </c>
      <c r="P20" s="92">
        <v>64.519000000000005</v>
      </c>
      <c r="Q20" s="88">
        <v>5.18</v>
      </c>
      <c r="R20" s="87">
        <f>IF(Q20=0," ",IF(Q20/P20*100&gt;200,"св.200",Q20/P20))</f>
        <v>8.0286427253987186E-2</v>
      </c>
      <c r="S20" s="92">
        <v>0</v>
      </c>
      <c r="T20" s="88">
        <v>0</v>
      </c>
      <c r="U20" s="87" t="str">
        <f t="shared" si="7"/>
        <v xml:space="preserve"> </v>
      </c>
      <c r="V20" s="74"/>
      <c r="W20" s="78"/>
      <c r="X20" s="87" t="str">
        <f t="shared" si="8"/>
        <v xml:space="preserve"> </v>
      </c>
      <c r="Y20" s="92">
        <v>0</v>
      </c>
      <c r="Z20" s="88">
        <v>0</v>
      </c>
      <c r="AA20" s="87" t="str">
        <f t="shared" si="9"/>
        <v xml:space="preserve"> </v>
      </c>
      <c r="AB20" s="92">
        <v>5.5990099999999998</v>
      </c>
      <c r="AC20" s="88">
        <v>2.0194000000000001</v>
      </c>
      <c r="AD20" s="89">
        <f t="shared" si="15"/>
        <v>0.36067090432058529</v>
      </c>
      <c r="AE20" s="92">
        <v>0</v>
      </c>
      <c r="AF20" s="88">
        <v>0</v>
      </c>
      <c r="AG20" s="89" t="str">
        <f t="shared" si="21"/>
        <v xml:space="preserve"> </v>
      </c>
      <c r="AH20" s="92">
        <v>2.0883699999999998</v>
      </c>
      <c r="AI20" s="88">
        <v>1.86737</v>
      </c>
      <c r="AJ20" s="89">
        <f t="shared" si="10"/>
        <v>0.89417584048803622</v>
      </c>
      <c r="AK20" s="92">
        <v>0</v>
      </c>
      <c r="AL20" s="88">
        <v>0</v>
      </c>
      <c r="AM20" s="89" t="str">
        <f>IF(AL20=0," ",IF(AL20/AK20*100&gt;200,"св.200",AL20/AK20))</f>
        <v xml:space="preserve"> </v>
      </c>
      <c r="AN20" s="92">
        <v>3.4634499999999999</v>
      </c>
      <c r="AO20" s="88">
        <v>0.10484</v>
      </c>
      <c r="AP20" s="89">
        <f t="shared" si="17"/>
        <v>3.0270395126246952E-2</v>
      </c>
      <c r="AQ20" s="77">
        <f t="shared" si="25"/>
        <v>4.7190000000000065E-2</v>
      </c>
      <c r="AR20" s="79">
        <f t="shared" si="24"/>
        <v>4.7190000000000107E-2</v>
      </c>
      <c r="AS20" s="89">
        <f t="shared" si="13"/>
        <v>1.0000000000000009</v>
      </c>
    </row>
    <row r="21" spans="1:45" s="24" customFormat="1" ht="15.75" x14ac:dyDescent="0.25">
      <c r="A21" s="25"/>
      <c r="B21" s="25">
        <v>8</v>
      </c>
      <c r="C21" s="26" t="s">
        <v>169</v>
      </c>
      <c r="D21" s="74">
        <f>G21+J21+M21+P21+S21+V21+Y21+AB21</f>
        <v>1764.4052500000003</v>
      </c>
      <c r="E21" s="75">
        <f>(H21+K21+N21+Q21+T21+W21+Z21+AC21)</f>
        <v>1535.3668700000001</v>
      </c>
      <c r="F21" s="87">
        <f t="shared" si="3"/>
        <v>0.87018947036118821</v>
      </c>
      <c r="G21" s="92">
        <v>1333.9440900000002</v>
      </c>
      <c r="H21" s="88">
        <v>1282.7298000000001</v>
      </c>
      <c r="I21" s="87">
        <f t="shared" si="4"/>
        <v>0.96160686914546767</v>
      </c>
      <c r="J21" s="92">
        <v>400.70628000000005</v>
      </c>
      <c r="K21" s="88">
        <v>218.91385</v>
      </c>
      <c r="L21" s="87">
        <f t="shared" si="5"/>
        <v>0.54631998779754576</v>
      </c>
      <c r="M21" s="92">
        <v>7.8400000000000011E-2</v>
      </c>
      <c r="N21" s="88">
        <v>0</v>
      </c>
      <c r="O21" s="87">
        <f t="shared" si="6"/>
        <v>0</v>
      </c>
      <c r="P21" s="92">
        <v>4.8</v>
      </c>
      <c r="Q21" s="88">
        <v>9.1999999999999993</v>
      </c>
      <c r="R21" s="87">
        <f t="shared" si="18"/>
        <v>1.9166666666666665</v>
      </c>
      <c r="S21" s="92">
        <v>0</v>
      </c>
      <c r="T21" s="88">
        <v>0</v>
      </c>
      <c r="U21" s="87" t="str">
        <f t="shared" si="7"/>
        <v xml:space="preserve"> </v>
      </c>
      <c r="V21" s="74"/>
      <c r="W21" s="78"/>
      <c r="X21" s="87" t="str">
        <f t="shared" si="8"/>
        <v xml:space="preserve"> </v>
      </c>
      <c r="Y21" s="92">
        <v>0</v>
      </c>
      <c r="Z21" s="88">
        <v>0</v>
      </c>
      <c r="AA21" s="87" t="str">
        <f t="shared" si="9"/>
        <v xml:space="preserve"> </v>
      </c>
      <c r="AB21" s="92">
        <v>24.876480000000001</v>
      </c>
      <c r="AC21" s="88">
        <v>24.523220000000002</v>
      </c>
      <c r="AD21" s="89">
        <f t="shared" si="15"/>
        <v>0.9857994378625915</v>
      </c>
      <c r="AE21" s="92">
        <v>9.5459999999999994</v>
      </c>
      <c r="AF21" s="88">
        <v>9.5459999999999994</v>
      </c>
      <c r="AG21" s="89">
        <f t="shared" si="21"/>
        <v>1</v>
      </c>
      <c r="AH21" s="92">
        <v>12.11543</v>
      </c>
      <c r="AI21" s="88">
        <v>12.11543</v>
      </c>
      <c r="AJ21" s="89">
        <f t="shared" si="10"/>
        <v>1</v>
      </c>
      <c r="AK21" s="92">
        <v>0.95757000000000003</v>
      </c>
      <c r="AL21" s="88">
        <v>0.95757000000000003</v>
      </c>
      <c r="AM21" s="89">
        <f t="shared" si="16"/>
        <v>1</v>
      </c>
      <c r="AN21" s="92">
        <v>0.61545000000000005</v>
      </c>
      <c r="AO21" s="88">
        <v>0.26218999999999998</v>
      </c>
      <c r="AP21" s="89">
        <f t="shared" si="17"/>
        <v>0.42601348606710532</v>
      </c>
      <c r="AQ21" s="77">
        <f t="shared" si="25"/>
        <v>1.6420300000000014</v>
      </c>
      <c r="AR21" s="79">
        <f t="shared" si="24"/>
        <v>1.6420300000000028</v>
      </c>
      <c r="AS21" s="89">
        <f t="shared" si="13"/>
        <v>1.0000000000000009</v>
      </c>
    </row>
    <row r="22" spans="1:45" s="24" customFormat="1" ht="15.75" x14ac:dyDescent="0.25">
      <c r="A22" s="25"/>
      <c r="B22" s="25">
        <v>9</v>
      </c>
      <c r="C22" s="26" t="s">
        <v>10</v>
      </c>
      <c r="D22" s="74">
        <f t="shared" si="14"/>
        <v>2376.21225</v>
      </c>
      <c r="E22" s="75">
        <f t="shared" si="23"/>
        <v>1040.1670899999999</v>
      </c>
      <c r="F22" s="87">
        <f t="shared" si="3"/>
        <v>0.43774165796847481</v>
      </c>
      <c r="G22" s="92">
        <v>1872.2236699999999</v>
      </c>
      <c r="H22" s="88">
        <v>845.13406999999995</v>
      </c>
      <c r="I22" s="87">
        <f t="shared" si="4"/>
        <v>0.45140657259183142</v>
      </c>
      <c r="J22" s="92">
        <v>460.78474</v>
      </c>
      <c r="K22" s="88">
        <v>166.61198000000002</v>
      </c>
      <c r="L22" s="87">
        <f t="shared" si="5"/>
        <v>0.36158311145460248</v>
      </c>
      <c r="M22" s="92">
        <v>2.3309000000000002</v>
      </c>
      <c r="N22" s="88">
        <v>1.7509999999999999</v>
      </c>
      <c r="O22" s="87">
        <f t="shared" si="6"/>
        <v>0.75121197820584318</v>
      </c>
      <c r="P22" s="92">
        <v>16.11</v>
      </c>
      <c r="Q22" s="88">
        <v>13.143790000000001</v>
      </c>
      <c r="R22" s="87">
        <f t="shared" si="18"/>
        <v>0.81587771570453138</v>
      </c>
      <c r="S22" s="92">
        <v>0</v>
      </c>
      <c r="T22" s="88">
        <v>0</v>
      </c>
      <c r="U22" s="87" t="str">
        <f t="shared" si="7"/>
        <v xml:space="preserve"> </v>
      </c>
      <c r="V22" s="74"/>
      <c r="W22" s="78"/>
      <c r="X22" s="87" t="str">
        <f t="shared" si="8"/>
        <v xml:space="preserve"> </v>
      </c>
      <c r="Y22" s="92">
        <v>0</v>
      </c>
      <c r="Z22" s="88">
        <v>0</v>
      </c>
      <c r="AA22" s="87" t="str">
        <f t="shared" si="9"/>
        <v xml:space="preserve"> </v>
      </c>
      <c r="AB22" s="92">
        <v>24.76294</v>
      </c>
      <c r="AC22" s="88">
        <v>13.526249999999999</v>
      </c>
      <c r="AD22" s="89">
        <f t="shared" si="15"/>
        <v>0.54622956724847693</v>
      </c>
      <c r="AE22" s="92">
        <v>2.564E-2</v>
      </c>
      <c r="AF22" s="88">
        <v>2.564E-2</v>
      </c>
      <c r="AG22" s="89">
        <f t="shared" si="21"/>
        <v>1</v>
      </c>
      <c r="AH22" s="92">
        <v>17.546220000000002</v>
      </c>
      <c r="AI22" s="88">
        <v>12.5428</v>
      </c>
      <c r="AJ22" s="89">
        <f t="shared" si="10"/>
        <v>0.71484342496560505</v>
      </c>
      <c r="AK22" s="92">
        <v>6.0398900000000006</v>
      </c>
      <c r="AL22" s="88">
        <v>0.24237</v>
      </c>
      <c r="AM22" s="89">
        <f t="shared" si="16"/>
        <v>4.0128214255557633E-2</v>
      </c>
      <c r="AN22" s="92">
        <v>9.7129999999999994E-2</v>
      </c>
      <c r="AO22" s="88">
        <v>7.4400000000000004E-3</v>
      </c>
      <c r="AP22" s="89">
        <f t="shared" si="17"/>
        <v>7.6598373314115106E-2</v>
      </c>
      <c r="AQ22" s="77">
        <f t="shared" si="25"/>
        <v>1.0540599999999989</v>
      </c>
      <c r="AR22" s="79">
        <f t="shared" si="24"/>
        <v>0.7080000000000003</v>
      </c>
      <c r="AS22" s="89">
        <f t="shared" si="13"/>
        <v>0.671688518680152</v>
      </c>
    </row>
    <row r="23" spans="1:45" s="24" customFormat="1" ht="15.75" x14ac:dyDescent="0.25">
      <c r="A23" s="25"/>
      <c r="B23" s="25">
        <v>10</v>
      </c>
      <c r="C23" s="26" t="s">
        <v>11</v>
      </c>
      <c r="D23" s="74">
        <f t="shared" si="14"/>
        <v>582.14392999999995</v>
      </c>
      <c r="E23" s="75">
        <f t="shared" si="23"/>
        <v>218.04447999999999</v>
      </c>
      <c r="F23" s="87">
        <f t="shared" si="3"/>
        <v>0.37455424468653314</v>
      </c>
      <c r="G23" s="92">
        <v>487.78023999999999</v>
      </c>
      <c r="H23" s="88">
        <v>195.66148000000001</v>
      </c>
      <c r="I23" s="87">
        <f t="shared" si="4"/>
        <v>0.40112629408686179</v>
      </c>
      <c r="J23" s="92">
        <v>77.343170000000001</v>
      </c>
      <c r="K23" s="88">
        <v>5.8809799999999992</v>
      </c>
      <c r="L23" s="87">
        <f t="shared" si="5"/>
        <v>7.6037483335632594E-2</v>
      </c>
      <c r="M23" s="92">
        <v>0.13789999999999999</v>
      </c>
      <c r="N23" s="88">
        <v>0.1197</v>
      </c>
      <c r="O23" s="87">
        <f t="shared" si="6"/>
        <v>0.86802030456852797</v>
      </c>
      <c r="P23" s="92">
        <v>0</v>
      </c>
      <c r="Q23" s="88">
        <v>0</v>
      </c>
      <c r="R23" s="87" t="str">
        <f t="shared" si="18"/>
        <v xml:space="preserve"> </v>
      </c>
      <c r="S23" s="92">
        <v>0</v>
      </c>
      <c r="T23" s="88">
        <v>0</v>
      </c>
      <c r="U23" s="87" t="str">
        <f t="shared" si="7"/>
        <v xml:space="preserve"> </v>
      </c>
      <c r="V23" s="74"/>
      <c r="W23" s="78"/>
      <c r="X23" s="87" t="str">
        <f t="shared" si="8"/>
        <v xml:space="preserve"> </v>
      </c>
      <c r="Y23" s="92">
        <v>0</v>
      </c>
      <c r="Z23" s="88">
        <v>0</v>
      </c>
      <c r="AA23" s="87" t="str">
        <f t="shared" si="9"/>
        <v xml:space="preserve"> </v>
      </c>
      <c r="AB23" s="92">
        <v>16.882619999999999</v>
      </c>
      <c r="AC23" s="88">
        <v>16.38232</v>
      </c>
      <c r="AD23" s="89">
        <f t="shared" si="15"/>
        <v>0.97036597400166569</v>
      </c>
      <c r="AE23" s="92">
        <v>14.666729999999999</v>
      </c>
      <c r="AF23" s="88">
        <v>14.666729999999999</v>
      </c>
      <c r="AG23" s="89">
        <f t="shared" si="21"/>
        <v>1</v>
      </c>
      <c r="AH23" s="92">
        <v>0</v>
      </c>
      <c r="AI23" s="88">
        <v>0</v>
      </c>
      <c r="AJ23" s="89" t="str">
        <f t="shared" si="10"/>
        <v xml:space="preserve"> </v>
      </c>
      <c r="AK23" s="92">
        <v>0.37510000000000004</v>
      </c>
      <c r="AL23" s="88">
        <v>0.37510000000000004</v>
      </c>
      <c r="AM23" s="89">
        <f t="shared" si="16"/>
        <v>1</v>
      </c>
      <c r="AN23" s="92">
        <v>0.58910000000000007</v>
      </c>
      <c r="AO23" s="88">
        <v>8.8800000000000004E-2</v>
      </c>
      <c r="AP23" s="89">
        <f t="shared" si="17"/>
        <v>0.15073841453063994</v>
      </c>
      <c r="AQ23" s="77">
        <f t="shared" si="25"/>
        <v>1.25169</v>
      </c>
      <c r="AR23" s="79">
        <f t="shared" si="24"/>
        <v>1.2516900000000006</v>
      </c>
      <c r="AS23" s="89">
        <f t="shared" si="13"/>
        <v>1.0000000000000004</v>
      </c>
    </row>
    <row r="24" spans="1:45" s="24" customFormat="1" ht="15.75" x14ac:dyDescent="0.25">
      <c r="A24" s="25"/>
      <c r="B24" s="25">
        <v>11</v>
      </c>
      <c r="C24" s="26" t="s">
        <v>12</v>
      </c>
      <c r="D24" s="74">
        <f t="shared" si="14"/>
        <v>884.56315000000006</v>
      </c>
      <c r="E24" s="75">
        <f t="shared" si="23"/>
        <v>339.91816000000006</v>
      </c>
      <c r="F24" s="87">
        <f t="shared" si="3"/>
        <v>0.38427800208498403</v>
      </c>
      <c r="G24" s="92">
        <v>545.84854000000007</v>
      </c>
      <c r="H24" s="88">
        <v>71.311109999999999</v>
      </c>
      <c r="I24" s="87">
        <f t="shared" si="4"/>
        <v>0.13064266875203145</v>
      </c>
      <c r="J24" s="92">
        <v>299.93069000000003</v>
      </c>
      <c r="K24" s="88">
        <v>234.71801000000002</v>
      </c>
      <c r="L24" s="87">
        <f t="shared" si="5"/>
        <v>0.78257416738513819</v>
      </c>
      <c r="M24" s="92">
        <v>0</v>
      </c>
      <c r="N24" s="88">
        <v>0</v>
      </c>
      <c r="O24" s="87" t="str">
        <f t="shared" si="6"/>
        <v xml:space="preserve"> </v>
      </c>
      <c r="P24" s="92">
        <v>28.718169999999997</v>
      </c>
      <c r="Q24" s="88">
        <v>32.906480000000002</v>
      </c>
      <c r="R24" s="87">
        <f t="shared" si="18"/>
        <v>1.145841813736739</v>
      </c>
      <c r="S24" s="92">
        <v>6.0499999999999998E-3</v>
      </c>
      <c r="T24" s="88">
        <v>6.0499999999999998E-3</v>
      </c>
      <c r="U24" s="87">
        <f>IF(T24=0," ",IF(T24/S24*100&gt;200,"св.200",T24/S24))</f>
        <v>1</v>
      </c>
      <c r="V24" s="74"/>
      <c r="W24" s="78"/>
      <c r="X24" s="87" t="str">
        <f t="shared" si="8"/>
        <v xml:space="preserve"> </v>
      </c>
      <c r="Y24" s="92">
        <v>0</v>
      </c>
      <c r="Z24" s="88">
        <v>0</v>
      </c>
      <c r="AA24" s="87" t="str">
        <f t="shared" si="9"/>
        <v xml:space="preserve"> </v>
      </c>
      <c r="AB24" s="92">
        <v>10.059700000000001</v>
      </c>
      <c r="AC24" s="88">
        <v>0.97650999999999999</v>
      </c>
      <c r="AD24" s="89">
        <f t="shared" si="15"/>
        <v>9.7071483245027179E-2</v>
      </c>
      <c r="AE24" s="92">
        <v>0</v>
      </c>
      <c r="AF24" s="88">
        <v>0</v>
      </c>
      <c r="AG24" s="89" t="str">
        <f t="shared" si="21"/>
        <v xml:space="preserve"> </v>
      </c>
      <c r="AH24" s="92">
        <v>8.77135</v>
      </c>
      <c r="AI24" s="88">
        <v>1.6140000000000002E-2</v>
      </c>
      <c r="AJ24" s="89">
        <f t="shared" si="10"/>
        <v>1.8400816293957032E-3</v>
      </c>
      <c r="AK24" s="92">
        <v>3.1890000000000002E-2</v>
      </c>
      <c r="AL24" s="88">
        <v>3.1890000000000002E-2</v>
      </c>
      <c r="AM24" s="89">
        <f t="shared" si="16"/>
        <v>1</v>
      </c>
      <c r="AN24" s="92">
        <v>0.32797999999999999</v>
      </c>
      <c r="AO24" s="88">
        <v>0</v>
      </c>
      <c r="AP24" s="89">
        <f t="shared" si="17"/>
        <v>0</v>
      </c>
      <c r="AQ24" s="77">
        <f t="shared" si="25"/>
        <v>0.9284800000000013</v>
      </c>
      <c r="AR24" s="79">
        <f t="shared" si="24"/>
        <v>0.92847999999999997</v>
      </c>
      <c r="AS24" s="89">
        <f t="shared" si="13"/>
        <v>0.99999999999999856</v>
      </c>
    </row>
    <row r="25" spans="1:45" s="24" customFormat="1" ht="15.75" x14ac:dyDescent="0.25">
      <c r="A25" s="25"/>
      <c r="B25" s="25">
        <v>12</v>
      </c>
      <c r="C25" s="26" t="s">
        <v>13</v>
      </c>
      <c r="D25" s="74">
        <f t="shared" si="14"/>
        <v>533.90885999999989</v>
      </c>
      <c r="E25" s="75">
        <f t="shared" si="23"/>
        <v>447.28527000000003</v>
      </c>
      <c r="F25" s="87">
        <f t="shared" si="3"/>
        <v>0.83775584844199835</v>
      </c>
      <c r="G25" s="92">
        <v>427.03724</v>
      </c>
      <c r="H25" s="88">
        <v>385.35604000000001</v>
      </c>
      <c r="I25" s="87">
        <f t="shared" si="4"/>
        <v>0.90239446096082865</v>
      </c>
      <c r="J25" s="92">
        <v>98.321060000000003</v>
      </c>
      <c r="K25" s="88">
        <v>54.074069999999999</v>
      </c>
      <c r="L25" s="87">
        <f t="shared" si="5"/>
        <v>0.54997444087767156</v>
      </c>
      <c r="M25" s="92">
        <v>0</v>
      </c>
      <c r="N25" s="88">
        <v>0</v>
      </c>
      <c r="O25" s="87" t="str">
        <f t="shared" si="6"/>
        <v xml:space="preserve"> </v>
      </c>
      <c r="P25" s="92">
        <v>4.8</v>
      </c>
      <c r="Q25" s="88">
        <v>4.8</v>
      </c>
      <c r="R25" s="87">
        <f t="shared" si="18"/>
        <v>1</v>
      </c>
      <c r="S25" s="92">
        <v>0</v>
      </c>
      <c r="T25" s="88">
        <v>0</v>
      </c>
      <c r="U25" s="87" t="str">
        <f t="shared" si="7"/>
        <v xml:space="preserve"> </v>
      </c>
      <c r="V25" s="74"/>
      <c r="W25" s="78"/>
      <c r="X25" s="87" t="str">
        <f t="shared" si="8"/>
        <v xml:space="preserve"> </v>
      </c>
      <c r="Y25" s="92">
        <v>0</v>
      </c>
      <c r="Z25" s="88">
        <v>0</v>
      </c>
      <c r="AA25" s="87" t="str">
        <f t="shared" si="9"/>
        <v xml:space="preserve"> </v>
      </c>
      <c r="AB25" s="92">
        <v>3.7505600000000001</v>
      </c>
      <c r="AC25" s="88">
        <v>3.0551599999999999</v>
      </c>
      <c r="AD25" s="89">
        <f t="shared" si="15"/>
        <v>0.81458768823855632</v>
      </c>
      <c r="AE25" s="92">
        <v>0.104</v>
      </c>
      <c r="AF25" s="88">
        <v>0.104</v>
      </c>
      <c r="AG25" s="89">
        <f t="shared" si="21"/>
        <v>1</v>
      </c>
      <c r="AH25" s="92">
        <v>1.2541</v>
      </c>
      <c r="AI25" s="88">
        <v>1.2541</v>
      </c>
      <c r="AJ25" s="89">
        <f t="shared" si="10"/>
        <v>1</v>
      </c>
      <c r="AK25" s="92">
        <v>7.2010000000000005E-2</v>
      </c>
      <c r="AL25" s="88">
        <v>7.2010000000000005E-2</v>
      </c>
      <c r="AM25" s="89">
        <f t="shared" si="16"/>
        <v>1</v>
      </c>
      <c r="AN25" s="92">
        <v>1.2036</v>
      </c>
      <c r="AO25" s="88">
        <v>0.50819999999999999</v>
      </c>
      <c r="AP25" s="89">
        <f t="shared" si="17"/>
        <v>0.42223330009970089</v>
      </c>
      <c r="AQ25" s="77">
        <f t="shared" si="25"/>
        <v>1.1168499999999997</v>
      </c>
      <c r="AR25" s="79">
        <f t="shared" si="24"/>
        <v>1.1168499999999999</v>
      </c>
      <c r="AS25" s="89">
        <f t="shared" si="13"/>
        <v>1.0000000000000002</v>
      </c>
    </row>
    <row r="26" spans="1:45" s="24" customFormat="1" ht="15.75" x14ac:dyDescent="0.25">
      <c r="A26" s="25"/>
      <c r="B26" s="25">
        <v>13</v>
      </c>
      <c r="C26" s="26" t="s">
        <v>208</v>
      </c>
      <c r="D26" s="74">
        <f>G26+J26+M26+P26+S26+V26+Y26+AB26</f>
        <v>1186.0549900000001</v>
      </c>
      <c r="E26" s="75">
        <f>(H26+K26+N26+Q26+T26+W26+Z26+AC26)+G54+G58</f>
        <v>917.20765000000017</v>
      </c>
      <c r="F26" s="87">
        <f t="shared" si="3"/>
        <v>0.77332641212529285</v>
      </c>
      <c r="G26" s="92">
        <v>479.53417999999999</v>
      </c>
      <c r="H26" s="88">
        <v>409.79119000000003</v>
      </c>
      <c r="I26" s="87">
        <f t="shared" si="4"/>
        <v>0.85456096163989814</v>
      </c>
      <c r="J26" s="92">
        <v>595.8750500000001</v>
      </c>
      <c r="K26" s="88">
        <v>452.98290000000003</v>
      </c>
      <c r="L26" s="87">
        <f t="shared" si="5"/>
        <v>0.76019779650112884</v>
      </c>
      <c r="M26" s="92">
        <v>1.944</v>
      </c>
      <c r="N26" s="88">
        <v>0</v>
      </c>
      <c r="O26" s="87">
        <f t="shared" si="6"/>
        <v>0</v>
      </c>
      <c r="P26" s="92">
        <v>66.897999999999996</v>
      </c>
      <c r="Q26" s="88">
        <v>11.772</v>
      </c>
      <c r="R26" s="87">
        <f>IF(Q26=0," ",IF(Q26/P26*100&gt;200,"св.200",Q26/P26))</f>
        <v>0.17596938622978267</v>
      </c>
      <c r="S26" s="92">
        <v>0</v>
      </c>
      <c r="T26" s="88">
        <v>0</v>
      </c>
      <c r="U26" s="87" t="str">
        <f t="shared" si="7"/>
        <v xml:space="preserve"> </v>
      </c>
      <c r="V26" s="74"/>
      <c r="W26" s="78"/>
      <c r="X26" s="87" t="str">
        <f t="shared" si="8"/>
        <v xml:space="preserve"> </v>
      </c>
      <c r="Y26" s="92">
        <v>0</v>
      </c>
      <c r="Z26" s="88">
        <v>0</v>
      </c>
      <c r="AA26" s="87" t="str">
        <f t="shared" si="9"/>
        <v xml:space="preserve"> </v>
      </c>
      <c r="AB26" s="92">
        <v>41.803760000000004</v>
      </c>
      <c r="AC26" s="88">
        <v>41.791739999999997</v>
      </c>
      <c r="AD26" s="89">
        <f t="shared" si="15"/>
        <v>0.99971246605568476</v>
      </c>
      <c r="AE26" s="92">
        <v>0</v>
      </c>
      <c r="AF26" s="88">
        <v>0</v>
      </c>
      <c r="AG26" s="89" t="str">
        <f t="shared" si="21"/>
        <v xml:space="preserve"> </v>
      </c>
      <c r="AH26" s="92">
        <v>18.739570000000001</v>
      </c>
      <c r="AI26" s="88">
        <v>18.739570000000001</v>
      </c>
      <c r="AJ26" s="89">
        <f>IF(AI26=0," ",IF(AI26/AH26*100&gt;200,"св.200",AI26/AH26))</f>
        <v>1</v>
      </c>
      <c r="AK26" s="92">
        <v>21.863009999999999</v>
      </c>
      <c r="AL26" s="88">
        <v>21.863009999999999</v>
      </c>
      <c r="AM26" s="89">
        <f t="shared" si="16"/>
        <v>1</v>
      </c>
      <c r="AN26" s="92">
        <v>1.2011800000000001</v>
      </c>
      <c r="AO26" s="88">
        <v>1.18916</v>
      </c>
      <c r="AP26" s="89">
        <f t="shared" si="17"/>
        <v>0.98999317337950998</v>
      </c>
      <c r="AQ26" s="77">
        <f t="shared" si="25"/>
        <v>4.2188474935755949E-15</v>
      </c>
      <c r="AR26" s="79">
        <f t="shared" si="24"/>
        <v>-2.4424906541753444E-15</v>
      </c>
      <c r="AS26" s="89">
        <f t="shared" si="13"/>
        <v>-0.57894736842105265</v>
      </c>
    </row>
    <row r="27" spans="1:45" s="24" customFormat="1" ht="15.75" x14ac:dyDescent="0.25">
      <c r="A27" s="25"/>
      <c r="B27" s="25">
        <v>14</v>
      </c>
      <c r="C27" s="26" t="s">
        <v>14</v>
      </c>
      <c r="D27" s="74">
        <f t="shared" si="14"/>
        <v>318.43945000000002</v>
      </c>
      <c r="E27" s="75">
        <f t="shared" si="23"/>
        <v>254.82204000000002</v>
      </c>
      <c r="F27" s="87">
        <f t="shared" si="3"/>
        <v>0.80022132936104495</v>
      </c>
      <c r="G27" s="92">
        <v>59.093249999999998</v>
      </c>
      <c r="H27" s="88">
        <v>86.216100000000012</v>
      </c>
      <c r="I27" s="87">
        <f t="shared" si="4"/>
        <v>1.4589838940995801</v>
      </c>
      <c r="J27" s="92">
        <v>217.88101999999998</v>
      </c>
      <c r="K27" s="88">
        <v>135.99556000000001</v>
      </c>
      <c r="L27" s="87">
        <f t="shared" si="5"/>
        <v>0.62417350533791349</v>
      </c>
      <c r="M27" s="92">
        <v>4.2599999999999999E-2</v>
      </c>
      <c r="N27" s="88">
        <v>3.0000000000000001E-3</v>
      </c>
      <c r="O27" s="87">
        <f t="shared" si="6"/>
        <v>7.0422535211267609E-2</v>
      </c>
      <c r="P27" s="92">
        <v>20.61</v>
      </c>
      <c r="Q27" s="88">
        <v>11.794799999999999</v>
      </c>
      <c r="R27" s="87"/>
      <c r="S27" s="92">
        <v>0</v>
      </c>
      <c r="T27" s="88">
        <v>0</v>
      </c>
      <c r="U27" s="87" t="str">
        <f t="shared" si="7"/>
        <v xml:space="preserve"> </v>
      </c>
      <c r="V27" s="74"/>
      <c r="W27" s="78"/>
      <c r="X27" s="87" t="str">
        <f t="shared" si="8"/>
        <v xml:space="preserve"> </v>
      </c>
      <c r="Y27" s="92">
        <v>0</v>
      </c>
      <c r="Z27" s="88">
        <v>0</v>
      </c>
      <c r="AA27" s="87" t="str">
        <f t="shared" si="9"/>
        <v xml:space="preserve"> </v>
      </c>
      <c r="AB27" s="92">
        <v>20.812580000000001</v>
      </c>
      <c r="AC27" s="88">
        <v>20.812580000000001</v>
      </c>
      <c r="AD27" s="89">
        <f t="shared" si="15"/>
        <v>1</v>
      </c>
      <c r="AE27" s="92">
        <v>0.17155000000000001</v>
      </c>
      <c r="AF27" s="88">
        <v>0.17155000000000001</v>
      </c>
      <c r="AG27" s="89">
        <f t="shared" si="21"/>
        <v>1</v>
      </c>
      <c r="AH27" s="92">
        <v>11.844239999999999</v>
      </c>
      <c r="AI27" s="88">
        <v>11.844239999999999</v>
      </c>
      <c r="AJ27" s="89">
        <f t="shared" si="10"/>
        <v>1</v>
      </c>
      <c r="AK27" s="92">
        <v>8.4288799999999995</v>
      </c>
      <c r="AL27" s="88">
        <v>8.4288799999999995</v>
      </c>
      <c r="AM27" s="89">
        <f t="shared" si="16"/>
        <v>1</v>
      </c>
      <c r="AN27" s="92">
        <v>3.9700000000000004E-3</v>
      </c>
      <c r="AO27" s="88">
        <v>3.9700000000000004E-3</v>
      </c>
      <c r="AP27" s="89">
        <f t="shared" si="17"/>
        <v>1</v>
      </c>
      <c r="AQ27" s="77">
        <f t="shared" si="25"/>
        <v>0.36394000000000198</v>
      </c>
      <c r="AR27" s="79">
        <f t="shared" si="24"/>
        <v>0.36394000000000198</v>
      </c>
      <c r="AS27" s="89">
        <f t="shared" si="13"/>
        <v>1</v>
      </c>
    </row>
    <row r="28" spans="1:45" s="24" customFormat="1" ht="15.75" x14ac:dyDescent="0.25">
      <c r="A28" s="25"/>
      <c r="B28" s="25">
        <v>15</v>
      </c>
      <c r="C28" s="26" t="s">
        <v>154</v>
      </c>
      <c r="D28" s="74">
        <f t="shared" si="14"/>
        <v>2451.2263499999999</v>
      </c>
      <c r="E28" s="75">
        <f t="shared" si="23"/>
        <v>2913.02106</v>
      </c>
      <c r="F28" s="87">
        <f t="shared" si="3"/>
        <v>1.1883933362579919</v>
      </c>
      <c r="G28" s="92">
        <v>1894.4279299999998</v>
      </c>
      <c r="H28" s="88">
        <v>2394.4988399999997</v>
      </c>
      <c r="I28" s="87">
        <f t="shared" si="4"/>
        <v>1.2639693503674221</v>
      </c>
      <c r="J28" s="92">
        <v>445.64841999999999</v>
      </c>
      <c r="K28" s="88">
        <v>426.84465999999998</v>
      </c>
      <c r="L28" s="87">
        <f t="shared" si="5"/>
        <v>0.95780584165427984</v>
      </c>
      <c r="M28" s="92">
        <v>0</v>
      </c>
      <c r="N28" s="88">
        <v>0</v>
      </c>
      <c r="O28" s="87" t="str">
        <f t="shared" si="6"/>
        <v xml:space="preserve"> </v>
      </c>
      <c r="P28" s="92">
        <v>35.549999999999997</v>
      </c>
      <c r="Q28" s="88">
        <v>16.077559999999998</v>
      </c>
      <c r="R28" s="87">
        <f>IF(Q28=0," ",IF(Q28/P28*100&gt;200,"св.200",Q28/P28))</f>
        <v>0.45225203938115327</v>
      </c>
      <c r="S28" s="92">
        <v>0</v>
      </c>
      <c r="T28" s="88">
        <v>0</v>
      </c>
      <c r="U28" s="87" t="str">
        <f t="shared" si="7"/>
        <v xml:space="preserve"> </v>
      </c>
      <c r="V28" s="74"/>
      <c r="W28" s="78"/>
      <c r="X28" s="87" t="str">
        <f t="shared" si="8"/>
        <v xml:space="preserve"> </v>
      </c>
      <c r="Y28" s="92">
        <v>0</v>
      </c>
      <c r="Z28" s="88">
        <v>0</v>
      </c>
      <c r="AA28" s="87" t="str">
        <f t="shared" si="9"/>
        <v xml:space="preserve"> </v>
      </c>
      <c r="AB28" s="92">
        <v>75.599999999999994</v>
      </c>
      <c r="AC28" s="88">
        <v>75.599999999999994</v>
      </c>
      <c r="AD28" s="89">
        <f t="shared" si="15"/>
        <v>1</v>
      </c>
      <c r="AE28" s="92">
        <v>0</v>
      </c>
      <c r="AF28" s="88">
        <v>0</v>
      </c>
      <c r="AG28" s="89" t="str">
        <f t="shared" si="21"/>
        <v xml:space="preserve"> </v>
      </c>
      <c r="AH28" s="92">
        <v>75.599999999999994</v>
      </c>
      <c r="AI28" s="88">
        <v>75.599999999999994</v>
      </c>
      <c r="AJ28" s="89">
        <f t="shared" si="10"/>
        <v>1</v>
      </c>
      <c r="AK28" s="92">
        <v>0</v>
      </c>
      <c r="AL28" s="88">
        <v>0</v>
      </c>
      <c r="AM28" s="89" t="str">
        <f t="shared" si="16"/>
        <v xml:space="preserve"> </v>
      </c>
      <c r="AN28" s="92">
        <v>0</v>
      </c>
      <c r="AO28" s="88">
        <v>0</v>
      </c>
      <c r="AP28" s="89" t="str">
        <f t="shared" si="17"/>
        <v xml:space="preserve"> </v>
      </c>
      <c r="AQ28" s="77">
        <f t="shared" si="25"/>
        <v>0</v>
      </c>
      <c r="AR28" s="79">
        <f t="shared" si="24"/>
        <v>0</v>
      </c>
      <c r="AS28" s="89" t="str">
        <f t="shared" si="13"/>
        <v xml:space="preserve"> </v>
      </c>
    </row>
    <row r="29" spans="1:45" s="24" customFormat="1" ht="15.75" x14ac:dyDescent="0.25">
      <c r="A29" s="25"/>
      <c r="B29" s="25">
        <v>16</v>
      </c>
      <c r="C29" s="26" t="s">
        <v>15</v>
      </c>
      <c r="D29" s="74">
        <f t="shared" si="14"/>
        <v>531.60473999999999</v>
      </c>
      <c r="E29" s="75">
        <f t="shared" si="23"/>
        <v>625.07105999999999</v>
      </c>
      <c r="F29" s="87">
        <f t="shared" si="3"/>
        <v>1.175819199806232</v>
      </c>
      <c r="G29" s="92">
        <v>339.23849000000001</v>
      </c>
      <c r="H29" s="88">
        <v>315.58271999999999</v>
      </c>
      <c r="I29" s="87">
        <f t="shared" si="4"/>
        <v>0.9302680247161812</v>
      </c>
      <c r="J29" s="92">
        <v>164.80083999999999</v>
      </c>
      <c r="K29" s="88">
        <v>100.09159</v>
      </c>
      <c r="L29" s="87">
        <f t="shared" si="5"/>
        <v>0.60734878535813286</v>
      </c>
      <c r="M29" s="92">
        <v>1.6449</v>
      </c>
      <c r="N29" s="88">
        <v>2.0405000000000002</v>
      </c>
      <c r="O29" s="87">
        <f t="shared" ref="O29:O32" si="27">IF(N29=0," ",IF(N29/M29*100&gt;200,"св.200",N29/M29))</f>
        <v>1.2405009423065232</v>
      </c>
      <c r="P29" s="92">
        <v>5.25</v>
      </c>
      <c r="Q29" s="88">
        <v>9.4659999999999993</v>
      </c>
      <c r="R29" s="87"/>
      <c r="S29" s="92">
        <v>0</v>
      </c>
      <c r="T29" s="88">
        <v>0</v>
      </c>
      <c r="U29" s="87" t="str">
        <f t="shared" si="7"/>
        <v xml:space="preserve"> </v>
      </c>
      <c r="V29" s="74"/>
      <c r="W29" s="78"/>
      <c r="X29" s="87" t="str">
        <f t="shared" si="8"/>
        <v xml:space="preserve"> </v>
      </c>
      <c r="Y29" s="92">
        <v>0</v>
      </c>
      <c r="Z29" s="88">
        <v>0</v>
      </c>
      <c r="AA29" s="87" t="str">
        <f t="shared" si="9"/>
        <v xml:space="preserve"> </v>
      </c>
      <c r="AB29" s="92">
        <v>20.67051</v>
      </c>
      <c r="AC29" s="88">
        <v>197.89025000000001</v>
      </c>
      <c r="AD29" s="89" t="str">
        <f t="shared" si="15"/>
        <v>св.200</v>
      </c>
      <c r="AE29" s="92">
        <v>0</v>
      </c>
      <c r="AF29" s="88">
        <v>0</v>
      </c>
      <c r="AG29" s="89" t="str">
        <f>IF(AF29=0," ",IF(AF29/AE29*100&gt;200,"св.200",AF29/AE29))</f>
        <v xml:space="preserve"> </v>
      </c>
      <c r="AH29" s="92">
        <v>0.15930000000000002</v>
      </c>
      <c r="AI29" s="88">
        <v>170.96688</v>
      </c>
      <c r="AJ29" s="89" t="str">
        <f t="shared" si="10"/>
        <v>св.200</v>
      </c>
      <c r="AK29" s="92">
        <v>7.931</v>
      </c>
      <c r="AL29" s="88">
        <v>7.931</v>
      </c>
      <c r="AM29" s="89">
        <f t="shared" si="16"/>
        <v>1</v>
      </c>
      <c r="AN29" s="92">
        <v>2.8484099999999999</v>
      </c>
      <c r="AO29" s="88">
        <v>2.1115699999999999</v>
      </c>
      <c r="AP29" s="89">
        <f t="shared" ref="AP29:AP33" si="28">IF(AO29=0," ",IF(AO29/AN29*100&gt;200,"св.200",AO29/AN29))</f>
        <v>0.74131533030708363</v>
      </c>
      <c r="AQ29" s="77">
        <f t="shared" si="25"/>
        <v>9.731799999999998</v>
      </c>
      <c r="AR29" s="79">
        <f t="shared" si="24"/>
        <v>16.880800000000004</v>
      </c>
      <c r="AS29" s="89">
        <f t="shared" si="13"/>
        <v>1.7346020263466171</v>
      </c>
    </row>
    <row r="30" spans="1:45" s="24" customFormat="1" ht="15.75" x14ac:dyDescent="0.25">
      <c r="A30" s="25"/>
      <c r="B30" s="25">
        <v>17</v>
      </c>
      <c r="C30" s="26" t="s">
        <v>174</v>
      </c>
      <c r="D30" s="74">
        <f>G30+J30+M30+P30+S30+V30+Y30+AB30</f>
        <v>1631.5372900000002</v>
      </c>
      <c r="E30" s="75">
        <f>(H30+K30+N30+Q30+T30+W30+Z30+AC30)</f>
        <v>1520.02747</v>
      </c>
      <c r="F30" s="87">
        <f t="shared" si="3"/>
        <v>0.93165352659515355</v>
      </c>
      <c r="G30" s="92">
        <v>1155.72515</v>
      </c>
      <c r="H30" s="88">
        <v>1161.84231</v>
      </c>
      <c r="I30" s="87">
        <f t="shared" si="4"/>
        <v>1.0052929193415927</v>
      </c>
      <c r="J30" s="92">
        <v>228.47772000000001</v>
      </c>
      <c r="K30" s="88">
        <v>152.24260999999998</v>
      </c>
      <c r="L30" s="87">
        <f t="shared" si="5"/>
        <v>0.66633459927733862</v>
      </c>
      <c r="M30" s="92">
        <v>30.102599999999999</v>
      </c>
      <c r="N30" s="88">
        <v>32.158299999999997</v>
      </c>
      <c r="O30" s="87">
        <f t="shared" si="27"/>
        <v>1.0682897822779427</v>
      </c>
      <c r="P30" s="92">
        <v>6</v>
      </c>
      <c r="Q30" s="88">
        <v>16.8</v>
      </c>
      <c r="R30" s="87"/>
      <c r="S30" s="92">
        <v>0</v>
      </c>
      <c r="T30" s="88">
        <v>0</v>
      </c>
      <c r="U30" s="87" t="str">
        <f t="shared" si="7"/>
        <v xml:space="preserve"> </v>
      </c>
      <c r="V30" s="74"/>
      <c r="W30" s="78"/>
      <c r="X30" s="87" t="str">
        <f t="shared" si="8"/>
        <v xml:space="preserve"> </v>
      </c>
      <c r="Y30" s="92">
        <v>41.957000000000001</v>
      </c>
      <c r="Z30" s="88">
        <v>0</v>
      </c>
      <c r="AA30" s="87">
        <f t="shared" si="9"/>
        <v>0</v>
      </c>
      <c r="AB30" s="92">
        <v>169.27482000000001</v>
      </c>
      <c r="AC30" s="88">
        <v>156.98425</v>
      </c>
      <c r="AD30" s="89">
        <f t="shared" si="15"/>
        <v>0.92739280419852166</v>
      </c>
      <c r="AE30" s="92">
        <v>150.29456999999999</v>
      </c>
      <c r="AF30" s="88">
        <v>150.29456999999999</v>
      </c>
      <c r="AG30" s="89">
        <f t="shared" si="21"/>
        <v>1</v>
      </c>
      <c r="AH30" s="92">
        <v>2.35114</v>
      </c>
      <c r="AI30" s="88">
        <v>2.35114</v>
      </c>
      <c r="AJ30" s="89">
        <f t="shared" si="10"/>
        <v>1</v>
      </c>
      <c r="AK30" s="92">
        <v>0.1225</v>
      </c>
      <c r="AL30" s="88">
        <v>0.1225</v>
      </c>
      <c r="AM30" s="89">
        <f t="shared" si="16"/>
        <v>1</v>
      </c>
      <c r="AN30" s="92">
        <v>12.36407</v>
      </c>
      <c r="AO30" s="88">
        <v>7.3499999999999996E-2</v>
      </c>
      <c r="AP30" s="89">
        <f t="shared" si="28"/>
        <v>5.944644441514808E-3</v>
      </c>
      <c r="AQ30" s="77">
        <f t="shared" si="25"/>
        <v>4.1425400000000128</v>
      </c>
      <c r="AR30" s="79">
        <f t="shared" si="24"/>
        <v>4.1425400000000101</v>
      </c>
      <c r="AS30" s="89">
        <f t="shared" si="13"/>
        <v>0.99999999999999933</v>
      </c>
    </row>
    <row r="31" spans="1:45" s="24" customFormat="1" ht="15.75" x14ac:dyDescent="0.25">
      <c r="A31" s="25"/>
      <c r="B31" s="25">
        <v>18</v>
      </c>
      <c r="C31" s="26" t="s">
        <v>204</v>
      </c>
      <c r="D31" s="74">
        <f>G31+J31+M31+P31+S31+V31+Y31+AB31</f>
        <v>6235.0065600000007</v>
      </c>
      <c r="E31" s="75">
        <f>(H31+K31+N31+Q31+T31+W31+Z31+AC31)+G42+G45+G52+G55+G57</f>
        <v>4449.0605700000006</v>
      </c>
      <c r="F31" s="87">
        <f t="shared" si="3"/>
        <v>0.71356148982143175</v>
      </c>
      <c r="G31" s="92">
        <v>3105.8792400000002</v>
      </c>
      <c r="H31" s="88">
        <v>2680.3918199999998</v>
      </c>
      <c r="I31" s="87">
        <f t="shared" si="4"/>
        <v>0.86300580701263829</v>
      </c>
      <c r="J31" s="92">
        <v>1725.3689099999999</v>
      </c>
      <c r="K31" s="88">
        <v>1422.3244199999999</v>
      </c>
      <c r="L31" s="87">
        <f t="shared" si="5"/>
        <v>0.82435959739184128</v>
      </c>
      <c r="M31" s="92">
        <v>2.4329999999999998</v>
      </c>
      <c r="N31" s="88">
        <v>1.0415999999999999</v>
      </c>
      <c r="O31" s="87">
        <f t="shared" si="27"/>
        <v>0.42811344019728725</v>
      </c>
      <c r="P31" s="92">
        <v>213.66398999999998</v>
      </c>
      <c r="Q31" s="88">
        <v>139.19022000000001</v>
      </c>
      <c r="R31" s="87">
        <f t="shared" ref="R31:R33" si="29">IF(Q31=0," ",IF(Q31/P31*100&gt;200,"св.200",Q31/P31))</f>
        <v>0.65144444789222566</v>
      </c>
      <c r="S31" s="92">
        <v>0.11686000000000001</v>
      </c>
      <c r="T31" s="88">
        <v>0</v>
      </c>
      <c r="U31" s="87">
        <f t="shared" si="7"/>
        <v>0</v>
      </c>
      <c r="V31" s="74"/>
      <c r="W31" s="78"/>
      <c r="X31" s="87" t="str">
        <f t="shared" si="8"/>
        <v xml:space="preserve"> </v>
      </c>
      <c r="Y31" s="92">
        <v>1141.42</v>
      </c>
      <c r="Z31" s="88">
        <v>119.7209</v>
      </c>
      <c r="AA31" s="87">
        <f t="shared" si="9"/>
        <v>0.10488768376233112</v>
      </c>
      <c r="AB31" s="92">
        <v>46.124559999999995</v>
      </c>
      <c r="AC31" s="88">
        <v>34.525260000000003</v>
      </c>
      <c r="AD31" s="89">
        <f t="shared" si="15"/>
        <v>0.74852226232618824</v>
      </c>
      <c r="AE31" s="92">
        <v>0</v>
      </c>
      <c r="AF31" s="88">
        <v>0</v>
      </c>
      <c r="AG31" s="89" t="str">
        <f t="shared" si="21"/>
        <v xml:space="preserve"> </v>
      </c>
      <c r="AH31" s="92">
        <v>5.4683900000000003</v>
      </c>
      <c r="AI31" s="88">
        <v>5.4683900000000003</v>
      </c>
      <c r="AJ31" s="89">
        <f t="shared" si="10"/>
        <v>1</v>
      </c>
      <c r="AK31" s="92">
        <v>39.47625</v>
      </c>
      <c r="AL31" s="88">
        <v>28.562750000000001</v>
      </c>
      <c r="AM31" s="89">
        <f t="shared" si="16"/>
        <v>0.72354263639530103</v>
      </c>
      <c r="AN31" s="92">
        <v>1.1799200000000001</v>
      </c>
      <c r="AO31" s="88">
        <v>0.49412</v>
      </c>
      <c r="AP31" s="89">
        <f t="shared" si="28"/>
        <v>0.4187741541799444</v>
      </c>
      <c r="AQ31" s="77">
        <f t="shared" si="25"/>
        <v>-4.4408920985006262E-15</v>
      </c>
      <c r="AR31" s="79">
        <f t="shared" si="24"/>
        <v>2.3314683517128287E-15</v>
      </c>
      <c r="AS31" s="89"/>
    </row>
    <row r="32" spans="1:45" s="24" customFormat="1" ht="15.75" x14ac:dyDescent="0.25">
      <c r="A32" s="25"/>
      <c r="B32" s="25">
        <v>19</v>
      </c>
      <c r="C32" s="26" t="s">
        <v>16</v>
      </c>
      <c r="D32" s="74">
        <f>G32+J32+M32+P32+S32+V32+Y32+AB32</f>
        <v>1601.5832800000001</v>
      </c>
      <c r="E32" s="75">
        <f>(H32+K32+N32+Q32+T32+W32+Z32+AC32)</f>
        <v>1370.3104699999999</v>
      </c>
      <c r="F32" s="87">
        <f t="shared" si="3"/>
        <v>0.85559738735534241</v>
      </c>
      <c r="G32" s="92">
        <v>1157.8649800000001</v>
      </c>
      <c r="H32" s="88">
        <v>1063.5952299999999</v>
      </c>
      <c r="I32" s="87">
        <f t="shared" si="4"/>
        <v>0.91858312356938188</v>
      </c>
      <c r="J32" s="92">
        <v>382.35242</v>
      </c>
      <c r="K32" s="88">
        <v>204.24960999999999</v>
      </c>
      <c r="L32" s="87">
        <f t="shared" si="5"/>
        <v>0.53419201583711695</v>
      </c>
      <c r="M32" s="92">
        <v>6.3723900000000002</v>
      </c>
      <c r="N32" s="88">
        <v>14.72029</v>
      </c>
      <c r="O32" s="87" t="str">
        <f t="shared" si="27"/>
        <v>св.200</v>
      </c>
      <c r="P32" s="92">
        <v>52.048999999999999</v>
      </c>
      <c r="Q32" s="88">
        <v>31.459</v>
      </c>
      <c r="R32" s="87"/>
      <c r="S32" s="92">
        <v>0</v>
      </c>
      <c r="T32" s="88">
        <v>0</v>
      </c>
      <c r="U32" s="87" t="str">
        <f t="shared" si="7"/>
        <v xml:space="preserve"> </v>
      </c>
      <c r="V32" s="74"/>
      <c r="W32" s="78"/>
      <c r="X32" s="87" t="str">
        <f t="shared" si="8"/>
        <v xml:space="preserve"> </v>
      </c>
      <c r="Y32" s="92">
        <v>0</v>
      </c>
      <c r="Z32" s="88">
        <v>0</v>
      </c>
      <c r="AA32" s="87" t="str">
        <f t="shared" si="9"/>
        <v xml:space="preserve"> </v>
      </c>
      <c r="AB32" s="92">
        <v>2.9444899999999996</v>
      </c>
      <c r="AC32" s="88">
        <v>56.286339999999996</v>
      </c>
      <c r="AD32" s="89" t="str">
        <f t="shared" si="15"/>
        <v>св.200</v>
      </c>
      <c r="AE32" s="92">
        <v>2.6669999999999998</v>
      </c>
      <c r="AF32" s="88">
        <v>2.6669999999999998</v>
      </c>
      <c r="AG32" s="89">
        <f t="shared" si="21"/>
        <v>1</v>
      </c>
      <c r="AH32" s="92">
        <v>0</v>
      </c>
      <c r="AI32" s="88">
        <v>12.57329</v>
      </c>
      <c r="AJ32" s="89" t="str">
        <f t="shared" si="10"/>
        <v xml:space="preserve"> </v>
      </c>
      <c r="AK32" s="92">
        <v>0.17100000000000001</v>
      </c>
      <c r="AL32" s="88">
        <v>0.17100000000000001</v>
      </c>
      <c r="AM32" s="89">
        <f t="shared" si="16"/>
        <v>1</v>
      </c>
      <c r="AN32" s="92">
        <v>0.10649</v>
      </c>
      <c r="AO32" s="88">
        <v>36.978819999999999</v>
      </c>
      <c r="AP32" s="89" t="str">
        <f t="shared" si="28"/>
        <v>св.200</v>
      </c>
      <c r="AQ32" s="77">
        <f>AB32-AE32-AH32-AK32-AN32</f>
        <v>-2.2204460492503131E-16</v>
      </c>
      <c r="AR32" s="79">
        <f t="shared" si="24"/>
        <v>3.8962299999999956</v>
      </c>
      <c r="AS32" s="89"/>
    </row>
    <row r="33" spans="1:98" s="24" customFormat="1" ht="15.75" x14ac:dyDescent="0.25">
      <c r="A33" s="25"/>
      <c r="B33" s="25">
        <v>20</v>
      </c>
      <c r="C33" s="26" t="s">
        <v>17</v>
      </c>
      <c r="D33" s="74">
        <f t="shared" si="14"/>
        <v>1268.95219</v>
      </c>
      <c r="E33" s="75">
        <f t="shared" si="23"/>
        <v>1160.1086500000001</v>
      </c>
      <c r="F33" s="87">
        <f t="shared" si="3"/>
        <v>0.91422565731180161</v>
      </c>
      <c r="G33" s="92">
        <v>207.29829000000001</v>
      </c>
      <c r="H33" s="88">
        <v>244.53018</v>
      </c>
      <c r="I33" s="87">
        <f t="shared" si="4"/>
        <v>1.1796053889301257</v>
      </c>
      <c r="J33" s="92">
        <v>987.85315000000003</v>
      </c>
      <c r="K33" s="88">
        <v>900.23175000000003</v>
      </c>
      <c r="L33" s="87">
        <f t="shared" si="5"/>
        <v>0.91130118884573075</v>
      </c>
      <c r="M33" s="92">
        <v>0</v>
      </c>
      <c r="N33" s="88">
        <v>0</v>
      </c>
      <c r="O33" s="87" t="str">
        <f t="shared" si="6"/>
        <v xml:space="preserve"> </v>
      </c>
      <c r="P33" s="92">
        <v>70.109979999999993</v>
      </c>
      <c r="Q33" s="88">
        <v>13.6</v>
      </c>
      <c r="R33" s="87">
        <f t="shared" si="29"/>
        <v>0.19398094251346243</v>
      </c>
      <c r="S33" s="92">
        <v>0</v>
      </c>
      <c r="T33" s="88">
        <v>0</v>
      </c>
      <c r="U33" s="87" t="str">
        <f t="shared" si="7"/>
        <v xml:space="preserve"> </v>
      </c>
      <c r="V33" s="74"/>
      <c r="W33" s="78"/>
      <c r="X33" s="87" t="str">
        <f t="shared" si="8"/>
        <v xml:space="preserve"> </v>
      </c>
      <c r="Y33" s="92">
        <v>0</v>
      </c>
      <c r="Z33" s="88">
        <v>0</v>
      </c>
      <c r="AA33" s="87" t="str">
        <f t="shared" si="9"/>
        <v xml:space="preserve"> </v>
      </c>
      <c r="AB33" s="92">
        <v>3.6907700000000001</v>
      </c>
      <c r="AC33" s="88">
        <v>1.7467200000000001</v>
      </c>
      <c r="AD33" s="89">
        <f t="shared" si="15"/>
        <v>0.47326709602603251</v>
      </c>
      <c r="AE33" s="92">
        <v>6.2420000000000003E-2</v>
      </c>
      <c r="AF33" s="88">
        <v>6.2420000000000003E-2</v>
      </c>
      <c r="AG33" s="89">
        <f t="shared" si="21"/>
        <v>1</v>
      </c>
      <c r="AH33" s="92">
        <v>2.2984499999999999</v>
      </c>
      <c r="AI33" s="88">
        <v>1.6839999999999999</v>
      </c>
      <c r="AJ33" s="89">
        <f t="shared" si="10"/>
        <v>0.73266766734103417</v>
      </c>
      <c r="AK33" s="92">
        <v>0</v>
      </c>
      <c r="AL33" s="88">
        <v>0</v>
      </c>
      <c r="AM33" s="89" t="str">
        <f t="shared" si="16"/>
        <v xml:space="preserve"> </v>
      </c>
      <c r="AN33" s="92">
        <v>1.3295999999999999</v>
      </c>
      <c r="AO33" s="88">
        <v>0</v>
      </c>
      <c r="AP33" s="89" t="str">
        <f t="shared" si="28"/>
        <v xml:space="preserve"> </v>
      </c>
      <c r="AQ33" s="77">
        <f t="shared" si="25"/>
        <v>3.0000000000041105E-4</v>
      </c>
      <c r="AR33" s="79">
        <f t="shared" si="24"/>
        <v>3.00000000000189E-4</v>
      </c>
      <c r="AS33" s="89">
        <f t="shared" si="13"/>
        <v>0.99999999999925981</v>
      </c>
    </row>
    <row r="34" spans="1:98" s="24" customFormat="1" ht="15.75" x14ac:dyDescent="0.25">
      <c r="A34" s="25"/>
      <c r="B34" s="25">
        <v>21</v>
      </c>
      <c r="C34" s="26" t="s">
        <v>18</v>
      </c>
      <c r="D34" s="74">
        <f t="shared" si="14"/>
        <v>942.86851999999999</v>
      </c>
      <c r="E34" s="75">
        <f t="shared" si="23"/>
        <v>621.50579000000005</v>
      </c>
      <c r="F34" s="87">
        <f t="shared" si="3"/>
        <v>0.65916485365319022</v>
      </c>
      <c r="G34" s="92">
        <v>563.06547999999998</v>
      </c>
      <c r="H34" s="88">
        <v>409.83438000000001</v>
      </c>
      <c r="I34" s="87">
        <f t="shared" si="4"/>
        <v>0.72786273454376926</v>
      </c>
      <c r="J34" s="92">
        <v>370.54771</v>
      </c>
      <c r="K34" s="88">
        <v>206.22427999999999</v>
      </c>
      <c r="L34" s="87">
        <f t="shared" si="5"/>
        <v>0.55653907562942428</v>
      </c>
      <c r="M34" s="92">
        <v>0</v>
      </c>
      <c r="N34" s="88">
        <v>0</v>
      </c>
      <c r="O34" s="87" t="str">
        <f t="shared" si="6"/>
        <v xml:space="preserve"> </v>
      </c>
      <c r="P34" s="92">
        <v>4.8</v>
      </c>
      <c r="Q34" s="88">
        <v>3.52</v>
      </c>
      <c r="R34" s="87">
        <f t="shared" si="18"/>
        <v>0.73333333333333339</v>
      </c>
      <c r="S34" s="92">
        <v>0</v>
      </c>
      <c r="T34" s="88">
        <v>0</v>
      </c>
      <c r="U34" s="87" t="str">
        <f t="shared" si="7"/>
        <v xml:space="preserve"> </v>
      </c>
      <c r="V34" s="74"/>
      <c r="W34" s="78"/>
      <c r="X34" s="87" t="str">
        <f t="shared" si="8"/>
        <v xml:space="preserve"> </v>
      </c>
      <c r="Y34" s="92">
        <v>0</v>
      </c>
      <c r="Z34" s="88">
        <v>0</v>
      </c>
      <c r="AA34" s="87" t="str">
        <f t="shared" si="9"/>
        <v xml:space="preserve"> </v>
      </c>
      <c r="AB34" s="92">
        <v>4.45533</v>
      </c>
      <c r="AC34" s="88">
        <v>1.92713</v>
      </c>
      <c r="AD34" s="89">
        <f t="shared" si="15"/>
        <v>0.43254483955172796</v>
      </c>
      <c r="AE34" s="92">
        <v>0.89240999999999993</v>
      </c>
      <c r="AF34" s="88">
        <v>0.89240999999999993</v>
      </c>
      <c r="AG34" s="89">
        <f t="shared" si="21"/>
        <v>1</v>
      </c>
      <c r="AH34" s="92">
        <v>0</v>
      </c>
      <c r="AI34" s="88">
        <v>0</v>
      </c>
      <c r="AJ34" s="89" t="str">
        <f t="shared" si="10"/>
        <v xml:space="preserve"> </v>
      </c>
      <c r="AK34" s="92">
        <v>0.33494999999999997</v>
      </c>
      <c r="AL34" s="88">
        <v>0.33494999999999997</v>
      </c>
      <c r="AM34" s="89">
        <f t="shared" si="16"/>
        <v>1</v>
      </c>
      <c r="AN34" s="92">
        <v>2.9118600000000003</v>
      </c>
      <c r="AO34" s="88">
        <v>0.38366</v>
      </c>
      <c r="AP34" s="89">
        <f t="shared" si="17"/>
        <v>0.13175770813157225</v>
      </c>
      <c r="AQ34" s="77">
        <f t="shared" si="25"/>
        <v>0.31610999999999967</v>
      </c>
      <c r="AR34" s="79">
        <f t="shared" si="24"/>
        <v>0.31611000000000011</v>
      </c>
      <c r="AS34" s="89">
        <f t="shared" si="13"/>
        <v>1.0000000000000013</v>
      </c>
    </row>
    <row r="35" spans="1:98" s="28" customFormat="1" ht="28.5" customHeight="1" x14ac:dyDescent="0.2">
      <c r="A35" s="46"/>
      <c r="B35" s="46"/>
      <c r="C35" s="41" t="s">
        <v>36</v>
      </c>
      <c r="D35" s="76">
        <f t="shared" ref="D35" si="30">D6+D13</f>
        <v>352863.54747669422</v>
      </c>
      <c r="E35" s="76">
        <f>E6+E13</f>
        <v>252516.31401</v>
      </c>
      <c r="F35" s="99">
        <f t="shared" si="3"/>
        <v>0.71562028953041146</v>
      </c>
      <c r="G35" s="98">
        <f t="shared" ref="G35:Z35" si="31">G6+G13</f>
        <v>64248.582336694206</v>
      </c>
      <c r="H35" s="98">
        <f>H6+H13</f>
        <v>55887.911719999989</v>
      </c>
      <c r="I35" s="99">
        <f t="shared" si="4"/>
        <v>0.86986995957544733</v>
      </c>
      <c r="J35" s="98">
        <f t="shared" si="31"/>
        <v>54203.479260000007</v>
      </c>
      <c r="K35" s="98">
        <f t="shared" si="31"/>
        <v>32171.385350000004</v>
      </c>
      <c r="L35" s="99">
        <f t="shared" si="5"/>
        <v>0.59352989492947905</v>
      </c>
      <c r="M35" s="98">
        <f t="shared" si="31"/>
        <v>220.80525</v>
      </c>
      <c r="N35" s="98">
        <f t="shared" si="31"/>
        <v>108.69185999999999</v>
      </c>
      <c r="O35" s="99">
        <f t="shared" si="6"/>
        <v>0.49225215433056957</v>
      </c>
      <c r="P35" s="98">
        <f t="shared" si="31"/>
        <v>4197.0528100000001</v>
      </c>
      <c r="Q35" s="98">
        <f t="shared" si="31"/>
        <v>2955.9917</v>
      </c>
      <c r="R35" s="99">
        <f t="shared" si="18"/>
        <v>0.7043017645517784</v>
      </c>
      <c r="S35" s="98">
        <f t="shared" si="31"/>
        <v>82597.54449</v>
      </c>
      <c r="T35" s="98">
        <f t="shared" si="31"/>
        <v>43939.730090000005</v>
      </c>
      <c r="U35" s="99">
        <f t="shared" si="7"/>
        <v>0.53197380577481623</v>
      </c>
      <c r="V35" s="98">
        <f t="shared" si="31"/>
        <v>140720.44893999997</v>
      </c>
      <c r="W35" s="98">
        <f t="shared" si="31"/>
        <v>112899.40898000001</v>
      </c>
      <c r="X35" s="99">
        <f t="shared" si="8"/>
        <v>0.80229568502967019</v>
      </c>
      <c r="Y35" s="98">
        <f t="shared" si="31"/>
        <v>1691.9598899999999</v>
      </c>
      <c r="Z35" s="98">
        <f t="shared" si="31"/>
        <v>168.35805999999999</v>
      </c>
      <c r="AA35" s="99">
        <f t="shared" si="9"/>
        <v>9.9504758354525769E-2</v>
      </c>
      <c r="AB35" s="98">
        <f>AB13+AB6</f>
        <v>4983.6745000000001</v>
      </c>
      <c r="AC35" s="98">
        <f t="shared" ref="AC35:AR35" si="32">AC13+AC6</f>
        <v>3965.1224200000001</v>
      </c>
      <c r="AD35" s="99">
        <f t="shared" si="15"/>
        <v>0.7956222702746738</v>
      </c>
      <c r="AE35" s="98">
        <f t="shared" si="32"/>
        <v>786.40969999999993</v>
      </c>
      <c r="AF35" s="98">
        <f t="shared" si="32"/>
        <v>686.38147000000004</v>
      </c>
      <c r="AG35" s="99">
        <f t="shared" si="21"/>
        <v>0.87280392141653407</v>
      </c>
      <c r="AH35" s="98">
        <f t="shared" si="32"/>
        <v>2128.13436</v>
      </c>
      <c r="AI35" s="98">
        <f t="shared" si="32"/>
        <v>2233.9783200000002</v>
      </c>
      <c r="AJ35" s="99">
        <f t="shared" si="10"/>
        <v>1.0497355627489611</v>
      </c>
      <c r="AK35" s="98">
        <f t="shared" si="32"/>
        <v>554.47126000000003</v>
      </c>
      <c r="AL35" s="98">
        <f t="shared" si="32"/>
        <v>329.19380999999998</v>
      </c>
      <c r="AM35" s="99">
        <f t="shared" si="16"/>
        <v>0.59370761615308965</v>
      </c>
      <c r="AN35" s="98">
        <f t="shared" si="32"/>
        <v>956.5488899999998</v>
      </c>
      <c r="AO35" s="98">
        <f t="shared" si="32"/>
        <v>267.92761000000002</v>
      </c>
      <c r="AP35" s="99">
        <f t="shared" si="17"/>
        <v>0.28009818714023083</v>
      </c>
      <c r="AQ35" s="98">
        <f t="shared" si="32"/>
        <v>558.11028999999962</v>
      </c>
      <c r="AR35" s="98">
        <f t="shared" si="32"/>
        <v>447.64121000000063</v>
      </c>
      <c r="AS35" s="90">
        <f t="shared" si="22"/>
        <v>0.80206586049506623</v>
      </c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</row>
    <row r="36" spans="1:98" s="24" customFormat="1" x14ac:dyDescent="0.25">
      <c r="C36" s="29"/>
      <c r="D36" s="29"/>
      <c r="E36" s="60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98" ht="9.75" customHeight="1" x14ac:dyDescent="0.25">
      <c r="C37" s="62"/>
      <c r="D37" s="62"/>
      <c r="E37" s="61"/>
      <c r="F37" s="63"/>
      <c r="AM37" s="47"/>
    </row>
    <row r="38" spans="1:98" s="24" customFormat="1" ht="34.5" customHeight="1" x14ac:dyDescent="0.25">
      <c r="C38" s="91"/>
      <c r="D38" s="142" t="s">
        <v>177</v>
      </c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91"/>
      <c r="Q38" s="91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40" spans="1:98" ht="57" customHeight="1" x14ac:dyDescent="0.35">
      <c r="C40" s="156" t="s">
        <v>215</v>
      </c>
      <c r="D40" s="156"/>
      <c r="E40" s="156"/>
      <c r="F40" s="156"/>
      <c r="G40" s="156"/>
    </row>
    <row r="41" spans="1:98" ht="93" customHeight="1" x14ac:dyDescent="0.25">
      <c r="A41" s="93"/>
      <c r="B41" s="93"/>
      <c r="C41" s="128" t="s">
        <v>192</v>
      </c>
      <c r="D41" s="128"/>
      <c r="E41" s="128"/>
      <c r="F41" s="128"/>
      <c r="G41" s="114">
        <f>SUM(G42:G42)</f>
        <v>35.011000000000003</v>
      </c>
      <c r="I41" s="112"/>
      <c r="J41" s="96"/>
    </row>
    <row r="42" spans="1:98" x14ac:dyDescent="0.25">
      <c r="C42" s="127" t="s">
        <v>181</v>
      </c>
      <c r="D42" s="127"/>
      <c r="E42" s="139">
        <v>24631000</v>
      </c>
      <c r="F42" s="139"/>
      <c r="G42" s="115">
        <v>35.011000000000003</v>
      </c>
    </row>
    <row r="43" spans="1:98" ht="47.25" customHeight="1" x14ac:dyDescent="0.25">
      <c r="C43" s="128" t="s">
        <v>182</v>
      </c>
      <c r="D43" s="128"/>
      <c r="E43" s="128"/>
      <c r="F43" s="128"/>
      <c r="G43" s="116">
        <f>G44+G45</f>
        <v>0.82299999999999995</v>
      </c>
    </row>
    <row r="44" spans="1:98" x14ac:dyDescent="0.25">
      <c r="C44" s="127" t="s">
        <v>183</v>
      </c>
      <c r="D44" s="127"/>
      <c r="E44" s="126">
        <v>24607000</v>
      </c>
      <c r="F44" s="126"/>
      <c r="G44" s="115">
        <v>0.11799999999999999</v>
      </c>
    </row>
    <row r="45" spans="1:98" x14ac:dyDescent="0.25">
      <c r="C45" s="131" t="s">
        <v>181</v>
      </c>
      <c r="D45" s="132"/>
      <c r="E45" s="129">
        <v>24631000</v>
      </c>
      <c r="F45" s="130"/>
      <c r="G45" s="115">
        <v>0.70499999999999996</v>
      </c>
    </row>
    <row r="46" spans="1:98" ht="55.5" customHeight="1" x14ac:dyDescent="0.25">
      <c r="C46" s="133" t="s">
        <v>196</v>
      </c>
      <c r="D46" s="134"/>
      <c r="E46" s="134"/>
      <c r="F46" s="135"/>
      <c r="G46" s="115">
        <v>7.32</v>
      </c>
    </row>
    <row r="47" spans="1:98" x14ac:dyDescent="0.25">
      <c r="C47" s="131" t="s">
        <v>197</v>
      </c>
      <c r="D47" s="132"/>
      <c r="E47" s="129">
        <v>24711000</v>
      </c>
      <c r="F47" s="130"/>
      <c r="G47" s="115">
        <v>7.32</v>
      </c>
    </row>
    <row r="48" spans="1:98" ht="43.5" customHeight="1" x14ac:dyDescent="0.25">
      <c r="C48" s="128" t="s">
        <v>184</v>
      </c>
      <c r="D48" s="128"/>
      <c r="E48" s="128"/>
      <c r="F48" s="128"/>
      <c r="G48" s="116">
        <f>G49</f>
        <v>359.53965999999997</v>
      </c>
    </row>
    <row r="49" spans="3:29" x14ac:dyDescent="0.25">
      <c r="C49" s="127" t="s">
        <v>185</v>
      </c>
      <c r="D49" s="127"/>
      <c r="E49" s="126">
        <v>2470100</v>
      </c>
      <c r="F49" s="126"/>
      <c r="G49" s="115">
        <v>359.53965999999997</v>
      </c>
    </row>
    <row r="50" spans="3:29" x14ac:dyDescent="0.25">
      <c r="C50" s="136" t="s">
        <v>186</v>
      </c>
      <c r="D50" s="137"/>
      <c r="E50" s="137"/>
      <c r="F50" s="138"/>
      <c r="G50" s="117">
        <f>G52+G54+G55+G57+G58</f>
        <v>17.02017</v>
      </c>
    </row>
    <row r="51" spans="3:29" ht="47.25" customHeight="1" x14ac:dyDescent="0.25">
      <c r="C51" s="128" t="s">
        <v>187</v>
      </c>
      <c r="D51" s="128"/>
      <c r="E51" s="128"/>
      <c r="F51" s="128"/>
      <c r="G51" s="118">
        <f>G52</f>
        <v>8.5190000000000002E-2</v>
      </c>
    </row>
    <row r="52" spans="3:29" x14ac:dyDescent="0.25">
      <c r="C52" s="127" t="s">
        <v>181</v>
      </c>
      <c r="D52" s="127"/>
      <c r="E52" s="126">
        <v>24631000</v>
      </c>
      <c r="F52" s="126"/>
      <c r="G52" s="115">
        <v>8.5190000000000002E-2</v>
      </c>
    </row>
    <row r="53" spans="3:29" ht="63.75" customHeight="1" x14ac:dyDescent="0.25">
      <c r="C53" s="128" t="s">
        <v>188</v>
      </c>
      <c r="D53" s="128"/>
      <c r="E53" s="128"/>
      <c r="F53" s="128"/>
      <c r="G53" s="119">
        <f>SUM(G54:G55)</f>
        <v>1.1271599999999999</v>
      </c>
    </row>
    <row r="54" spans="3:29" x14ac:dyDescent="0.25">
      <c r="C54" s="127" t="s">
        <v>189</v>
      </c>
      <c r="D54" s="127"/>
      <c r="E54" s="126">
        <v>24620000</v>
      </c>
      <c r="F54" s="126"/>
      <c r="G54" s="115">
        <v>0.69799999999999995</v>
      </c>
    </row>
    <row r="55" spans="3:29" x14ac:dyDescent="0.25">
      <c r="C55" s="127" t="s">
        <v>181</v>
      </c>
      <c r="D55" s="127"/>
      <c r="E55" s="126">
        <v>24631000</v>
      </c>
      <c r="F55" s="126"/>
      <c r="G55" s="115">
        <v>0.42915999999999999</v>
      </c>
    </row>
    <row r="56" spans="3:29" ht="27.75" customHeight="1" x14ac:dyDescent="0.25">
      <c r="C56" s="128" t="s">
        <v>190</v>
      </c>
      <c r="D56" s="128"/>
      <c r="E56" s="128"/>
      <c r="F56" s="128"/>
      <c r="G56" s="120">
        <f>SUM(G57:G58)</f>
        <v>15.80782</v>
      </c>
    </row>
    <row r="57" spans="3:29" x14ac:dyDescent="0.25">
      <c r="C57" s="127" t="s">
        <v>181</v>
      </c>
      <c r="D57" s="127"/>
      <c r="E57" s="126">
        <v>24631000</v>
      </c>
      <c r="F57" s="126"/>
      <c r="G57" s="115">
        <v>15.635999999999999</v>
      </c>
    </row>
    <row r="58" spans="3:29" x14ac:dyDescent="0.25">
      <c r="C58" s="127" t="s">
        <v>189</v>
      </c>
      <c r="D58" s="127"/>
      <c r="E58" s="126">
        <v>24620000</v>
      </c>
      <c r="F58" s="126"/>
      <c r="G58" s="115">
        <v>0.17182</v>
      </c>
    </row>
    <row r="59" spans="3:29" s="94" customFormat="1" ht="18.75" x14ac:dyDescent="0.3">
      <c r="C59" s="125" t="s">
        <v>191</v>
      </c>
      <c r="D59" s="125"/>
      <c r="E59" s="125"/>
      <c r="F59" s="125"/>
      <c r="G59" s="121">
        <f>G50+G48+G43+G41+G46</f>
        <v>419.71382999999997</v>
      </c>
      <c r="H59" s="95"/>
      <c r="I59" s="123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</row>
    <row r="62" spans="3:29" x14ac:dyDescent="0.25">
      <c r="I62" s="124"/>
    </row>
    <row r="64" spans="3:29" x14ac:dyDescent="0.25">
      <c r="I64" s="124"/>
    </row>
  </sheetData>
  <mergeCells count="63">
    <mergeCell ref="B2:B4"/>
    <mergeCell ref="A2:A4"/>
    <mergeCell ref="O2:O4"/>
    <mergeCell ref="M2:N3"/>
    <mergeCell ref="L2:L4"/>
    <mergeCell ref="J2:K3"/>
    <mergeCell ref="F2:F4"/>
    <mergeCell ref="D2:E3"/>
    <mergeCell ref="C2:C4"/>
    <mergeCell ref="I2:I4"/>
    <mergeCell ref="AJ3:AJ4"/>
    <mergeCell ref="AP3:AP4"/>
    <mergeCell ref="AN3:AO3"/>
    <mergeCell ref="AQ3:AR3"/>
    <mergeCell ref="P2:Q3"/>
    <mergeCell ref="AK3:AL3"/>
    <mergeCell ref="U2:U4"/>
    <mergeCell ref="AM3:AM4"/>
    <mergeCell ref="AB2:AC3"/>
    <mergeCell ref="AD2:AS2"/>
    <mergeCell ref="AS3:AS4"/>
    <mergeCell ref="AE3:AF3"/>
    <mergeCell ref="AG3:AG4"/>
    <mergeCell ref="AH3:AI3"/>
    <mergeCell ref="S2:T3"/>
    <mergeCell ref="R2:R4"/>
    <mergeCell ref="AD3:AD4"/>
    <mergeCell ref="X2:X4"/>
    <mergeCell ref="V2:W3"/>
    <mergeCell ref="AA2:AA4"/>
    <mergeCell ref="Y2:Z3"/>
    <mergeCell ref="D38:O38"/>
    <mergeCell ref="G2:H3"/>
    <mergeCell ref="C40:G40"/>
    <mergeCell ref="C56:F56"/>
    <mergeCell ref="C50:F50"/>
    <mergeCell ref="E42:F42"/>
    <mergeCell ref="C42:D42"/>
    <mergeCell ref="E44:F44"/>
    <mergeCell ref="C44:D44"/>
    <mergeCell ref="E49:F49"/>
    <mergeCell ref="C49:D49"/>
    <mergeCell ref="C52:D52"/>
    <mergeCell ref="E52:F52"/>
    <mergeCell ref="E54:F54"/>
    <mergeCell ref="E55:F55"/>
    <mergeCell ref="C54:D54"/>
    <mergeCell ref="C55:D55"/>
    <mergeCell ref="C41:F41"/>
    <mergeCell ref="C43:F43"/>
    <mergeCell ref="C48:F48"/>
    <mergeCell ref="C51:F51"/>
    <mergeCell ref="C53:F53"/>
    <mergeCell ref="E45:F45"/>
    <mergeCell ref="C45:D45"/>
    <mergeCell ref="C46:F46"/>
    <mergeCell ref="C47:D47"/>
    <mergeCell ref="E47:F47"/>
    <mergeCell ref="C59:F59"/>
    <mergeCell ref="E57:F57"/>
    <mergeCell ref="E58:F58"/>
    <mergeCell ref="C57:D57"/>
    <mergeCell ref="C58:D58"/>
  </mergeCells>
  <printOptions horizontalCentered="1"/>
  <pageMargins left="0.19685039370078741" right="0.19685039370078741" top="0.74803149606299213" bottom="0.74803149606299213" header="0.31496062992125984" footer="0.31496062992125984"/>
  <pageSetup paperSize="9" fitToWidth="3" fitToHeight="0" orientation="portrait" r:id="rId1"/>
  <headerFooter>
    <oddFooter>&amp;C&amp;Z&amp;F(округа_районы)</oddFooter>
  </headerFooter>
  <colBreaks count="2" manualBreakCount="2">
    <brk id="27" max="38" man="1"/>
    <brk id="39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5"/>
  <sheetViews>
    <sheetView zoomScale="70" zoomScaleNormal="70" workbookViewId="0">
      <pane xSplit="3" ySplit="4" topLeftCell="D129" activePane="bottomRight" state="frozen"/>
      <selection activeCell="C1" sqref="C1"/>
      <selection pane="topRight" activeCell="D1" sqref="D1"/>
      <selection pane="bottomLeft" activeCell="C5" sqref="C5"/>
      <selection pane="bottomRight" activeCell="F161" sqref="F161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1.42578125" customWidth="1"/>
    <col min="4" max="5" width="14.7109375" customWidth="1"/>
    <col min="6" max="6" width="12.7109375" customWidth="1" outlineLevel="1"/>
    <col min="7" max="8" width="14.7109375" style="82" customWidth="1"/>
    <col min="9" max="9" width="12.7109375" style="34" customWidth="1" outlineLevel="1"/>
    <col min="10" max="11" width="14.7109375" style="82" customWidth="1"/>
    <col min="12" max="12" width="12.7109375" style="34" customWidth="1" outlineLevel="1"/>
    <col min="13" max="14" width="14.7109375" style="82" customWidth="1"/>
    <col min="15" max="15" width="12.7109375" style="34" customWidth="1" outlineLevel="1"/>
    <col min="16" max="16" width="14.7109375" style="82" customWidth="1"/>
    <col min="17" max="17" width="14" style="82" customWidth="1"/>
    <col min="18" max="18" width="12.7109375" style="34" customWidth="1" outlineLevel="1"/>
  </cols>
  <sheetData>
    <row r="1" spans="1:22" ht="52.5" customHeight="1" x14ac:dyDescent="0.25">
      <c r="B1" s="84"/>
      <c r="C1" s="155" t="s">
        <v>195</v>
      </c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84"/>
    </row>
    <row r="2" spans="1:22" ht="43.5" customHeight="1" x14ac:dyDescent="0.25">
      <c r="A2" s="147"/>
      <c r="B2" s="149"/>
      <c r="C2" s="150" t="s">
        <v>25</v>
      </c>
      <c r="D2" s="153" t="s">
        <v>136</v>
      </c>
      <c r="E2" s="153"/>
      <c r="F2" s="150" t="s">
        <v>135</v>
      </c>
      <c r="G2" s="151" t="s">
        <v>166</v>
      </c>
      <c r="H2" s="151"/>
      <c r="I2" s="150" t="s">
        <v>135</v>
      </c>
      <c r="J2" s="151" t="s">
        <v>179</v>
      </c>
      <c r="K2" s="151"/>
      <c r="L2" s="150" t="s">
        <v>135</v>
      </c>
      <c r="M2" s="151" t="s">
        <v>20</v>
      </c>
      <c r="N2" s="151"/>
      <c r="O2" s="150" t="s">
        <v>135</v>
      </c>
      <c r="P2" s="151" t="s">
        <v>21</v>
      </c>
      <c r="Q2" s="151"/>
      <c r="R2" s="150" t="s">
        <v>135</v>
      </c>
      <c r="S2" s="1"/>
      <c r="T2" s="1"/>
      <c r="U2" s="1"/>
      <c r="V2" s="1"/>
    </row>
    <row r="3" spans="1:22" x14ac:dyDescent="0.25">
      <c r="A3" s="148"/>
      <c r="B3" s="148"/>
      <c r="C3" s="150"/>
      <c r="D3" s="48" t="s">
        <v>176</v>
      </c>
      <c r="E3" s="38" t="s">
        <v>194</v>
      </c>
      <c r="F3" s="150"/>
      <c r="G3" s="107" t="s">
        <v>176</v>
      </c>
      <c r="H3" s="108" t="s">
        <v>194</v>
      </c>
      <c r="I3" s="150"/>
      <c r="J3" s="111" t="s">
        <v>176</v>
      </c>
      <c r="K3" s="108" t="s">
        <v>194</v>
      </c>
      <c r="L3" s="150"/>
      <c r="M3" s="111" t="s">
        <v>176</v>
      </c>
      <c r="N3" s="108" t="s">
        <v>194</v>
      </c>
      <c r="O3" s="150"/>
      <c r="P3" s="111" t="s">
        <v>176</v>
      </c>
      <c r="Q3" s="108" t="s">
        <v>194</v>
      </c>
      <c r="R3" s="150"/>
      <c r="S3" s="1"/>
      <c r="T3" s="1"/>
      <c r="U3" s="1"/>
      <c r="V3" s="1"/>
    </row>
    <row r="4" spans="1:22" x14ac:dyDescent="0.25">
      <c r="A4" s="12" t="s">
        <v>33</v>
      </c>
      <c r="B4" s="12" t="s">
        <v>34</v>
      </c>
      <c r="C4" s="23" t="s">
        <v>35</v>
      </c>
      <c r="D4" s="23">
        <v>1</v>
      </c>
      <c r="E4" s="23">
        <v>2</v>
      </c>
      <c r="F4" s="23">
        <v>3</v>
      </c>
      <c r="G4" s="104">
        <v>4</v>
      </c>
      <c r="H4" s="104">
        <v>5</v>
      </c>
      <c r="I4" s="35">
        <v>6</v>
      </c>
      <c r="J4" s="104">
        <v>7</v>
      </c>
      <c r="K4" s="104">
        <v>8</v>
      </c>
      <c r="L4" s="35">
        <v>9</v>
      </c>
      <c r="M4" s="104">
        <v>10</v>
      </c>
      <c r="N4" s="104">
        <v>11</v>
      </c>
      <c r="O4" s="35">
        <v>12</v>
      </c>
      <c r="P4" s="104">
        <v>13</v>
      </c>
      <c r="Q4" s="104">
        <v>14</v>
      </c>
      <c r="R4" s="32">
        <v>15</v>
      </c>
      <c r="S4" s="1">
        <v>1000</v>
      </c>
      <c r="T4" s="1"/>
      <c r="U4" s="1"/>
      <c r="V4" s="1"/>
    </row>
    <row r="5" spans="1:22" ht="27" customHeight="1" x14ac:dyDescent="0.25">
      <c r="A5" s="16">
        <v>1</v>
      </c>
      <c r="B5" s="20"/>
      <c r="C5" s="15" t="s">
        <v>134</v>
      </c>
      <c r="D5" s="14">
        <f>SUM(D6:D9)</f>
        <v>1109.83979</v>
      </c>
      <c r="E5" s="14">
        <f>SUM(E6:E9)</f>
        <v>993.26248999999996</v>
      </c>
      <c r="F5" s="13">
        <f t="shared" ref="F5:F36" si="0">IF(D5=0," ",IF(E5/D5*100&gt;200,"св.200",E5/D5))</f>
        <v>0.89496024466738566</v>
      </c>
      <c r="G5" s="14">
        <f>SUM(G6:G9)</f>
        <v>339.56599999999997</v>
      </c>
      <c r="H5" s="14">
        <f>SUM(H6:H9)</f>
        <v>502.00909999999999</v>
      </c>
      <c r="I5" s="13">
        <f t="shared" ref="I5:I47" si="1">IF(G5=0," ",IF(H5/G5*100&gt;200,"св.200",H5/G5))</f>
        <v>1.4783844672317017</v>
      </c>
      <c r="J5" s="14">
        <f>SUM(J6:J9)</f>
        <v>0.38219999999999998</v>
      </c>
      <c r="K5" s="14">
        <f>SUM(K6:K9)</f>
        <v>18.600000000000001</v>
      </c>
      <c r="L5" s="13" t="str">
        <f t="shared" ref="L5:L35" si="2">IF(J5=0," ",IF(K5/J5*100&gt;200,"св.200",K5/J5))</f>
        <v>св.200</v>
      </c>
      <c r="M5" s="14">
        <f>SUM(M6:M9)</f>
        <v>183.20463000000001</v>
      </c>
      <c r="N5" s="14">
        <f>SUM(N6:N9)</f>
        <v>83.282769999999999</v>
      </c>
      <c r="O5" s="13">
        <f t="shared" ref="O5:O36" si="3">IF(M5=0," ",IF(N5/M5*100&gt;200,"св.200",N5/M5))</f>
        <v>0.45458878413716941</v>
      </c>
      <c r="P5" s="14">
        <f>SUM(P6:P9)</f>
        <v>586.68696</v>
      </c>
      <c r="Q5" s="14">
        <f>SUM(Q6:Q9)</f>
        <v>386.73761999999999</v>
      </c>
      <c r="R5" s="13">
        <f t="shared" ref="R5:R36" si="4">IF(P5=0," ",IF(Q5/P5*100&gt;200,"св.200",Q5/P5))</f>
        <v>0.65918905032421382</v>
      </c>
      <c r="S5" s="1"/>
      <c r="T5" s="1"/>
      <c r="U5" s="1"/>
      <c r="V5" s="1"/>
    </row>
    <row r="6" spans="1:22" s="10" customFormat="1" ht="15" customHeight="1" outlineLevel="1" x14ac:dyDescent="0.25">
      <c r="A6" s="12"/>
      <c r="B6" s="12">
        <v>1</v>
      </c>
      <c r="C6" s="11" t="s">
        <v>212</v>
      </c>
      <c r="D6" s="57">
        <f t="shared" ref="D6:D9" si="5">G6+J6+M6+P6</f>
        <v>676.08515</v>
      </c>
      <c r="E6" s="33">
        <f>(H6+K6+N6+Q6)+G153</f>
        <v>714.53981999999996</v>
      </c>
      <c r="F6" s="53">
        <f t="shared" si="0"/>
        <v>1.0568784420128146</v>
      </c>
      <c r="G6" s="30">
        <v>339.25004999999999</v>
      </c>
      <c r="H6" s="33">
        <v>501.88815</v>
      </c>
      <c r="I6" s="53">
        <f t="shared" si="1"/>
        <v>1.4794047930132952</v>
      </c>
      <c r="J6" s="57">
        <v>0</v>
      </c>
      <c r="K6" s="33">
        <v>18.600000000000001</v>
      </c>
      <c r="L6" s="53" t="str">
        <f t="shared" si="2"/>
        <v xml:space="preserve"> </v>
      </c>
      <c r="M6" s="30">
        <v>136.39842000000002</v>
      </c>
      <c r="N6" s="33">
        <v>57.782260000000001</v>
      </c>
      <c r="O6" s="53">
        <f>IF(M6=0," ",IF(N6/M6*100&gt;200,"св.200",N6/M6))</f>
        <v>0.42362851417193831</v>
      </c>
      <c r="P6" s="30">
        <v>200.43668</v>
      </c>
      <c r="Q6" s="33">
        <v>133.63641000000001</v>
      </c>
      <c r="R6" s="53">
        <f t="shared" si="4"/>
        <v>0.66672631975345042</v>
      </c>
      <c r="S6" s="1"/>
      <c r="T6" s="1"/>
      <c r="U6" s="1"/>
      <c r="V6" s="1"/>
    </row>
    <row r="7" spans="1:22" s="10" customFormat="1" ht="15" customHeight="1" outlineLevel="1" x14ac:dyDescent="0.25">
      <c r="A7" s="12"/>
      <c r="B7" s="12">
        <v>2</v>
      </c>
      <c r="C7" s="11" t="s">
        <v>133</v>
      </c>
      <c r="D7" s="57">
        <f t="shared" si="5"/>
        <v>36.780670000000001</v>
      </c>
      <c r="E7" s="33">
        <f>(H7+K7+N7+Q7)</f>
        <v>24.021790000000003</v>
      </c>
      <c r="F7" s="53">
        <f t="shared" si="0"/>
        <v>0.65310909235748027</v>
      </c>
      <c r="G7" s="57">
        <v>0</v>
      </c>
      <c r="H7" s="33">
        <v>0</v>
      </c>
      <c r="I7" s="53" t="str">
        <f t="shared" si="1"/>
        <v xml:space="preserve"> </v>
      </c>
      <c r="J7" s="57">
        <v>0</v>
      </c>
      <c r="K7" s="33"/>
      <c r="L7" s="53" t="str">
        <f t="shared" si="2"/>
        <v xml:space="preserve"> </v>
      </c>
      <c r="M7" s="30">
        <v>4.75603</v>
      </c>
      <c r="N7" s="33">
        <v>2.7879999999999998</v>
      </c>
      <c r="O7" s="53">
        <f>IF(M7=0," ",IF(N7/M7*100&gt;200,"св.200",N7/M7))</f>
        <v>0.58620319888646621</v>
      </c>
      <c r="P7" s="30">
        <v>32.024639999999998</v>
      </c>
      <c r="Q7" s="33">
        <v>21.233790000000003</v>
      </c>
      <c r="R7" s="53">
        <f t="shared" si="4"/>
        <v>0.66304539254773831</v>
      </c>
      <c r="S7" s="1"/>
      <c r="T7" s="1"/>
      <c r="U7" s="1"/>
      <c r="V7" s="1"/>
    </row>
    <row r="8" spans="1:22" s="10" customFormat="1" ht="15" customHeight="1" outlineLevel="1" x14ac:dyDescent="0.25">
      <c r="A8" s="12"/>
      <c r="B8" s="12">
        <v>3</v>
      </c>
      <c r="C8" s="11" t="s">
        <v>132</v>
      </c>
      <c r="D8" s="57">
        <f t="shared" si="5"/>
        <v>245.77519999999998</v>
      </c>
      <c r="E8" s="33">
        <f t="shared" ref="E8:E9" si="6">(H8+K8+N8+Q8)</f>
        <v>199.64344999999997</v>
      </c>
      <c r="F8" s="53">
        <f t="shared" si="0"/>
        <v>0.81230103769623618</v>
      </c>
      <c r="G8" s="57">
        <v>0.31595000000000001</v>
      </c>
      <c r="H8" s="33">
        <v>0.12095</v>
      </c>
      <c r="I8" s="53">
        <f t="shared" si="1"/>
        <v>0.38281373635068838</v>
      </c>
      <c r="J8" s="57">
        <v>0.38219999999999998</v>
      </c>
      <c r="K8" s="33"/>
      <c r="L8" s="53">
        <f t="shared" si="2"/>
        <v>0</v>
      </c>
      <c r="M8" s="30">
        <v>36.422260000000001</v>
      </c>
      <c r="N8" s="33">
        <v>19.107340000000001</v>
      </c>
      <c r="O8" s="53">
        <f>IF(M8=0," ",IF(N8/M8*100&gt;200,"св.200",N8/M8))</f>
        <v>0.52460610626578363</v>
      </c>
      <c r="P8" s="30">
        <v>208.65478999999999</v>
      </c>
      <c r="Q8" s="33">
        <v>180.41515999999999</v>
      </c>
      <c r="R8" s="53">
        <f t="shared" si="4"/>
        <v>0.86465860668715055</v>
      </c>
      <c r="S8" s="1"/>
      <c r="T8" s="1"/>
      <c r="U8" s="1"/>
      <c r="V8" s="1"/>
    </row>
    <row r="9" spans="1:22" s="10" customFormat="1" ht="15" customHeight="1" outlineLevel="1" x14ac:dyDescent="0.25">
      <c r="A9" s="12"/>
      <c r="B9" s="12">
        <v>4</v>
      </c>
      <c r="C9" s="11" t="s">
        <v>131</v>
      </c>
      <c r="D9" s="57">
        <f t="shared" si="5"/>
        <v>151.19877</v>
      </c>
      <c r="E9" s="33">
        <f t="shared" si="6"/>
        <v>55.057430000000004</v>
      </c>
      <c r="F9" s="53">
        <f t="shared" si="0"/>
        <v>0.36413940404409378</v>
      </c>
      <c r="G9" s="57">
        <v>0</v>
      </c>
      <c r="H9" s="33">
        <v>0</v>
      </c>
      <c r="I9" s="53" t="str">
        <f t="shared" si="1"/>
        <v xml:space="preserve"> </v>
      </c>
      <c r="J9" s="57">
        <v>0</v>
      </c>
      <c r="K9" s="33"/>
      <c r="L9" s="53" t="str">
        <f t="shared" si="2"/>
        <v xml:space="preserve"> </v>
      </c>
      <c r="M9" s="30">
        <v>5.6279200000000005</v>
      </c>
      <c r="N9" s="33">
        <v>3.6051700000000002</v>
      </c>
      <c r="O9" s="53">
        <f>IF(M9=0," ",IF(N9/M9*100&gt;200,"св.200",N9/M9))</f>
        <v>0.64058657550213927</v>
      </c>
      <c r="P9" s="30">
        <v>145.57085000000001</v>
      </c>
      <c r="Q9" s="33">
        <v>51.452260000000003</v>
      </c>
      <c r="R9" s="53">
        <f t="shared" si="4"/>
        <v>0.35345166975393771</v>
      </c>
      <c r="S9" s="1"/>
      <c r="T9" s="1"/>
      <c r="U9" s="1"/>
      <c r="V9" s="1"/>
    </row>
    <row r="10" spans="1:22" ht="30" customHeight="1" x14ac:dyDescent="0.25">
      <c r="A10" s="16">
        <v>2</v>
      </c>
      <c r="B10" s="20"/>
      <c r="C10" s="15" t="s">
        <v>130</v>
      </c>
      <c r="D10" s="14">
        <f>SUM(D11:D16)</f>
        <v>4701.1680000000006</v>
      </c>
      <c r="E10" s="14">
        <f>SUM(E11:E16)</f>
        <v>2372.97201</v>
      </c>
      <c r="F10" s="13">
        <f t="shared" si="0"/>
        <v>0.50476222291992112</v>
      </c>
      <c r="G10" s="14">
        <f>SUM(G11:G16)</f>
        <v>2085.22586</v>
      </c>
      <c r="H10" s="14">
        <f>SUM(H11:H16)</f>
        <v>597.35302999999999</v>
      </c>
      <c r="I10" s="13">
        <f t="shared" si="1"/>
        <v>0.28646922209184572</v>
      </c>
      <c r="J10" s="14">
        <f>SUM(J11:J16)</f>
        <v>3.7499999999999999E-2</v>
      </c>
      <c r="K10" s="14">
        <f>(SUM(K11:K16))</f>
        <v>5.5499999999999994E-2</v>
      </c>
      <c r="L10" s="13">
        <f t="shared" si="2"/>
        <v>1.48</v>
      </c>
      <c r="M10" s="14">
        <f>SUM(M11:M16)</f>
        <v>555.91435000000013</v>
      </c>
      <c r="N10" s="102">
        <f>SUM(N11:N16)</f>
        <v>244.04155999999998</v>
      </c>
      <c r="O10" s="13">
        <f t="shared" si="3"/>
        <v>0.43899129425243283</v>
      </c>
      <c r="P10" s="14">
        <f>SUM(P11:P16)</f>
        <v>2059.9902899999997</v>
      </c>
      <c r="Q10" s="14">
        <f>SUM(Q11:Q16)</f>
        <v>1531.5219200000001</v>
      </c>
      <c r="R10" s="13">
        <f t="shared" si="4"/>
        <v>0.74346074708924981</v>
      </c>
      <c r="S10" s="1"/>
      <c r="T10" s="1"/>
      <c r="U10" s="1"/>
      <c r="V10" s="1"/>
    </row>
    <row r="11" spans="1:22" s="10" customFormat="1" ht="15.75" customHeight="1" outlineLevel="1" x14ac:dyDescent="0.25">
      <c r="A11" s="12"/>
      <c r="B11" s="12">
        <v>1</v>
      </c>
      <c r="C11" s="11" t="s">
        <v>129</v>
      </c>
      <c r="D11" s="57">
        <f t="shared" ref="D11:D46" si="7">G11+J11+M11+P11</f>
        <v>2006.4000900000003</v>
      </c>
      <c r="E11" s="33">
        <f t="shared" ref="E11:E16" si="8">(H11+K11+N11+Q11)</f>
        <v>191.48352999999997</v>
      </c>
      <c r="F11" s="53">
        <f t="shared" si="0"/>
        <v>9.5436364339477248E-2</v>
      </c>
      <c r="G11" s="30">
        <v>1695.0048700000002</v>
      </c>
      <c r="H11" s="33">
        <v>9.4859500000000008</v>
      </c>
      <c r="I11" s="53">
        <f t="shared" si="1"/>
        <v>5.5964145990919775E-3</v>
      </c>
      <c r="J11" s="57">
        <v>1.95E-2</v>
      </c>
      <c r="K11" s="33">
        <v>1.95E-2</v>
      </c>
      <c r="L11" s="53">
        <f t="shared" si="2"/>
        <v>1</v>
      </c>
      <c r="M11" s="30">
        <v>149.19671</v>
      </c>
      <c r="N11" s="33">
        <v>71.613009999999989</v>
      </c>
      <c r="O11" s="53">
        <f t="shared" si="3"/>
        <v>0.47999054402741181</v>
      </c>
      <c r="P11" s="30">
        <v>162.17901000000001</v>
      </c>
      <c r="Q11" s="33">
        <v>110.36507</v>
      </c>
      <c r="R11" s="53">
        <f t="shared" si="4"/>
        <v>0.68051389634207282</v>
      </c>
      <c r="S11" s="1"/>
      <c r="T11" s="1"/>
      <c r="U11" s="1"/>
      <c r="V11" s="1"/>
    </row>
    <row r="12" spans="1:22" s="10" customFormat="1" ht="15" customHeight="1" outlineLevel="1" x14ac:dyDescent="0.25">
      <c r="A12" s="12"/>
      <c r="B12" s="12">
        <v>2</v>
      </c>
      <c r="C12" s="11" t="s">
        <v>128</v>
      </c>
      <c r="D12" s="57">
        <f t="shared" si="7"/>
        <v>459.11427000000003</v>
      </c>
      <c r="E12" s="33">
        <f t="shared" si="8"/>
        <v>340.46181000000001</v>
      </c>
      <c r="F12" s="53">
        <f t="shared" si="0"/>
        <v>0.74156224767311196</v>
      </c>
      <c r="G12" s="30">
        <v>197.70255</v>
      </c>
      <c r="H12" s="33">
        <v>184.42070000000001</v>
      </c>
      <c r="I12" s="53">
        <f>IF(G12=0," ",IF(H12/G12*100&gt;200,"св.200",H12/G12))</f>
        <v>0.93281902534893968</v>
      </c>
      <c r="J12" s="57">
        <v>0</v>
      </c>
      <c r="K12" s="33">
        <v>0</v>
      </c>
      <c r="L12" s="53" t="str">
        <f t="shared" si="2"/>
        <v xml:space="preserve"> </v>
      </c>
      <c r="M12" s="30">
        <v>89.099609999999998</v>
      </c>
      <c r="N12" s="33">
        <v>47.612769999999998</v>
      </c>
      <c r="O12" s="53">
        <f t="shared" si="3"/>
        <v>0.5343768620311582</v>
      </c>
      <c r="P12" s="30">
        <v>172.31210999999999</v>
      </c>
      <c r="Q12" s="33">
        <v>108.42833999999999</v>
      </c>
      <c r="R12" s="53">
        <f t="shared" si="4"/>
        <v>0.62925548297214862</v>
      </c>
      <c r="S12" s="1"/>
      <c r="T12" s="1"/>
      <c r="U12" s="1"/>
      <c r="V12" s="1"/>
    </row>
    <row r="13" spans="1:22" s="10" customFormat="1" ht="15" customHeight="1" outlineLevel="1" x14ac:dyDescent="0.25">
      <c r="A13" s="12"/>
      <c r="B13" s="12">
        <v>3</v>
      </c>
      <c r="C13" s="11" t="s">
        <v>127</v>
      </c>
      <c r="D13" s="57">
        <f t="shared" si="7"/>
        <v>497.09456999999998</v>
      </c>
      <c r="E13" s="33">
        <f t="shared" si="8"/>
        <v>673.12374</v>
      </c>
      <c r="F13" s="53">
        <f t="shared" si="0"/>
        <v>1.3541160588416807</v>
      </c>
      <c r="G13" s="30">
        <v>154.49457999999998</v>
      </c>
      <c r="H13" s="33">
        <v>364.78947999999997</v>
      </c>
      <c r="I13" s="53" t="str">
        <f t="shared" si="1"/>
        <v>св.200</v>
      </c>
      <c r="J13" s="57">
        <v>0</v>
      </c>
      <c r="K13" s="33">
        <v>0</v>
      </c>
      <c r="L13" s="53" t="str">
        <f t="shared" si="2"/>
        <v xml:space="preserve"> </v>
      </c>
      <c r="M13" s="30">
        <v>185.26888</v>
      </c>
      <c r="N13" s="33">
        <v>63.175269999999998</v>
      </c>
      <c r="O13" s="53">
        <f t="shared" si="3"/>
        <v>0.34099234582731863</v>
      </c>
      <c r="P13" s="30">
        <v>157.33111</v>
      </c>
      <c r="Q13" s="33">
        <v>245.15898999999999</v>
      </c>
      <c r="R13" s="53">
        <f t="shared" si="4"/>
        <v>1.5582359394782126</v>
      </c>
      <c r="S13" s="1"/>
      <c r="T13" s="1"/>
      <c r="U13" s="1"/>
      <c r="V13" s="1"/>
    </row>
    <row r="14" spans="1:22" s="10" customFormat="1" ht="15" customHeight="1" outlineLevel="1" x14ac:dyDescent="0.25">
      <c r="A14" s="12"/>
      <c r="B14" s="12">
        <v>4</v>
      </c>
      <c r="C14" s="11" t="s">
        <v>90</v>
      </c>
      <c r="D14" s="57">
        <f t="shared" si="7"/>
        <v>830.39814999999999</v>
      </c>
      <c r="E14" s="33">
        <f t="shared" si="8"/>
        <v>639.02399000000003</v>
      </c>
      <c r="F14" s="53">
        <f t="shared" si="0"/>
        <v>0.76953927462386573</v>
      </c>
      <c r="G14" s="30">
        <v>35.297129999999996</v>
      </c>
      <c r="H14" s="33">
        <v>35.459569999999999</v>
      </c>
      <c r="I14" s="53">
        <f t="shared" si="1"/>
        <v>1.0046020738796611</v>
      </c>
      <c r="J14" s="57">
        <v>0</v>
      </c>
      <c r="K14" s="33">
        <v>0</v>
      </c>
      <c r="L14" s="53" t="str">
        <f t="shared" si="2"/>
        <v xml:space="preserve"> </v>
      </c>
      <c r="M14" s="30">
        <v>74.163830000000004</v>
      </c>
      <c r="N14" s="33">
        <v>32.532020000000003</v>
      </c>
      <c r="O14" s="53">
        <f t="shared" si="3"/>
        <v>0.43865075468729164</v>
      </c>
      <c r="P14" s="30">
        <v>720.93718999999999</v>
      </c>
      <c r="Q14" s="33">
        <v>571.03240000000005</v>
      </c>
      <c r="R14" s="53">
        <f t="shared" si="4"/>
        <v>0.79206955601777185</v>
      </c>
      <c r="S14" s="1"/>
      <c r="T14" s="1"/>
      <c r="U14" s="1"/>
      <c r="V14" s="1"/>
    </row>
    <row r="15" spans="1:22" s="10" customFormat="1" ht="15" customHeight="1" outlineLevel="1" x14ac:dyDescent="0.25">
      <c r="A15" s="12"/>
      <c r="B15" s="12">
        <v>5</v>
      </c>
      <c r="C15" s="11" t="s">
        <v>126</v>
      </c>
      <c r="D15" s="57">
        <f t="shared" si="7"/>
        <v>392.45787000000001</v>
      </c>
      <c r="E15" s="33">
        <f t="shared" si="8"/>
        <v>196.59107</v>
      </c>
      <c r="F15" s="53">
        <f t="shared" si="0"/>
        <v>0.50092273598692261</v>
      </c>
      <c r="G15" s="30">
        <v>1.8872800000000001</v>
      </c>
      <c r="H15" s="33">
        <v>3.1656300000000002</v>
      </c>
      <c r="I15" s="53">
        <f t="shared" si="1"/>
        <v>1.6773504726378703</v>
      </c>
      <c r="J15" s="57">
        <v>0</v>
      </c>
      <c r="K15" s="33">
        <v>0</v>
      </c>
      <c r="L15" s="53" t="str">
        <f t="shared" si="2"/>
        <v xml:space="preserve"> </v>
      </c>
      <c r="M15" s="30">
        <v>17.012340000000002</v>
      </c>
      <c r="N15" s="33">
        <v>6.5658599999999998</v>
      </c>
      <c r="O15" s="53">
        <f t="shared" si="3"/>
        <v>0.38594690677472937</v>
      </c>
      <c r="P15" s="30">
        <v>373.55824999999999</v>
      </c>
      <c r="Q15" s="33">
        <v>186.85957999999999</v>
      </c>
      <c r="R15" s="53">
        <f t="shared" si="4"/>
        <v>0.50021537471063748</v>
      </c>
      <c r="S15" s="1"/>
      <c r="T15" s="1"/>
      <c r="U15" s="1"/>
      <c r="V15" s="1"/>
    </row>
    <row r="16" spans="1:22" s="10" customFormat="1" ht="15" customHeight="1" outlineLevel="1" x14ac:dyDescent="0.25">
      <c r="A16" s="12"/>
      <c r="B16" s="12">
        <v>6</v>
      </c>
      <c r="C16" s="11" t="s">
        <v>125</v>
      </c>
      <c r="D16" s="57">
        <f t="shared" si="7"/>
        <v>515.70304999999996</v>
      </c>
      <c r="E16" s="33">
        <f t="shared" si="8"/>
        <v>332.28786999999994</v>
      </c>
      <c r="F16" s="53">
        <f t="shared" si="0"/>
        <v>0.64433954773003566</v>
      </c>
      <c r="G16" s="30">
        <v>0.83945000000000003</v>
      </c>
      <c r="H16" s="33">
        <v>3.1699999999999999E-2</v>
      </c>
      <c r="I16" s="53">
        <f t="shared" si="1"/>
        <v>3.7762820894633391E-2</v>
      </c>
      <c r="J16" s="30">
        <v>1.7999999999999999E-2</v>
      </c>
      <c r="K16" s="33">
        <v>3.5999999999999997E-2</v>
      </c>
      <c r="L16" s="53">
        <f>IF(J16=0," ",IF(K16/J16*100&gt;200,"св.200",K16/J16))</f>
        <v>2</v>
      </c>
      <c r="M16" s="30">
        <v>41.172980000000003</v>
      </c>
      <c r="N16" s="33">
        <v>22.542630000000003</v>
      </c>
      <c r="O16" s="53">
        <f t="shared" si="3"/>
        <v>0.54751028465755947</v>
      </c>
      <c r="P16" s="30">
        <v>473.67261999999999</v>
      </c>
      <c r="Q16" s="33">
        <v>309.67753999999996</v>
      </c>
      <c r="R16" s="53">
        <f t="shared" si="4"/>
        <v>0.65377969281821691</v>
      </c>
      <c r="S16" s="1"/>
      <c r="T16" s="1"/>
      <c r="U16" s="1"/>
      <c r="V16" s="1"/>
    </row>
    <row r="17" spans="1:22" ht="31.5" customHeight="1" x14ac:dyDescent="0.25">
      <c r="A17" s="16">
        <v>3</v>
      </c>
      <c r="B17" s="20"/>
      <c r="C17" s="15" t="s">
        <v>124</v>
      </c>
      <c r="D17" s="14">
        <f>SUM(D18:D22)</f>
        <v>4146.0404799999997</v>
      </c>
      <c r="E17" s="14">
        <f>SUM(E18:E22)</f>
        <v>2119.19697</v>
      </c>
      <c r="F17" s="13">
        <f t="shared" si="0"/>
        <v>0.51113754924071564</v>
      </c>
      <c r="G17" s="14">
        <f>SUM(G18:G22)</f>
        <v>207.63592000000003</v>
      </c>
      <c r="H17" s="14">
        <f>SUM(H18:H22)</f>
        <v>142.52526000000003</v>
      </c>
      <c r="I17" s="13">
        <f t="shared" si="1"/>
        <v>0.68641909357494602</v>
      </c>
      <c r="J17" s="14">
        <f>SUM(J18:J22)</f>
        <v>0.40899999999999997</v>
      </c>
      <c r="K17" s="14">
        <f>SUM(K18:K22)</f>
        <v>0.91749999999999998</v>
      </c>
      <c r="L17" s="13" t="str">
        <f t="shared" si="2"/>
        <v>св.200</v>
      </c>
      <c r="M17" s="14">
        <f>SUM(M18:M22)</f>
        <v>708.1431399999999</v>
      </c>
      <c r="N17" s="14">
        <f>SUM(N18:N22)</f>
        <v>322.74118000000004</v>
      </c>
      <c r="O17" s="13">
        <f t="shared" si="3"/>
        <v>0.45575698156166577</v>
      </c>
      <c r="P17" s="14">
        <f>SUM(P18:P22)</f>
        <v>3229.8524200000002</v>
      </c>
      <c r="Q17" s="14">
        <f>SUM(Q18:Q22)</f>
        <v>1650.0800300000001</v>
      </c>
      <c r="R17" s="13">
        <f t="shared" si="4"/>
        <v>0.51088403289955897</v>
      </c>
      <c r="S17" s="1"/>
      <c r="T17" s="1"/>
      <c r="U17" s="1"/>
      <c r="V17" s="1"/>
    </row>
    <row r="18" spans="1:22" s="21" customFormat="1" ht="15" customHeight="1" outlineLevel="1" x14ac:dyDescent="0.25">
      <c r="A18" s="12"/>
      <c r="B18" s="19"/>
      <c r="C18" s="11" t="s">
        <v>123</v>
      </c>
      <c r="D18" s="57">
        <f t="shared" si="7"/>
        <v>1409.17326</v>
      </c>
      <c r="E18" s="33">
        <f t="shared" ref="E18:E22" si="9">(H18+K18+N18+Q18)</f>
        <v>534.6555800000001</v>
      </c>
      <c r="F18" s="53">
        <f t="shared" si="0"/>
        <v>0.37941081851070613</v>
      </c>
      <c r="G18" s="30">
        <v>149.74342000000001</v>
      </c>
      <c r="H18" s="33">
        <v>84.762520000000009</v>
      </c>
      <c r="I18" s="53">
        <f t="shared" si="1"/>
        <v>0.56605171699698054</v>
      </c>
      <c r="J18" s="57">
        <v>0.40899999999999997</v>
      </c>
      <c r="K18" s="33">
        <v>0.91749999999999998</v>
      </c>
      <c r="L18" s="53" t="str">
        <f t="shared" si="2"/>
        <v>св.200</v>
      </c>
      <c r="M18" s="30">
        <v>336.67473999999999</v>
      </c>
      <c r="N18" s="33">
        <v>114.59372</v>
      </c>
      <c r="O18" s="53">
        <f t="shared" si="3"/>
        <v>0.34036922401722208</v>
      </c>
      <c r="P18" s="30">
        <v>922.34609999999998</v>
      </c>
      <c r="Q18" s="33">
        <v>334.38184000000001</v>
      </c>
      <c r="R18" s="53">
        <f t="shared" si="4"/>
        <v>0.36253402058077766</v>
      </c>
      <c r="S18" s="22"/>
      <c r="T18" s="22"/>
      <c r="U18" s="22"/>
      <c r="V18" s="22"/>
    </row>
    <row r="19" spans="1:22" s="21" customFormat="1" ht="15" customHeight="1" outlineLevel="1" x14ac:dyDescent="0.25">
      <c r="A19" s="12"/>
      <c r="B19" s="19"/>
      <c r="C19" s="11" t="s">
        <v>122</v>
      </c>
      <c r="D19" s="57">
        <f t="shared" si="7"/>
        <v>748.93677000000002</v>
      </c>
      <c r="E19" s="33">
        <f t="shared" si="9"/>
        <v>471.13137</v>
      </c>
      <c r="F19" s="53">
        <f t="shared" si="0"/>
        <v>0.62906695047166661</v>
      </c>
      <c r="G19" s="30">
        <v>28.2501</v>
      </c>
      <c r="H19" s="33">
        <v>22.012439999999998</v>
      </c>
      <c r="I19" s="53">
        <f t="shared" si="1"/>
        <v>0.77919865770386643</v>
      </c>
      <c r="J19" s="57">
        <v>0</v>
      </c>
      <c r="K19" s="33"/>
      <c r="L19" s="53" t="str">
        <f t="shared" si="2"/>
        <v xml:space="preserve"> </v>
      </c>
      <c r="M19" s="30">
        <v>220.48587000000001</v>
      </c>
      <c r="N19" s="33">
        <v>116.44949000000001</v>
      </c>
      <c r="O19" s="53">
        <f t="shared" si="3"/>
        <v>0.52814944558578747</v>
      </c>
      <c r="P19" s="30">
        <v>500.20080000000002</v>
      </c>
      <c r="Q19" s="33">
        <v>332.66944000000001</v>
      </c>
      <c r="R19" s="53">
        <f t="shared" si="4"/>
        <v>0.66507178717027238</v>
      </c>
      <c r="S19" s="22"/>
      <c r="T19" s="22"/>
      <c r="U19" s="22"/>
      <c r="V19" s="22"/>
    </row>
    <row r="20" spans="1:22" s="21" customFormat="1" ht="15" customHeight="1" outlineLevel="1" x14ac:dyDescent="0.25">
      <c r="A20" s="12"/>
      <c r="B20" s="19"/>
      <c r="C20" s="11" t="s">
        <v>121</v>
      </c>
      <c r="D20" s="57">
        <f t="shared" si="7"/>
        <v>687.47778000000005</v>
      </c>
      <c r="E20" s="33">
        <f t="shared" si="9"/>
        <v>272.33082000000002</v>
      </c>
      <c r="F20" s="53">
        <f t="shared" si="0"/>
        <v>0.39613035929684881</v>
      </c>
      <c r="G20" s="30">
        <v>0</v>
      </c>
      <c r="H20" s="33">
        <v>0</v>
      </c>
      <c r="I20" s="53" t="str">
        <f t="shared" si="1"/>
        <v xml:space="preserve"> </v>
      </c>
      <c r="J20" s="57">
        <v>0</v>
      </c>
      <c r="K20" s="33"/>
      <c r="L20" s="53" t="str">
        <f t="shared" si="2"/>
        <v xml:space="preserve"> </v>
      </c>
      <c r="M20" s="30">
        <v>57.339349999999996</v>
      </c>
      <c r="N20" s="33">
        <v>29.82929</v>
      </c>
      <c r="O20" s="53">
        <f t="shared" si="3"/>
        <v>0.52022372070837919</v>
      </c>
      <c r="P20" s="30">
        <v>630.13843000000008</v>
      </c>
      <c r="Q20" s="33">
        <v>242.50153</v>
      </c>
      <c r="R20" s="53">
        <f t="shared" si="4"/>
        <v>0.38483850286674304</v>
      </c>
      <c r="S20" s="22"/>
      <c r="T20" s="22"/>
      <c r="U20" s="22"/>
      <c r="V20" s="22"/>
    </row>
    <row r="21" spans="1:22" s="21" customFormat="1" ht="15" customHeight="1" outlineLevel="1" x14ac:dyDescent="0.25">
      <c r="A21" s="12"/>
      <c r="B21" s="19"/>
      <c r="C21" s="11" t="s">
        <v>209</v>
      </c>
      <c r="D21" s="57">
        <f t="shared" si="7"/>
        <v>806.16844999999989</v>
      </c>
      <c r="E21" s="33">
        <f>(H21+K21+N21+Q21)+G150</f>
        <v>562.92572999999993</v>
      </c>
      <c r="F21" s="53">
        <f t="shared" si="0"/>
        <v>0.69827308424188517</v>
      </c>
      <c r="G21" s="30">
        <v>29.295750000000002</v>
      </c>
      <c r="H21" s="33">
        <v>35.427099999999996</v>
      </c>
      <c r="I21" s="53">
        <f t="shared" si="1"/>
        <v>1.2092914501250178</v>
      </c>
      <c r="J21" s="57">
        <v>0</v>
      </c>
      <c r="K21" s="33"/>
      <c r="L21" s="53" t="str">
        <f t="shared" si="2"/>
        <v xml:space="preserve"> </v>
      </c>
      <c r="M21" s="30">
        <v>37.630600000000001</v>
      </c>
      <c r="N21" s="33">
        <v>20.089259999999999</v>
      </c>
      <c r="O21" s="53">
        <f t="shared" si="3"/>
        <v>0.53385436320441337</v>
      </c>
      <c r="P21" s="30">
        <v>739.24209999999994</v>
      </c>
      <c r="Q21" s="33">
        <v>504.47636999999997</v>
      </c>
      <c r="R21" s="53">
        <f t="shared" si="4"/>
        <v>0.68242375535700683</v>
      </c>
      <c r="S21" s="22"/>
      <c r="T21" s="22"/>
      <c r="U21" s="22"/>
      <c r="V21" s="22"/>
    </row>
    <row r="22" spans="1:22" s="21" customFormat="1" ht="15" customHeight="1" outlineLevel="1" x14ac:dyDescent="0.25">
      <c r="A22" s="12"/>
      <c r="B22" s="19"/>
      <c r="C22" s="11" t="s">
        <v>120</v>
      </c>
      <c r="D22" s="57">
        <f t="shared" si="7"/>
        <v>494.28422</v>
      </c>
      <c r="E22" s="33">
        <f t="shared" si="9"/>
        <v>278.15346999999997</v>
      </c>
      <c r="F22" s="53">
        <f t="shared" si="0"/>
        <v>0.56273993533518019</v>
      </c>
      <c r="G22" s="30">
        <v>0.34664999999999996</v>
      </c>
      <c r="H22" s="33">
        <v>0.32319999999999999</v>
      </c>
      <c r="I22" s="53">
        <f t="shared" si="1"/>
        <v>0.93235251694793031</v>
      </c>
      <c r="J22" s="57">
        <v>0</v>
      </c>
      <c r="K22" s="33"/>
      <c r="L22" s="53" t="str">
        <f t="shared" si="2"/>
        <v xml:space="preserve"> </v>
      </c>
      <c r="M22" s="30">
        <v>56.01258</v>
      </c>
      <c r="N22" s="33">
        <v>41.779420000000002</v>
      </c>
      <c r="O22" s="53">
        <f t="shared" si="3"/>
        <v>0.74589351177896113</v>
      </c>
      <c r="P22" s="30">
        <v>437.92498999999998</v>
      </c>
      <c r="Q22" s="33">
        <v>236.05085</v>
      </c>
      <c r="R22" s="53">
        <f t="shared" si="4"/>
        <v>0.53902119173422824</v>
      </c>
      <c r="S22" s="22"/>
      <c r="T22" s="22"/>
      <c r="U22" s="22"/>
      <c r="V22" s="22"/>
    </row>
    <row r="23" spans="1:22" ht="30.75" customHeight="1" x14ac:dyDescent="0.25">
      <c r="A23" s="16">
        <v>4</v>
      </c>
      <c r="B23" s="20"/>
      <c r="C23" s="15" t="s">
        <v>153</v>
      </c>
      <c r="D23" s="14">
        <f>SUM(D24:D28)</f>
        <v>13139.495279999999</v>
      </c>
      <c r="E23" s="14">
        <f>SUM(E24:E28)</f>
        <v>8251.1671200000001</v>
      </c>
      <c r="F23" s="13">
        <f t="shared" si="0"/>
        <v>0.62796682400421699</v>
      </c>
      <c r="G23" s="14">
        <f>SUM(G24:G28)</f>
        <v>2116.3073800000002</v>
      </c>
      <c r="H23" s="14">
        <f>SUM(H24:H28)</f>
        <v>1458.9828</v>
      </c>
      <c r="I23" s="13">
        <f t="shared" si="1"/>
        <v>0.68940023258814132</v>
      </c>
      <c r="J23" s="14">
        <f>SUM(J24:J28)</f>
        <v>0.49409999999999998</v>
      </c>
      <c r="K23" s="14">
        <f>SUM(K24:K28)</f>
        <v>6.8099999999999994E-2</v>
      </c>
      <c r="L23" s="13">
        <f t="shared" si="2"/>
        <v>0.13782635094110504</v>
      </c>
      <c r="M23" s="14">
        <f>SUM(M24:M28)</f>
        <v>1167.0304900000001</v>
      </c>
      <c r="N23" s="14">
        <f>SUM(N24:N28)</f>
        <v>545.53960000000006</v>
      </c>
      <c r="O23" s="13">
        <f t="shared" si="3"/>
        <v>0.46745959482172572</v>
      </c>
      <c r="P23" s="14">
        <f>SUM(P24:P28)</f>
        <v>9855.6633099999999</v>
      </c>
      <c r="Q23" s="14">
        <f>SUM(Q24:Q28)</f>
        <v>6246.5766199999998</v>
      </c>
      <c r="R23" s="13">
        <f t="shared" si="4"/>
        <v>0.63380580520257235</v>
      </c>
      <c r="S23" s="1"/>
      <c r="T23" s="1"/>
      <c r="U23" s="1"/>
      <c r="V23" s="1"/>
    </row>
    <row r="24" spans="1:22" s="10" customFormat="1" ht="15" customHeight="1" outlineLevel="1" x14ac:dyDescent="0.25">
      <c r="A24" s="12"/>
      <c r="B24" s="19"/>
      <c r="C24" s="11" t="s">
        <v>137</v>
      </c>
      <c r="D24" s="57">
        <f t="shared" si="7"/>
        <v>10195.694299999999</v>
      </c>
      <c r="E24" s="33">
        <f t="shared" ref="E24:E28" si="10">(H24+K24+N24+Q24)</f>
        <v>6242.8526299999994</v>
      </c>
      <c r="F24" s="53">
        <f t="shared" si="0"/>
        <v>0.61230284532952306</v>
      </c>
      <c r="G24" s="30">
        <v>2104.3748700000001</v>
      </c>
      <c r="H24" s="33">
        <v>1442.78675</v>
      </c>
      <c r="I24" s="53">
        <f t="shared" si="1"/>
        <v>0.68561299156741973</v>
      </c>
      <c r="J24" s="30">
        <v>0.42599999999999999</v>
      </c>
      <c r="K24" s="33"/>
      <c r="L24" s="53">
        <f t="shared" si="2"/>
        <v>0</v>
      </c>
      <c r="M24" s="30">
        <v>947.63062000000002</v>
      </c>
      <c r="N24" s="33">
        <v>440.71621000000005</v>
      </c>
      <c r="O24" s="53">
        <f t="shared" si="3"/>
        <v>0.46507172805370095</v>
      </c>
      <c r="P24" s="30">
        <v>7143.2628099999993</v>
      </c>
      <c r="Q24" s="33">
        <v>4359.3496699999996</v>
      </c>
      <c r="R24" s="53">
        <f t="shared" si="4"/>
        <v>0.61027429424789703</v>
      </c>
      <c r="S24" s="1"/>
      <c r="T24" s="1"/>
      <c r="U24" s="1"/>
      <c r="V24" s="1"/>
    </row>
    <row r="25" spans="1:22" s="10" customFormat="1" ht="15" customHeight="1" outlineLevel="1" x14ac:dyDescent="0.25">
      <c r="A25" s="12"/>
      <c r="B25" s="19"/>
      <c r="C25" s="11" t="s">
        <v>119</v>
      </c>
      <c r="D25" s="57">
        <f t="shared" si="7"/>
        <v>1421.11122</v>
      </c>
      <c r="E25" s="33">
        <f t="shared" si="10"/>
        <v>1388.1574499999999</v>
      </c>
      <c r="F25" s="53">
        <f t="shared" si="0"/>
        <v>0.97681126604573565</v>
      </c>
      <c r="G25" s="30">
        <v>10.887049999999999</v>
      </c>
      <c r="H25" s="33">
        <v>15.509799999999998</v>
      </c>
      <c r="I25" s="53">
        <f t="shared" si="1"/>
        <v>1.4246099723984</v>
      </c>
      <c r="J25" s="30">
        <v>0</v>
      </c>
      <c r="K25" s="33"/>
      <c r="L25" s="53" t="str">
        <f>IF(K25=0," ",IF(K25/J25*100&gt;200,"св.200",K25/J25))</f>
        <v xml:space="preserve"> </v>
      </c>
      <c r="M25" s="30">
        <v>77.682320000000004</v>
      </c>
      <c r="N25" s="33">
        <v>29.806930000000001</v>
      </c>
      <c r="O25" s="53">
        <f t="shared" si="3"/>
        <v>0.38370288117038731</v>
      </c>
      <c r="P25" s="30">
        <v>1332.5418500000001</v>
      </c>
      <c r="Q25" s="33">
        <v>1342.8407199999999</v>
      </c>
      <c r="R25" s="53">
        <f t="shared" si="4"/>
        <v>1.0077287403768969</v>
      </c>
      <c r="S25" s="1"/>
      <c r="T25" s="1"/>
      <c r="U25" s="1"/>
      <c r="V25" s="1"/>
    </row>
    <row r="26" spans="1:22" s="10" customFormat="1" ht="15" customHeight="1" outlineLevel="1" x14ac:dyDescent="0.25">
      <c r="A26" s="12"/>
      <c r="B26" s="19"/>
      <c r="C26" s="11" t="s">
        <v>118</v>
      </c>
      <c r="D26" s="57">
        <f t="shared" si="7"/>
        <v>326.71546000000001</v>
      </c>
      <c r="E26" s="33">
        <f t="shared" si="10"/>
        <v>146.62730999999997</v>
      </c>
      <c r="F26" s="53">
        <f t="shared" si="0"/>
        <v>0.44879207736297499</v>
      </c>
      <c r="G26" s="30">
        <v>0.2802</v>
      </c>
      <c r="H26" s="33">
        <v>0.1057</v>
      </c>
      <c r="I26" s="53">
        <f t="shared" si="1"/>
        <v>0.37723054960742325</v>
      </c>
      <c r="J26" s="30">
        <v>6.8099999999999994E-2</v>
      </c>
      <c r="K26" s="33">
        <v>6.8099999999999994E-2</v>
      </c>
      <c r="L26" s="53">
        <f t="shared" si="2"/>
        <v>1</v>
      </c>
      <c r="M26" s="30">
        <v>4.4315299999999995</v>
      </c>
      <c r="N26" s="33">
        <v>2.4182100000000002</v>
      </c>
      <c r="O26" s="53">
        <f t="shared" si="3"/>
        <v>0.54568286799367272</v>
      </c>
      <c r="P26" s="30">
        <v>321.93563</v>
      </c>
      <c r="Q26" s="33">
        <v>144.03529999999998</v>
      </c>
      <c r="R26" s="53">
        <f t="shared" si="4"/>
        <v>0.44740403539676543</v>
      </c>
      <c r="S26" s="1"/>
      <c r="T26" s="1"/>
      <c r="U26" s="1"/>
      <c r="V26" s="1"/>
    </row>
    <row r="27" spans="1:22" s="10" customFormat="1" ht="15" customHeight="1" outlineLevel="1" x14ac:dyDescent="0.25">
      <c r="A27" s="12"/>
      <c r="B27" s="19"/>
      <c r="C27" s="11" t="s">
        <v>117</v>
      </c>
      <c r="D27" s="57">
        <f t="shared" si="7"/>
        <v>378.21770000000004</v>
      </c>
      <c r="E27" s="33">
        <f t="shared" si="10"/>
        <v>197.57588000000001</v>
      </c>
      <c r="F27" s="53">
        <f t="shared" si="0"/>
        <v>0.52238665720826916</v>
      </c>
      <c r="G27" s="30">
        <v>0.20955000000000001</v>
      </c>
      <c r="H27" s="33">
        <v>0.1024</v>
      </c>
      <c r="I27" s="53">
        <f t="shared" si="1"/>
        <v>0.48866618945359103</v>
      </c>
      <c r="J27" s="30">
        <v>0</v>
      </c>
      <c r="K27" s="33"/>
      <c r="L27" s="53" t="str">
        <f t="shared" si="2"/>
        <v xml:space="preserve"> </v>
      </c>
      <c r="M27" s="30">
        <v>79.389960000000002</v>
      </c>
      <c r="N27" s="33">
        <v>34.464379999999998</v>
      </c>
      <c r="O27" s="53">
        <f t="shared" si="3"/>
        <v>0.43411509465428622</v>
      </c>
      <c r="P27" s="30">
        <v>298.61819000000003</v>
      </c>
      <c r="Q27" s="33">
        <v>163.00910000000002</v>
      </c>
      <c r="R27" s="53">
        <f t="shared" si="4"/>
        <v>0.54587799892565148</v>
      </c>
      <c r="S27" s="1"/>
      <c r="T27" s="1"/>
      <c r="U27" s="1"/>
      <c r="V27" s="1"/>
    </row>
    <row r="28" spans="1:22" s="10" customFormat="1" ht="15" customHeight="1" outlineLevel="1" x14ac:dyDescent="0.25">
      <c r="A28" s="12"/>
      <c r="B28" s="19"/>
      <c r="C28" s="11" t="s">
        <v>116</v>
      </c>
      <c r="D28" s="57">
        <f t="shared" si="7"/>
        <v>817.75660000000005</v>
      </c>
      <c r="E28" s="33">
        <f t="shared" si="10"/>
        <v>275.95384999999999</v>
      </c>
      <c r="F28" s="53">
        <f t="shared" si="0"/>
        <v>0.33745230549041116</v>
      </c>
      <c r="G28" s="30">
        <v>0.55571000000000004</v>
      </c>
      <c r="H28" s="33">
        <v>0.47814999999999996</v>
      </c>
      <c r="I28" s="53">
        <f t="shared" si="1"/>
        <v>0.86043080023753382</v>
      </c>
      <c r="J28" s="30">
        <v>0</v>
      </c>
      <c r="K28" s="33"/>
      <c r="L28" s="53" t="str">
        <f t="shared" si="2"/>
        <v xml:space="preserve"> </v>
      </c>
      <c r="M28" s="30">
        <v>57.896059999999999</v>
      </c>
      <c r="N28" s="33">
        <v>38.133870000000002</v>
      </c>
      <c r="O28" s="53">
        <f t="shared" si="3"/>
        <v>0.65866088296854752</v>
      </c>
      <c r="P28" s="30">
        <v>759.30483000000004</v>
      </c>
      <c r="Q28" s="33">
        <v>237.34183000000002</v>
      </c>
      <c r="R28" s="53">
        <f t="shared" si="4"/>
        <v>0.31257779566606997</v>
      </c>
      <c r="S28" s="1"/>
      <c r="T28" s="1"/>
      <c r="U28" s="1"/>
      <c r="V28" s="1"/>
    </row>
    <row r="29" spans="1:22" ht="29.25" customHeight="1" x14ac:dyDescent="0.25">
      <c r="A29" s="16">
        <v>5</v>
      </c>
      <c r="B29" s="20"/>
      <c r="C29" s="15" t="s">
        <v>115</v>
      </c>
      <c r="D29" s="14">
        <f>SUM(D30:D40)</f>
        <v>29435.272456666666</v>
      </c>
      <c r="E29" s="14">
        <f>SUM(E30:E40)</f>
        <v>23113.110359999999</v>
      </c>
      <c r="F29" s="14">
        <f t="shared" ref="F29:I29" si="11">SUM(F30:F40)</f>
        <v>9.1658745013793173</v>
      </c>
      <c r="G29" s="14">
        <f t="shared" si="11"/>
        <v>133.00853666666666</v>
      </c>
      <c r="H29" s="14">
        <f t="shared" si="11"/>
        <v>459.87747999999999</v>
      </c>
      <c r="I29" s="14">
        <f t="shared" si="11"/>
        <v>3.0276142737343403</v>
      </c>
      <c r="J29" s="14">
        <f>SUM(J30:J40)</f>
        <v>6.6200900000000003</v>
      </c>
      <c r="K29" s="14">
        <f>SUM(K30:K40)</f>
        <v>14.499290000000002</v>
      </c>
      <c r="L29" s="13" t="str">
        <f t="shared" si="2"/>
        <v>св.200</v>
      </c>
      <c r="M29" s="14">
        <f>SUM(M30:M40)</f>
        <v>4311.9287299999996</v>
      </c>
      <c r="N29" s="14">
        <f>SUM(N30:N40)</f>
        <v>2771.1016399999994</v>
      </c>
      <c r="O29" s="13">
        <f t="shared" si="3"/>
        <v>0.6426594254028869</v>
      </c>
      <c r="P29" s="14">
        <f>SUM(P30:P40)</f>
        <v>24983.715100000001</v>
      </c>
      <c r="Q29" s="14">
        <f>SUM(Q30:Q40)</f>
        <v>19867.631949999999</v>
      </c>
      <c r="R29" s="13">
        <f t="shared" si="4"/>
        <v>0.79522328326582614</v>
      </c>
      <c r="S29" s="1"/>
      <c r="T29" s="1"/>
      <c r="U29" s="1"/>
      <c r="V29" s="1"/>
    </row>
    <row r="30" spans="1:22" s="10" customFormat="1" ht="15" customHeight="1" outlineLevel="1" x14ac:dyDescent="0.25">
      <c r="A30" s="12"/>
      <c r="B30" s="19"/>
      <c r="C30" s="11" t="s">
        <v>114</v>
      </c>
      <c r="D30" s="57">
        <f t="shared" si="7"/>
        <v>899.94271111111107</v>
      </c>
      <c r="E30" s="33">
        <f t="shared" ref="E30:E40" si="12">(H30+K30+N30+Q30)</f>
        <v>631.29678000000001</v>
      </c>
      <c r="F30" s="53">
        <f t="shared" si="0"/>
        <v>0.70148551925107727</v>
      </c>
      <c r="G30" s="30">
        <f>24.2585433333333/15*5</f>
        <v>8.0861811111111006</v>
      </c>
      <c r="H30" s="33">
        <v>24.363299999999999</v>
      </c>
      <c r="I30" s="53" t="str">
        <f t="shared" si="1"/>
        <v>св.200</v>
      </c>
      <c r="J30" s="30">
        <v>0</v>
      </c>
      <c r="K30" s="33"/>
      <c r="L30" s="53" t="str">
        <f t="shared" si="2"/>
        <v xml:space="preserve"> </v>
      </c>
      <c r="M30" s="30">
        <v>115.62178999999999</v>
      </c>
      <c r="N30" s="33">
        <v>99.569130000000001</v>
      </c>
      <c r="O30" s="53">
        <f t="shared" si="3"/>
        <v>0.86116232934985704</v>
      </c>
      <c r="P30" s="30">
        <v>776.23473999999999</v>
      </c>
      <c r="Q30" s="33">
        <v>507.36435000000006</v>
      </c>
      <c r="R30" s="53">
        <f t="shared" si="4"/>
        <v>0.65362231790862657</v>
      </c>
      <c r="S30" s="1"/>
      <c r="T30" s="1"/>
      <c r="U30" s="1"/>
      <c r="V30" s="1"/>
    </row>
    <row r="31" spans="1:22" s="10" customFormat="1" ht="15" customHeight="1" outlineLevel="1" x14ac:dyDescent="0.25">
      <c r="A31" s="12"/>
      <c r="B31" s="19"/>
      <c r="C31" s="11" t="s">
        <v>113</v>
      </c>
      <c r="D31" s="57">
        <f t="shared" si="7"/>
        <v>2994.5053733333334</v>
      </c>
      <c r="E31" s="33">
        <f t="shared" si="12"/>
        <v>2085.7600999999995</v>
      </c>
      <c r="F31" s="53">
        <f t="shared" si="0"/>
        <v>0.69652908910236344</v>
      </c>
      <c r="G31" s="30">
        <f>24.15841/15*5</f>
        <v>8.0528033333333333</v>
      </c>
      <c r="H31" s="33">
        <v>22.64339</v>
      </c>
      <c r="I31" s="53" t="str">
        <f t="shared" si="1"/>
        <v>св.200</v>
      </c>
      <c r="J31" s="30">
        <v>0</v>
      </c>
      <c r="K31" s="33"/>
      <c r="L31" s="53" t="str">
        <f t="shared" si="2"/>
        <v xml:space="preserve"> </v>
      </c>
      <c r="M31" s="30">
        <v>196.15006</v>
      </c>
      <c r="N31" s="33">
        <v>117.97268</v>
      </c>
      <c r="O31" s="53">
        <f t="shared" si="3"/>
        <v>0.60144095800939346</v>
      </c>
      <c r="P31" s="30">
        <v>2790.30251</v>
      </c>
      <c r="Q31" s="33">
        <v>1945.1440299999997</v>
      </c>
      <c r="R31" s="53">
        <f t="shared" si="4"/>
        <v>0.69710865507553865</v>
      </c>
      <c r="S31" s="1"/>
      <c r="T31" s="1"/>
      <c r="U31" s="1"/>
      <c r="V31" s="1"/>
    </row>
    <row r="32" spans="1:22" s="10" customFormat="1" ht="15" customHeight="1" outlineLevel="1" x14ac:dyDescent="0.25">
      <c r="A32" s="12"/>
      <c r="B32" s="19"/>
      <c r="C32" s="11" t="s">
        <v>112</v>
      </c>
      <c r="D32" s="57">
        <f t="shared" si="7"/>
        <v>1450.0924566666667</v>
      </c>
      <c r="E32" s="33">
        <f t="shared" si="12"/>
        <v>1159.5174099999999</v>
      </c>
      <c r="F32" s="53">
        <f t="shared" si="0"/>
        <v>0.79961619320838839</v>
      </c>
      <c r="G32" s="30">
        <f>129.60335/15*5</f>
        <v>43.201116666666664</v>
      </c>
      <c r="H32" s="33">
        <v>137.61404999999999</v>
      </c>
      <c r="I32" s="53" t="str">
        <f t="shared" si="1"/>
        <v>св.200</v>
      </c>
      <c r="J32" s="30">
        <v>0</v>
      </c>
      <c r="K32" s="33">
        <v>0</v>
      </c>
      <c r="L32" s="53" t="str">
        <f t="shared" si="2"/>
        <v xml:space="preserve"> </v>
      </c>
      <c r="M32" s="30">
        <v>254.23557</v>
      </c>
      <c r="N32" s="33">
        <v>176.34351999999998</v>
      </c>
      <c r="O32" s="53">
        <f t="shared" si="3"/>
        <v>0.69362253283441022</v>
      </c>
      <c r="P32" s="30">
        <v>1152.6557700000001</v>
      </c>
      <c r="Q32" s="33">
        <v>845.55984000000001</v>
      </c>
      <c r="R32" s="53">
        <f t="shared" si="4"/>
        <v>0.73357533272921538</v>
      </c>
      <c r="S32" s="1"/>
      <c r="T32" s="1"/>
      <c r="U32" s="1"/>
      <c r="V32" s="1"/>
    </row>
    <row r="33" spans="1:22" s="10" customFormat="1" ht="15" customHeight="1" outlineLevel="1" x14ac:dyDescent="0.25">
      <c r="A33" s="12"/>
      <c r="B33" s="19"/>
      <c r="C33" s="11" t="s">
        <v>111</v>
      </c>
      <c r="D33" s="57">
        <f t="shared" si="7"/>
        <v>2727.2747133333337</v>
      </c>
      <c r="E33" s="33">
        <f t="shared" si="12"/>
        <v>1861.7932000000001</v>
      </c>
      <c r="F33" s="53">
        <f t="shared" si="0"/>
        <v>0.68265700954066211</v>
      </c>
      <c r="G33" s="30">
        <f>22.39978/15*5</f>
        <v>7.4665933333333339</v>
      </c>
      <c r="H33" s="33">
        <v>16.604849999999999</v>
      </c>
      <c r="I33" s="53" t="str">
        <f t="shared" si="1"/>
        <v>св.200</v>
      </c>
      <c r="J33" s="30">
        <v>1.302</v>
      </c>
      <c r="K33" s="33">
        <v>0</v>
      </c>
      <c r="L33" s="53">
        <f>IF(J33=0," ",IF(K33/J33*100&gt;200,"св.200",K33/J33))</f>
        <v>0</v>
      </c>
      <c r="M33" s="30">
        <v>380.93887999999998</v>
      </c>
      <c r="N33" s="33">
        <v>203.85676000000001</v>
      </c>
      <c r="O33" s="53">
        <f t="shared" si="3"/>
        <v>0.53514296046651899</v>
      </c>
      <c r="P33" s="30">
        <v>2337.5672400000003</v>
      </c>
      <c r="Q33" s="33">
        <v>1641.33159</v>
      </c>
      <c r="R33" s="53">
        <f t="shared" si="4"/>
        <v>0.70215374424908517</v>
      </c>
      <c r="S33" s="1"/>
      <c r="T33" s="1"/>
      <c r="U33" s="1"/>
      <c r="V33" s="1"/>
    </row>
    <row r="34" spans="1:22" s="10" customFormat="1" ht="15" customHeight="1" outlineLevel="1" x14ac:dyDescent="0.25">
      <c r="A34" s="12"/>
      <c r="B34" s="19"/>
      <c r="C34" s="11" t="s">
        <v>110</v>
      </c>
      <c r="D34" s="57">
        <f t="shared" si="7"/>
        <v>9358.4236544444448</v>
      </c>
      <c r="E34" s="33">
        <f t="shared" si="12"/>
        <v>7019.8802399999986</v>
      </c>
      <c r="F34" s="53">
        <f t="shared" si="0"/>
        <v>0.75011353398883163</v>
      </c>
      <c r="G34" s="30">
        <f>28.9960633333333/15*5</f>
        <v>9.6653544444444321</v>
      </c>
      <c r="H34" s="33">
        <v>21.37828</v>
      </c>
      <c r="I34" s="53" t="str">
        <f t="shared" si="1"/>
        <v>св.200</v>
      </c>
      <c r="J34" s="30">
        <v>1.8720000000000001</v>
      </c>
      <c r="K34" s="33">
        <v>2.5379999999999998</v>
      </c>
      <c r="L34" s="53">
        <f t="shared" si="2"/>
        <v>1.3557692307692306</v>
      </c>
      <c r="M34" s="30">
        <v>1562.3397199999999</v>
      </c>
      <c r="N34" s="33">
        <v>1047.8173899999999</v>
      </c>
      <c r="O34" s="53">
        <f t="shared" si="3"/>
        <v>0.67067192658969199</v>
      </c>
      <c r="P34" s="30">
        <v>7784.5465800000002</v>
      </c>
      <c r="Q34" s="33">
        <v>5948.146569999999</v>
      </c>
      <c r="R34" s="53">
        <f t="shared" si="4"/>
        <v>0.76409672790473548</v>
      </c>
      <c r="S34" s="1"/>
      <c r="T34" s="1"/>
      <c r="U34" s="1"/>
      <c r="V34" s="1"/>
    </row>
    <row r="35" spans="1:22" s="10" customFormat="1" ht="15" customHeight="1" outlineLevel="1" x14ac:dyDescent="0.25">
      <c r="A35" s="12"/>
      <c r="B35" s="19"/>
      <c r="C35" s="11" t="s">
        <v>109</v>
      </c>
      <c r="D35" s="57">
        <f t="shared" si="7"/>
        <v>2599.1092466666664</v>
      </c>
      <c r="E35" s="33">
        <f t="shared" si="12"/>
        <v>1844.9364700000001</v>
      </c>
      <c r="F35" s="53">
        <f t="shared" si="0"/>
        <v>0.70983413735537049</v>
      </c>
      <c r="G35" s="30">
        <f>9.62339/15*5</f>
        <v>3.2077966666666669</v>
      </c>
      <c r="H35" s="33">
        <v>5.5489100000000002</v>
      </c>
      <c r="I35" s="53">
        <f t="shared" si="1"/>
        <v>1.7298197412762031</v>
      </c>
      <c r="J35" s="30">
        <v>2.9960900000000001</v>
      </c>
      <c r="K35" s="33">
        <v>3.4640900000000001</v>
      </c>
      <c r="L35" s="53">
        <f t="shared" si="2"/>
        <v>1.1562035853395591</v>
      </c>
      <c r="M35" s="30">
        <v>226.00049999999999</v>
      </c>
      <c r="N35" s="33">
        <v>150.87264000000002</v>
      </c>
      <c r="O35" s="53">
        <f t="shared" si="3"/>
        <v>0.66757657615801747</v>
      </c>
      <c r="P35" s="30">
        <v>2366.9048599999996</v>
      </c>
      <c r="Q35" s="33">
        <v>1685.0508300000001</v>
      </c>
      <c r="R35" s="53">
        <f t="shared" si="4"/>
        <v>0.71192165704539567</v>
      </c>
      <c r="S35" s="1"/>
      <c r="T35" s="1"/>
      <c r="U35" s="1"/>
      <c r="V35" s="1"/>
    </row>
    <row r="36" spans="1:22" s="10" customFormat="1" ht="15" customHeight="1" outlineLevel="1" x14ac:dyDescent="0.25">
      <c r="A36" s="12"/>
      <c r="B36" s="19"/>
      <c r="C36" s="11" t="s">
        <v>108</v>
      </c>
      <c r="D36" s="57">
        <f t="shared" si="7"/>
        <v>7625.6758500000005</v>
      </c>
      <c r="E36" s="33">
        <f t="shared" si="12"/>
        <v>6831.0758299999998</v>
      </c>
      <c r="F36" s="53">
        <f t="shared" si="0"/>
        <v>0.89579939724293411</v>
      </c>
      <c r="G36" s="30">
        <f>100.10982/15*5</f>
        <v>33.36994</v>
      </c>
      <c r="H36" s="33">
        <v>125.56089999999999</v>
      </c>
      <c r="I36" s="53" t="str">
        <f t="shared" si="1"/>
        <v>св.200</v>
      </c>
      <c r="J36" s="30">
        <v>0.45</v>
      </c>
      <c r="K36" s="33">
        <v>0</v>
      </c>
      <c r="L36" s="53"/>
      <c r="M36" s="30">
        <v>982.64667000000009</v>
      </c>
      <c r="N36" s="33">
        <v>605.07706999999994</v>
      </c>
      <c r="O36" s="53">
        <f t="shared" si="3"/>
        <v>0.61576260162770402</v>
      </c>
      <c r="P36" s="30">
        <v>6609.2092400000001</v>
      </c>
      <c r="Q36" s="33">
        <v>6100.43786</v>
      </c>
      <c r="R36" s="53">
        <f t="shared" si="4"/>
        <v>0.92302083932812506</v>
      </c>
      <c r="S36" s="1"/>
      <c r="T36" s="1"/>
      <c r="U36" s="1"/>
      <c r="V36" s="1"/>
    </row>
    <row r="37" spans="1:22" s="10" customFormat="1" ht="15" customHeight="1" outlineLevel="1" x14ac:dyDescent="0.25">
      <c r="A37" s="12"/>
      <c r="B37" s="19"/>
      <c r="C37" s="11" t="s">
        <v>107</v>
      </c>
      <c r="D37" s="57">
        <f t="shared" si="7"/>
        <v>279.24516666666671</v>
      </c>
      <c r="E37" s="33">
        <f t="shared" si="12"/>
        <v>279.86806000000001</v>
      </c>
      <c r="F37" s="53">
        <f t="shared" ref="F37:F62" si="13">IF(D37=0," ",IF(E37/D37*100&gt;200,"св.200",E37/D37))</f>
        <v>1.0022306324609616</v>
      </c>
      <c r="G37" s="30">
        <f>1.80596/15*5</f>
        <v>0.60198666666666667</v>
      </c>
      <c r="H37" s="33">
        <v>1.8226500000000001</v>
      </c>
      <c r="I37" s="53" t="str">
        <f t="shared" si="1"/>
        <v>св.200</v>
      </c>
      <c r="J37" s="30">
        <v>0</v>
      </c>
      <c r="K37" s="33">
        <v>0</v>
      </c>
      <c r="L37" s="53" t="str">
        <f t="shared" ref="L37:L65" si="14">IF(J37=0," ",IF(K37/J37*100&gt;200,"св.200",K37/J37))</f>
        <v xml:space="preserve"> </v>
      </c>
      <c r="M37" s="30">
        <v>83.664079999999998</v>
      </c>
      <c r="N37" s="33">
        <v>63.86327</v>
      </c>
      <c r="O37" s="53">
        <f t="shared" ref="O37:O67" si="15">IF(M37=0," ",IF(N37/M37*100&gt;200,"св.200",N37/M37))</f>
        <v>0.76332961529009824</v>
      </c>
      <c r="P37" s="30">
        <v>194.97910000000002</v>
      </c>
      <c r="Q37" s="33">
        <v>214.18214</v>
      </c>
      <c r="R37" s="53">
        <f t="shared" ref="R37:R62" si="16">IF(P37=0," ",IF(Q37/P37*100&gt;200,"св.200",Q37/P37))</f>
        <v>1.0984876840645996</v>
      </c>
      <c r="S37" s="1"/>
      <c r="T37" s="1"/>
      <c r="U37" s="1"/>
      <c r="V37" s="1"/>
    </row>
    <row r="38" spans="1:22" s="10" customFormat="1" ht="15" customHeight="1" outlineLevel="1" x14ac:dyDescent="0.25">
      <c r="A38" s="12"/>
      <c r="B38" s="19"/>
      <c r="C38" s="11" t="s">
        <v>106</v>
      </c>
      <c r="D38" s="57">
        <f t="shared" si="7"/>
        <v>864.8536311111111</v>
      </c>
      <c r="E38" s="33">
        <f t="shared" si="12"/>
        <v>714.71856000000002</v>
      </c>
      <c r="F38" s="53">
        <f t="shared" si="13"/>
        <v>0.82640406918541032</v>
      </c>
      <c r="G38" s="30">
        <f>3.55134333333333/15*5</f>
        <v>1.1837811111111101</v>
      </c>
      <c r="H38" s="33">
        <v>3.9750999999999999</v>
      </c>
      <c r="I38" s="53" t="str">
        <f t="shared" si="1"/>
        <v>св.200</v>
      </c>
      <c r="J38" s="30">
        <v>0</v>
      </c>
      <c r="K38" s="33">
        <v>0</v>
      </c>
      <c r="L38" s="53" t="str">
        <f t="shared" si="14"/>
        <v xml:space="preserve"> </v>
      </c>
      <c r="M38" s="30">
        <v>345.55897999999996</v>
      </c>
      <c r="N38" s="33">
        <v>204.35289</v>
      </c>
      <c r="O38" s="53">
        <f t="shared" si="15"/>
        <v>0.59136906238118891</v>
      </c>
      <c r="P38" s="30">
        <v>518.11086999999998</v>
      </c>
      <c r="Q38" s="33">
        <v>506.39057000000003</v>
      </c>
      <c r="R38" s="53">
        <f t="shared" si="16"/>
        <v>0.97737877995109435</v>
      </c>
      <c r="S38" s="1"/>
      <c r="T38" s="1"/>
      <c r="U38" s="1"/>
      <c r="V38" s="1"/>
    </row>
    <row r="39" spans="1:22" s="10" customFormat="1" ht="15" customHeight="1" outlineLevel="1" x14ac:dyDescent="0.25">
      <c r="A39" s="12"/>
      <c r="B39" s="19"/>
      <c r="C39" s="11" t="s">
        <v>105</v>
      </c>
      <c r="D39" s="57">
        <f t="shared" si="7"/>
        <v>291.70545333333337</v>
      </c>
      <c r="E39" s="33">
        <f t="shared" si="12"/>
        <v>218.39234000000002</v>
      </c>
      <c r="F39" s="53">
        <f t="shared" si="13"/>
        <v>0.74867417631182209</v>
      </c>
      <c r="G39" s="30">
        <f>3.01342/15*5</f>
        <v>1.0044733333333333</v>
      </c>
      <c r="H39" s="33">
        <v>1.3035999999999999</v>
      </c>
      <c r="I39" s="53">
        <f t="shared" si="1"/>
        <v>1.2977945324581373</v>
      </c>
      <c r="J39" s="30">
        <v>0</v>
      </c>
      <c r="K39" s="33">
        <v>0</v>
      </c>
      <c r="L39" s="53" t="str">
        <f t="shared" si="14"/>
        <v xml:space="preserve"> </v>
      </c>
      <c r="M39" s="30">
        <v>32.313310000000001</v>
      </c>
      <c r="N39" s="33">
        <v>13.725760000000001</v>
      </c>
      <c r="O39" s="53">
        <f t="shared" si="15"/>
        <v>0.4247710927787961</v>
      </c>
      <c r="P39" s="30">
        <v>258.38767000000001</v>
      </c>
      <c r="Q39" s="33">
        <v>203.36298000000002</v>
      </c>
      <c r="R39" s="53">
        <f t="shared" si="16"/>
        <v>0.7870459917843603</v>
      </c>
      <c r="S39" s="1"/>
      <c r="T39" s="1"/>
      <c r="U39" s="1"/>
      <c r="V39" s="1"/>
    </row>
    <row r="40" spans="1:22" s="10" customFormat="1" ht="15" customHeight="1" outlineLevel="1" x14ac:dyDescent="0.25">
      <c r="A40" s="12"/>
      <c r="B40" s="19"/>
      <c r="C40" s="11" t="s">
        <v>104</v>
      </c>
      <c r="D40" s="57">
        <f t="shared" si="7"/>
        <v>344.44420000000002</v>
      </c>
      <c r="E40" s="33">
        <f t="shared" si="12"/>
        <v>465.87136999999996</v>
      </c>
      <c r="F40" s="53">
        <f t="shared" si="13"/>
        <v>1.3525307437314953</v>
      </c>
      <c r="G40" s="30">
        <f>51.50553/15*5</f>
        <v>17.168509999999998</v>
      </c>
      <c r="H40" s="33">
        <v>99.062449999999998</v>
      </c>
      <c r="I40" s="53" t="str">
        <f t="shared" si="1"/>
        <v>св.200</v>
      </c>
      <c r="J40" s="30">
        <v>0</v>
      </c>
      <c r="K40" s="33">
        <v>8.4972000000000012</v>
      </c>
      <c r="L40" s="53" t="str">
        <f t="shared" si="14"/>
        <v xml:space="preserve"> </v>
      </c>
      <c r="M40" s="30">
        <v>132.45917</v>
      </c>
      <c r="N40" s="33">
        <v>87.650530000000003</v>
      </c>
      <c r="O40" s="53">
        <f t="shared" si="15"/>
        <v>0.66171734278570526</v>
      </c>
      <c r="P40" s="30">
        <v>194.81652</v>
      </c>
      <c r="Q40" s="33">
        <v>270.66118999999998</v>
      </c>
      <c r="R40" s="53">
        <f t="shared" si="16"/>
        <v>1.3893133395463586</v>
      </c>
      <c r="S40" s="1"/>
      <c r="T40" s="1"/>
      <c r="U40" s="1"/>
      <c r="V40" s="1"/>
    </row>
    <row r="41" spans="1:22" ht="33" customHeight="1" x14ac:dyDescent="0.25">
      <c r="A41" s="16">
        <v>6</v>
      </c>
      <c r="B41" s="20"/>
      <c r="C41" s="15" t="s">
        <v>103</v>
      </c>
      <c r="D41" s="14">
        <f>SUM(D42:D46)</f>
        <v>3342.2849699999997</v>
      </c>
      <c r="E41" s="14">
        <f>SUM(E42:E46)</f>
        <v>2566.13103</v>
      </c>
      <c r="F41" s="13">
        <f t="shared" si="13"/>
        <v>0.76777744956917904</v>
      </c>
      <c r="G41" s="14">
        <f>SUM(G42:G46)</f>
        <v>214.46601000000001</v>
      </c>
      <c r="H41" s="14">
        <f>SUM(H42:H46)</f>
        <v>145.74105999999998</v>
      </c>
      <c r="I41" s="13">
        <f t="shared" si="1"/>
        <v>0.67955318420853716</v>
      </c>
      <c r="J41" s="14">
        <f>SUM(J42:J46)</f>
        <v>0.72510000000000008</v>
      </c>
      <c r="K41" s="14">
        <f>SUM(K42:K46)</f>
        <v>0.72510000000000008</v>
      </c>
      <c r="L41" s="13">
        <f t="shared" si="14"/>
        <v>1</v>
      </c>
      <c r="M41" s="14">
        <f>SUM(M42:M46)</f>
        <v>453.57069999999993</v>
      </c>
      <c r="N41" s="14">
        <f>SUM(N42:N46)</f>
        <v>170.59892000000002</v>
      </c>
      <c r="O41" s="13">
        <f t="shared" si="15"/>
        <v>0.37612420731762447</v>
      </c>
      <c r="P41" s="14">
        <f>SUM(P42:P46)</f>
        <v>2673.5231599999997</v>
      </c>
      <c r="Q41" s="14">
        <f>SUM(Q42:Q46)</f>
        <v>2242.4659500000002</v>
      </c>
      <c r="R41" s="13">
        <f t="shared" si="16"/>
        <v>0.83876810328435703</v>
      </c>
      <c r="S41" s="1"/>
      <c r="T41" s="1"/>
      <c r="U41" s="1"/>
      <c r="V41" s="1"/>
    </row>
    <row r="42" spans="1:22" s="10" customFormat="1" ht="15" customHeight="1" outlineLevel="1" x14ac:dyDescent="0.25">
      <c r="A42" s="12"/>
      <c r="B42" s="19"/>
      <c r="C42" s="11" t="s">
        <v>102</v>
      </c>
      <c r="D42" s="57">
        <f t="shared" si="7"/>
        <v>1114.0587399999999</v>
      </c>
      <c r="E42" s="33">
        <f t="shared" ref="E42:E45" si="17">(H42+K42+N42+Q42)</f>
        <v>621.73203999999998</v>
      </c>
      <c r="F42" s="53">
        <f t="shared" si="13"/>
        <v>0.55807832897572351</v>
      </c>
      <c r="G42" s="30">
        <v>92.426850000000002</v>
      </c>
      <c r="H42" s="33">
        <v>72.130499999999998</v>
      </c>
      <c r="I42" s="53">
        <f t="shared" si="1"/>
        <v>0.78040634296202882</v>
      </c>
      <c r="J42" s="30">
        <v>0.06</v>
      </c>
      <c r="K42" s="33">
        <v>0.06</v>
      </c>
      <c r="L42" s="53">
        <f>IF(K42=0," ",IF(K42/J42*100&gt;200,"св.200",K42/J42))</f>
        <v>1</v>
      </c>
      <c r="M42" s="30">
        <v>278.31460999999996</v>
      </c>
      <c r="N42" s="33">
        <v>97.125820000000004</v>
      </c>
      <c r="O42" s="53">
        <f t="shared" si="15"/>
        <v>0.3489785175129686</v>
      </c>
      <c r="P42" s="30">
        <v>743.25728000000004</v>
      </c>
      <c r="Q42" s="33">
        <v>452.41571999999996</v>
      </c>
      <c r="R42" s="53">
        <f t="shared" si="16"/>
        <v>0.60869329123826399</v>
      </c>
      <c r="S42" s="1"/>
      <c r="T42" s="1"/>
      <c r="U42" s="1"/>
      <c r="V42" s="1"/>
    </row>
    <row r="43" spans="1:22" s="10" customFormat="1" ht="15" customHeight="1" outlineLevel="1" x14ac:dyDescent="0.25">
      <c r="A43" s="12"/>
      <c r="B43" s="19"/>
      <c r="C43" s="11" t="s">
        <v>101</v>
      </c>
      <c r="D43" s="57">
        <f t="shared" si="7"/>
        <v>568.20481999999993</v>
      </c>
      <c r="E43" s="33">
        <f t="shared" si="17"/>
        <v>535.85391000000004</v>
      </c>
      <c r="F43" s="53">
        <f t="shared" si="13"/>
        <v>0.94306470332300263</v>
      </c>
      <c r="G43" s="30">
        <v>30.922909999999998</v>
      </c>
      <c r="H43" s="33">
        <v>30.415209999999998</v>
      </c>
      <c r="I43" s="53">
        <f t="shared" si="1"/>
        <v>0.98358175217015475</v>
      </c>
      <c r="J43" s="30">
        <v>0.66510000000000002</v>
      </c>
      <c r="K43" s="33">
        <v>0.66510000000000002</v>
      </c>
      <c r="L43" s="53">
        <f t="shared" si="14"/>
        <v>1</v>
      </c>
      <c r="M43" s="30">
        <v>46.171709999999997</v>
      </c>
      <c r="N43" s="33">
        <v>14.108319999999999</v>
      </c>
      <c r="O43" s="53">
        <f t="shared" si="15"/>
        <v>0.30556199889499436</v>
      </c>
      <c r="P43" s="30">
        <v>490.44509999999997</v>
      </c>
      <c r="Q43" s="33">
        <v>490.66528000000005</v>
      </c>
      <c r="R43" s="53">
        <f t="shared" si="16"/>
        <v>1.0004489391371227</v>
      </c>
      <c r="S43" s="1"/>
      <c r="T43" s="1"/>
      <c r="U43" s="1"/>
      <c r="V43" s="1"/>
    </row>
    <row r="44" spans="1:22" s="10" customFormat="1" ht="15" customHeight="1" outlineLevel="1" x14ac:dyDescent="0.25">
      <c r="A44" s="12"/>
      <c r="B44" s="19"/>
      <c r="C44" s="11" t="s">
        <v>100</v>
      </c>
      <c r="D44" s="57">
        <f t="shared" si="7"/>
        <v>444.99444</v>
      </c>
      <c r="E44" s="33">
        <f t="shared" si="17"/>
        <v>251.92979</v>
      </c>
      <c r="F44" s="53">
        <f t="shared" si="13"/>
        <v>0.56614143313790621</v>
      </c>
      <c r="G44" s="30">
        <v>38.686750000000004</v>
      </c>
      <c r="H44" s="33">
        <v>38.417650000000002</v>
      </c>
      <c r="I44" s="53">
        <f t="shared" si="1"/>
        <v>0.9930441300962215</v>
      </c>
      <c r="J44" s="30">
        <v>0</v>
      </c>
      <c r="K44" s="33"/>
      <c r="L44" s="53" t="str">
        <f t="shared" si="14"/>
        <v xml:space="preserve"> </v>
      </c>
      <c r="M44" s="30">
        <v>20.623470000000001</v>
      </c>
      <c r="N44" s="33">
        <v>12.79528</v>
      </c>
      <c r="O44" s="53">
        <f t="shared" si="15"/>
        <v>0.62042323624491902</v>
      </c>
      <c r="P44" s="30">
        <v>385.68421999999998</v>
      </c>
      <c r="Q44" s="33">
        <v>200.71686</v>
      </c>
      <c r="R44" s="53">
        <f t="shared" si="16"/>
        <v>0.52041761003341025</v>
      </c>
      <c r="S44" s="1"/>
      <c r="T44" s="1"/>
      <c r="U44" s="1"/>
      <c r="V44" s="1"/>
    </row>
    <row r="45" spans="1:22" s="10" customFormat="1" ht="15" customHeight="1" outlineLevel="1" x14ac:dyDescent="0.25">
      <c r="A45" s="12"/>
      <c r="B45" s="19"/>
      <c r="C45" s="11" t="s">
        <v>99</v>
      </c>
      <c r="D45" s="57">
        <f t="shared" si="7"/>
        <v>849.26591000000008</v>
      </c>
      <c r="E45" s="33">
        <f t="shared" si="17"/>
        <v>821.88505999999995</v>
      </c>
      <c r="F45" s="53">
        <f t="shared" si="13"/>
        <v>0.96775939116642495</v>
      </c>
      <c r="G45" s="30">
        <v>51.7592</v>
      </c>
      <c r="H45" s="33">
        <v>3.14215</v>
      </c>
      <c r="I45" s="53">
        <f t="shared" si="1"/>
        <v>6.0707082025997311E-2</v>
      </c>
      <c r="J45" s="30">
        <v>0</v>
      </c>
      <c r="K45" s="33"/>
      <c r="L45" s="53" t="str">
        <f t="shared" si="14"/>
        <v xml:space="preserve"> </v>
      </c>
      <c r="M45" s="30">
        <v>54.98272</v>
      </c>
      <c r="N45" s="33">
        <v>20.044240000000002</v>
      </c>
      <c r="O45" s="53">
        <f t="shared" si="15"/>
        <v>0.36455526390836979</v>
      </c>
      <c r="P45" s="30">
        <v>742.52399000000003</v>
      </c>
      <c r="Q45" s="33">
        <v>798.69866999999999</v>
      </c>
      <c r="R45" s="53">
        <f t="shared" si="16"/>
        <v>1.0756536903272309</v>
      </c>
      <c r="S45" s="1"/>
      <c r="T45" s="1"/>
      <c r="U45" s="1"/>
      <c r="V45" s="1"/>
    </row>
    <row r="46" spans="1:22" s="10" customFormat="1" ht="15" customHeight="1" outlineLevel="1" x14ac:dyDescent="0.25">
      <c r="A46" s="12"/>
      <c r="B46" s="19"/>
      <c r="C46" s="11" t="s">
        <v>210</v>
      </c>
      <c r="D46" s="57">
        <f t="shared" si="7"/>
        <v>365.76105999999999</v>
      </c>
      <c r="E46" s="33">
        <f>(H46+K46+N46+Q46)+G151</f>
        <v>334.73023000000001</v>
      </c>
      <c r="F46" s="53">
        <f t="shared" si="13"/>
        <v>0.91516092500388102</v>
      </c>
      <c r="G46" s="30">
        <v>0.67030000000000001</v>
      </c>
      <c r="H46" s="33">
        <v>1.6355500000000001</v>
      </c>
      <c r="I46" s="53" t="str">
        <f t="shared" si="1"/>
        <v>св.200</v>
      </c>
      <c r="J46" s="30">
        <v>0</v>
      </c>
      <c r="K46" s="33"/>
      <c r="L46" s="53" t="str">
        <f t="shared" si="14"/>
        <v xml:space="preserve"> </v>
      </c>
      <c r="M46" s="30">
        <v>53.478190000000005</v>
      </c>
      <c r="N46" s="33">
        <v>26.525259999999999</v>
      </c>
      <c r="O46" s="53">
        <f t="shared" si="15"/>
        <v>0.49600145405070734</v>
      </c>
      <c r="P46" s="30">
        <v>311.61257000000001</v>
      </c>
      <c r="Q46" s="33">
        <v>299.96942000000001</v>
      </c>
      <c r="R46" s="53">
        <f t="shared" si="16"/>
        <v>0.96263581408156929</v>
      </c>
      <c r="S46" s="1"/>
      <c r="T46" s="1"/>
      <c r="U46" s="1"/>
      <c r="V46" s="1"/>
    </row>
    <row r="47" spans="1:22" ht="27" customHeight="1" x14ac:dyDescent="0.25">
      <c r="A47" s="16">
        <v>7</v>
      </c>
      <c r="B47" s="20"/>
      <c r="C47" s="15" t="s">
        <v>152</v>
      </c>
      <c r="D47" s="14">
        <f>SUM(D48:D54)</f>
        <v>4273.2364700000007</v>
      </c>
      <c r="E47" s="14">
        <f>SUM(E48:E54)</f>
        <v>3244.2015300000003</v>
      </c>
      <c r="F47" s="13">
        <f t="shared" si="13"/>
        <v>0.75919073348168808</v>
      </c>
      <c r="G47" s="14">
        <f>SUM(G48:G54)</f>
        <v>97.513030000000015</v>
      </c>
      <c r="H47" s="14">
        <f>SUM(H48:H54)</f>
        <v>169.13422</v>
      </c>
      <c r="I47" s="13">
        <f t="shared" si="1"/>
        <v>1.7344781512788596</v>
      </c>
      <c r="J47" s="14">
        <f>SUM(J48:J54)</f>
        <v>16.973669999999998</v>
      </c>
      <c r="K47" s="14">
        <f>SUM(K48:K54)</f>
        <v>0.378</v>
      </c>
      <c r="L47" s="13">
        <f t="shared" si="14"/>
        <v>2.2269786086332538E-2</v>
      </c>
      <c r="M47" s="14">
        <f>SUM(M48:M54)</f>
        <v>1333.0592300000001</v>
      </c>
      <c r="N47" s="14">
        <f>SUM(N48:N54)</f>
        <v>844.72255000000007</v>
      </c>
      <c r="O47" s="13">
        <f t="shared" si="15"/>
        <v>0.63367218124283942</v>
      </c>
      <c r="P47" s="14">
        <f>SUM(P48:P54)</f>
        <v>2825.6905400000001</v>
      </c>
      <c r="Q47" s="14">
        <f>SUM(Q48:Q54)</f>
        <v>2229.9667599999998</v>
      </c>
      <c r="R47" s="13">
        <f t="shared" si="16"/>
        <v>0.78917585929278711</v>
      </c>
      <c r="S47" s="1"/>
      <c r="T47" s="1"/>
      <c r="U47" s="1"/>
      <c r="V47" s="1"/>
    </row>
    <row r="48" spans="1:22" s="10" customFormat="1" ht="15" customHeight="1" outlineLevel="1" x14ac:dyDescent="0.25">
      <c r="A48" s="12"/>
      <c r="B48" s="19"/>
      <c r="C48" s="11" t="s">
        <v>151</v>
      </c>
      <c r="D48" s="57">
        <f t="shared" ref="D48:D54" si="18">G48+J48+M48+P48</f>
        <v>1727.8285100000001</v>
      </c>
      <c r="E48" s="33">
        <f t="shared" ref="E48:E54" si="19">(H48+K48+N48+Q48)</f>
        <v>1198.9284600000001</v>
      </c>
      <c r="F48" s="53">
        <f t="shared" si="13"/>
        <v>0.69389320355641082</v>
      </c>
      <c r="G48" s="30">
        <v>73.206320000000005</v>
      </c>
      <c r="H48" s="33">
        <v>123.91052000000001</v>
      </c>
      <c r="I48" s="53">
        <f t="shared" ref="I48:I54" si="20">IF(G48=0," ",IF(H48/G48*100&gt;200,"св.200",H48/G48))</f>
        <v>1.6926205278451367</v>
      </c>
      <c r="J48" s="30">
        <v>0</v>
      </c>
      <c r="K48" s="33"/>
      <c r="L48" s="53" t="str">
        <f t="shared" si="14"/>
        <v xml:space="preserve"> </v>
      </c>
      <c r="M48" s="30">
        <v>826.39406000000008</v>
      </c>
      <c r="N48" s="33">
        <v>520.10440000000006</v>
      </c>
      <c r="O48" s="53">
        <f t="shared" si="15"/>
        <v>0.62936609200700211</v>
      </c>
      <c r="P48" s="30">
        <v>828.22812999999996</v>
      </c>
      <c r="Q48" s="33">
        <v>554.91354000000001</v>
      </c>
      <c r="R48" s="53">
        <f t="shared" si="16"/>
        <v>0.6700008366052479</v>
      </c>
      <c r="S48" s="1"/>
      <c r="T48" s="1"/>
      <c r="U48" s="1"/>
      <c r="V48" s="1"/>
    </row>
    <row r="49" spans="1:22" s="10" customFormat="1" ht="15" customHeight="1" outlineLevel="1" x14ac:dyDescent="0.25">
      <c r="A49" s="12"/>
      <c r="B49" s="19"/>
      <c r="C49" s="11" t="s">
        <v>98</v>
      </c>
      <c r="D49" s="57">
        <f t="shared" si="18"/>
        <v>436.60926999999998</v>
      </c>
      <c r="E49" s="33">
        <f t="shared" si="19"/>
        <v>192.7176</v>
      </c>
      <c r="F49" s="53">
        <f t="shared" si="13"/>
        <v>0.44139603357482543</v>
      </c>
      <c r="G49" s="30">
        <v>0</v>
      </c>
      <c r="H49" s="33">
        <v>0.96429999999999993</v>
      </c>
      <c r="I49" s="53" t="str">
        <f>IF(G49=0," ",IF(H49/G49*100&gt;200,"св.200",H49/G49))</f>
        <v xml:space="preserve"> </v>
      </c>
      <c r="J49" s="30">
        <v>16.572299999999998</v>
      </c>
      <c r="K49" s="33"/>
      <c r="L49" s="53">
        <f t="shared" si="14"/>
        <v>0</v>
      </c>
      <c r="M49" s="30">
        <v>41.932070000000003</v>
      </c>
      <c r="N49" s="33">
        <v>21.173269999999999</v>
      </c>
      <c r="O49" s="53">
        <f t="shared" si="15"/>
        <v>0.50494216002215009</v>
      </c>
      <c r="P49" s="30">
        <v>378.10489999999999</v>
      </c>
      <c r="Q49" s="33">
        <v>170.58002999999999</v>
      </c>
      <c r="R49" s="53">
        <f t="shared" si="16"/>
        <v>0.45114472200704092</v>
      </c>
      <c r="S49" s="1"/>
      <c r="T49" s="1"/>
      <c r="U49" s="1"/>
      <c r="V49" s="1"/>
    </row>
    <row r="50" spans="1:22" s="10" customFormat="1" ht="15" customHeight="1" outlineLevel="1" x14ac:dyDescent="0.25">
      <c r="A50" s="12"/>
      <c r="B50" s="19"/>
      <c r="C50" s="11" t="s">
        <v>97</v>
      </c>
      <c r="D50" s="57">
        <f t="shared" si="18"/>
        <v>507.89409999999998</v>
      </c>
      <c r="E50" s="33">
        <f t="shared" si="19"/>
        <v>372.13923999999997</v>
      </c>
      <c r="F50" s="53">
        <f t="shared" si="13"/>
        <v>0.73271030319115737</v>
      </c>
      <c r="G50" s="30">
        <v>0.39044999999999996</v>
      </c>
      <c r="H50" s="33">
        <v>1E-4</v>
      </c>
      <c r="I50" s="53">
        <f t="shared" si="20"/>
        <v>2.561147394032527E-4</v>
      </c>
      <c r="J50" s="30">
        <v>0</v>
      </c>
      <c r="K50" s="33"/>
      <c r="L50" s="53" t="str">
        <f t="shared" si="14"/>
        <v xml:space="preserve"> </v>
      </c>
      <c r="M50" s="30">
        <v>106.74577000000001</v>
      </c>
      <c r="N50" s="33">
        <v>79.630899999999997</v>
      </c>
      <c r="O50" s="53">
        <f t="shared" si="15"/>
        <v>0.74598646859730355</v>
      </c>
      <c r="P50" s="30">
        <v>400.75788</v>
      </c>
      <c r="Q50" s="33">
        <v>292.50824</v>
      </c>
      <c r="R50" s="53">
        <f t="shared" si="16"/>
        <v>0.72988768180927599</v>
      </c>
      <c r="S50" s="1"/>
      <c r="T50" s="1"/>
      <c r="U50" s="1"/>
      <c r="V50" s="1"/>
    </row>
    <row r="51" spans="1:22" s="10" customFormat="1" ht="15" customHeight="1" outlineLevel="1" x14ac:dyDescent="0.25">
      <c r="A51" s="12"/>
      <c r="B51" s="19"/>
      <c r="C51" s="11" t="s">
        <v>96</v>
      </c>
      <c r="D51" s="57">
        <f t="shared" si="18"/>
        <v>432.26643000000001</v>
      </c>
      <c r="E51" s="33">
        <f t="shared" si="19"/>
        <v>244.44936999999999</v>
      </c>
      <c r="F51" s="53">
        <f t="shared" si="13"/>
        <v>0.56550625501961826</v>
      </c>
      <c r="G51" s="30">
        <v>5.5799999999999999E-3</v>
      </c>
      <c r="H51" s="33">
        <v>1.685E-2</v>
      </c>
      <c r="I51" s="53" t="str">
        <f t="shared" si="20"/>
        <v>св.200</v>
      </c>
      <c r="J51" s="30">
        <v>0</v>
      </c>
      <c r="K51" s="33"/>
      <c r="L51" s="53"/>
      <c r="M51" s="30">
        <v>118.69594000000001</v>
      </c>
      <c r="N51" s="33">
        <v>86.548119999999997</v>
      </c>
      <c r="O51" s="53">
        <f t="shared" si="15"/>
        <v>0.72915821720608132</v>
      </c>
      <c r="P51" s="30">
        <v>313.56491</v>
      </c>
      <c r="Q51" s="33">
        <v>157.8844</v>
      </c>
      <c r="R51" s="53">
        <f t="shared" si="16"/>
        <v>0.50351424845337445</v>
      </c>
      <c r="S51" s="1"/>
      <c r="T51" s="1"/>
      <c r="U51" s="1"/>
      <c r="V51" s="1"/>
    </row>
    <row r="52" spans="1:22" s="10" customFormat="1" ht="15" customHeight="1" outlineLevel="1" x14ac:dyDescent="0.25">
      <c r="A52" s="12"/>
      <c r="B52" s="19"/>
      <c r="C52" s="11" t="s">
        <v>95</v>
      </c>
      <c r="D52" s="57">
        <f t="shared" si="18"/>
        <v>377.92366000000004</v>
      </c>
      <c r="E52" s="33">
        <f t="shared" si="19"/>
        <v>238.92298</v>
      </c>
      <c r="F52" s="53">
        <f t="shared" si="13"/>
        <v>0.63219905311035562</v>
      </c>
      <c r="G52" s="30">
        <v>0.62059000000000009</v>
      </c>
      <c r="H52" s="33">
        <v>7.5499499999999999</v>
      </c>
      <c r="I52" s="53" t="str">
        <f t="shared" si="20"/>
        <v>св.200</v>
      </c>
      <c r="J52" s="30">
        <v>0</v>
      </c>
      <c r="K52" s="33"/>
      <c r="L52" s="53" t="str">
        <f t="shared" si="14"/>
        <v xml:space="preserve"> </v>
      </c>
      <c r="M52" s="30">
        <v>139.31878</v>
      </c>
      <c r="N52" s="33">
        <v>87.159080000000003</v>
      </c>
      <c r="O52" s="53">
        <f t="shared" si="15"/>
        <v>0.6256089810720421</v>
      </c>
      <c r="P52" s="30">
        <v>237.98429000000002</v>
      </c>
      <c r="Q52" s="33">
        <v>144.21395000000001</v>
      </c>
      <c r="R52" s="53">
        <f t="shared" si="16"/>
        <v>0.60598096622260234</v>
      </c>
      <c r="S52" s="1"/>
      <c r="T52" s="1"/>
      <c r="U52" s="1"/>
      <c r="V52" s="1"/>
    </row>
    <row r="53" spans="1:22" s="10" customFormat="1" ht="15" customHeight="1" outlineLevel="1" x14ac:dyDescent="0.25">
      <c r="A53" s="12"/>
      <c r="B53" s="19"/>
      <c r="C53" s="11" t="s">
        <v>94</v>
      </c>
      <c r="D53" s="57">
        <f t="shared" si="18"/>
        <v>628.99335000000008</v>
      </c>
      <c r="E53" s="33">
        <f t="shared" si="19"/>
        <v>913.27508999999998</v>
      </c>
      <c r="F53" s="53">
        <f t="shared" si="13"/>
        <v>1.4519630294978474</v>
      </c>
      <c r="G53" s="30">
        <v>18.41319</v>
      </c>
      <c r="H53" s="33">
        <v>36.692500000000003</v>
      </c>
      <c r="I53" s="53">
        <f t="shared" si="20"/>
        <v>1.9927291251543053</v>
      </c>
      <c r="J53" s="30">
        <v>0.40137</v>
      </c>
      <c r="K53" s="33">
        <v>0.378</v>
      </c>
      <c r="L53" s="53">
        <f t="shared" si="14"/>
        <v>0.94177442260258615</v>
      </c>
      <c r="M53" s="30">
        <v>89.201149999999998</v>
      </c>
      <c r="N53" s="33">
        <v>43.906610000000001</v>
      </c>
      <c r="O53" s="53">
        <f t="shared" si="15"/>
        <v>0.49222022361819329</v>
      </c>
      <c r="P53" s="30">
        <v>520.97764000000006</v>
      </c>
      <c r="Q53" s="33">
        <v>832.29797999999994</v>
      </c>
      <c r="R53" s="53">
        <f t="shared" si="16"/>
        <v>1.5975694849398907</v>
      </c>
      <c r="S53" s="1"/>
      <c r="T53" s="1"/>
      <c r="U53" s="1"/>
      <c r="V53" s="1"/>
    </row>
    <row r="54" spans="1:22" s="10" customFormat="1" ht="15" customHeight="1" outlineLevel="1" x14ac:dyDescent="0.25">
      <c r="A54" s="12"/>
      <c r="B54" s="19"/>
      <c r="C54" s="11" t="s">
        <v>93</v>
      </c>
      <c r="D54" s="57">
        <f t="shared" si="18"/>
        <v>161.72114999999999</v>
      </c>
      <c r="E54" s="33">
        <f t="shared" si="19"/>
        <v>83.768789999999996</v>
      </c>
      <c r="F54" s="53">
        <f t="shared" si="13"/>
        <v>0.51798289834075506</v>
      </c>
      <c r="G54" s="30">
        <v>4.8769</v>
      </c>
      <c r="H54" s="33"/>
      <c r="I54" s="53">
        <f t="shared" si="20"/>
        <v>0</v>
      </c>
      <c r="J54" s="30">
        <v>0</v>
      </c>
      <c r="K54" s="33"/>
      <c r="L54" s="53" t="str">
        <f t="shared" si="14"/>
        <v xml:space="preserve"> </v>
      </c>
      <c r="M54" s="30">
        <v>10.771459999999999</v>
      </c>
      <c r="N54" s="33">
        <v>6.20017</v>
      </c>
      <c r="O54" s="53">
        <f t="shared" si="15"/>
        <v>0.57561091996813807</v>
      </c>
      <c r="P54" s="30">
        <v>146.07279</v>
      </c>
      <c r="Q54" s="33">
        <v>77.568619999999996</v>
      </c>
      <c r="R54" s="53">
        <f t="shared" si="16"/>
        <v>0.53102716803040451</v>
      </c>
      <c r="S54" s="1"/>
      <c r="T54" s="1"/>
      <c r="U54" s="1"/>
      <c r="V54" s="1"/>
    </row>
    <row r="55" spans="1:22" ht="33" customHeight="1" x14ac:dyDescent="0.25">
      <c r="A55" s="16">
        <v>8</v>
      </c>
      <c r="B55" s="20"/>
      <c r="C55" s="15" t="s">
        <v>163</v>
      </c>
      <c r="D55" s="14">
        <f>SUM(D56:D61)</f>
        <v>10342.828299999999</v>
      </c>
      <c r="E55" s="14">
        <f>SUM(E56:E61)</f>
        <v>7803.7469099999998</v>
      </c>
      <c r="F55" s="13">
        <f t="shared" si="13"/>
        <v>0.75450802078963264</v>
      </c>
      <c r="G55" s="14">
        <f>SUM(G56:G61)</f>
        <v>584.81189000000006</v>
      </c>
      <c r="H55" s="14">
        <f>SUM(H56:H61)</f>
        <v>496.70950000000011</v>
      </c>
      <c r="I55" s="13">
        <f t="shared" ref="I55:I77" si="21">IF(G55=0," ",IF(H55/G55*100&gt;200,"св.200",H55/G55))</f>
        <v>0.84934918132392978</v>
      </c>
      <c r="J55" s="14">
        <f>SUM(J56:J61)</f>
        <v>3.3600000000000005E-2</v>
      </c>
      <c r="K55" s="14">
        <f>SUM(K56:K61)</f>
        <v>0</v>
      </c>
      <c r="L55" s="13">
        <f t="shared" si="14"/>
        <v>0</v>
      </c>
      <c r="M55" s="14">
        <f>SUM(M56:M61)</f>
        <v>1756.7776100000001</v>
      </c>
      <c r="N55" s="14">
        <f>SUM(N56:N61)</f>
        <v>838.37675999999988</v>
      </c>
      <c r="O55" s="13">
        <f t="shared" si="15"/>
        <v>0.47722418320210708</v>
      </c>
      <c r="P55" s="14">
        <f>SUM(P56:P61)</f>
        <v>8001.2052000000003</v>
      </c>
      <c r="Q55" s="14">
        <f>SUM(Q56:Q61)</f>
        <v>6468.6606500000007</v>
      </c>
      <c r="R55" s="13">
        <f t="shared" si="16"/>
        <v>0.80846078663249388</v>
      </c>
      <c r="S55" s="1"/>
      <c r="T55" s="1"/>
      <c r="U55" s="1"/>
      <c r="V55" s="1"/>
    </row>
    <row r="56" spans="1:22" s="10" customFormat="1" ht="15" customHeight="1" outlineLevel="1" x14ac:dyDescent="0.25">
      <c r="A56" s="12"/>
      <c r="B56" s="19"/>
      <c r="C56" s="11" t="s">
        <v>170</v>
      </c>
      <c r="D56" s="57">
        <f>G56+J56+M56+P56</f>
        <v>2459.76989</v>
      </c>
      <c r="E56" s="33">
        <f>(H56+K56+N56+Q56)</f>
        <v>1811.67806</v>
      </c>
      <c r="F56" s="53">
        <f t="shared" si="13"/>
        <v>0.73652339081197549</v>
      </c>
      <c r="G56" s="30">
        <v>503.72762999999998</v>
      </c>
      <c r="H56" s="33">
        <v>415.80753000000004</v>
      </c>
      <c r="I56" s="53">
        <f t="shared" si="21"/>
        <v>0.82546103337631105</v>
      </c>
      <c r="J56" s="30">
        <v>0</v>
      </c>
      <c r="K56" s="33"/>
      <c r="L56" s="53" t="str">
        <f>IF(K56=0," ",IF(K56/J56*100&gt;200,"св.200",K56/J56))</f>
        <v xml:space="preserve"> </v>
      </c>
      <c r="M56" s="30">
        <v>952.00589000000002</v>
      </c>
      <c r="N56" s="33">
        <v>426.62160999999998</v>
      </c>
      <c r="O56" s="53">
        <f t="shared" si="15"/>
        <v>0.44812917071342906</v>
      </c>
      <c r="P56" s="30">
        <v>1004.03637</v>
      </c>
      <c r="Q56" s="33">
        <v>969.24892</v>
      </c>
      <c r="R56" s="53">
        <f t="shared" si="16"/>
        <v>0.96535240053106841</v>
      </c>
      <c r="S56" s="1"/>
      <c r="T56" s="1"/>
      <c r="U56" s="1"/>
      <c r="V56" s="1"/>
    </row>
    <row r="57" spans="1:22" s="10" customFormat="1" ht="15" customHeight="1" outlineLevel="1" x14ac:dyDescent="0.25">
      <c r="A57" s="12"/>
      <c r="B57" s="19"/>
      <c r="C57" s="11" t="s">
        <v>92</v>
      </c>
      <c r="D57" s="57">
        <f t="shared" ref="D57:D73" si="22">G57+J57+M57+P57</f>
        <v>411.88018</v>
      </c>
      <c r="E57" s="33">
        <f t="shared" ref="E57:E61" si="23">(H57+K57+N57+Q57)</f>
        <v>319.51283999999998</v>
      </c>
      <c r="F57" s="53">
        <f t="shared" si="13"/>
        <v>0.77574220735748922</v>
      </c>
      <c r="G57" s="30">
        <v>2.93885</v>
      </c>
      <c r="H57" s="33">
        <v>3.6015300000000003</v>
      </c>
      <c r="I57" s="53">
        <f t="shared" si="21"/>
        <v>1.225489562243735</v>
      </c>
      <c r="J57" s="30">
        <v>0</v>
      </c>
      <c r="K57" s="33"/>
      <c r="L57" s="53" t="str">
        <f t="shared" si="14"/>
        <v xml:space="preserve"> </v>
      </c>
      <c r="M57" s="30">
        <v>71.676210000000012</v>
      </c>
      <c r="N57" s="33">
        <v>39.412419999999997</v>
      </c>
      <c r="O57" s="53">
        <f t="shared" si="15"/>
        <v>0.54986752229226388</v>
      </c>
      <c r="P57" s="30">
        <v>337.26511999999997</v>
      </c>
      <c r="Q57" s="33">
        <v>276.49889000000002</v>
      </c>
      <c r="R57" s="53">
        <f t="shared" si="16"/>
        <v>0.81982652104670661</v>
      </c>
      <c r="S57" s="1"/>
      <c r="T57" s="1"/>
      <c r="U57" s="1"/>
      <c r="V57" s="1"/>
    </row>
    <row r="58" spans="1:22" s="10" customFormat="1" ht="15" customHeight="1" outlineLevel="1" x14ac:dyDescent="0.25">
      <c r="A58" s="12"/>
      <c r="B58" s="19"/>
      <c r="C58" s="11" t="s">
        <v>91</v>
      </c>
      <c r="D58" s="57">
        <f t="shared" si="22"/>
        <v>884.60766999999998</v>
      </c>
      <c r="E58" s="33">
        <f t="shared" si="23"/>
        <v>549.22509000000002</v>
      </c>
      <c r="F58" s="53">
        <f t="shared" si="13"/>
        <v>0.62086855973111787</v>
      </c>
      <c r="G58" s="30">
        <v>11.082799999999999</v>
      </c>
      <c r="H58" s="33">
        <v>15.0283</v>
      </c>
      <c r="I58" s="53">
        <f t="shared" si="21"/>
        <v>1.3560020933338146</v>
      </c>
      <c r="J58" s="30">
        <v>3.3600000000000005E-2</v>
      </c>
      <c r="K58" s="33"/>
      <c r="L58" s="53">
        <f t="shared" si="14"/>
        <v>0</v>
      </c>
      <c r="M58" s="30">
        <v>166.7834</v>
      </c>
      <c r="N58" s="33">
        <v>39.89282</v>
      </c>
      <c r="O58" s="53">
        <f t="shared" si="15"/>
        <v>0.2391893917500183</v>
      </c>
      <c r="P58" s="30">
        <v>706.70786999999996</v>
      </c>
      <c r="Q58" s="33">
        <v>494.30397000000005</v>
      </c>
      <c r="R58" s="53">
        <f t="shared" si="16"/>
        <v>0.69944596768110145</v>
      </c>
      <c r="S58" s="1"/>
      <c r="T58" s="1"/>
      <c r="U58" s="1"/>
      <c r="V58" s="1"/>
    </row>
    <row r="59" spans="1:22" s="10" customFormat="1" ht="15" customHeight="1" outlineLevel="1" x14ac:dyDescent="0.25">
      <c r="A59" s="12"/>
      <c r="B59" s="19"/>
      <c r="C59" s="11" t="s">
        <v>90</v>
      </c>
      <c r="D59" s="57">
        <f t="shared" si="22"/>
        <v>213.64310999999998</v>
      </c>
      <c r="E59" s="33">
        <f t="shared" si="23"/>
        <v>155.75488000000001</v>
      </c>
      <c r="F59" s="53">
        <f t="shared" si="13"/>
        <v>0.72904237351721768</v>
      </c>
      <c r="G59" s="30">
        <v>0</v>
      </c>
      <c r="H59" s="33">
        <v>0</v>
      </c>
      <c r="I59" s="53" t="str">
        <f t="shared" si="21"/>
        <v xml:space="preserve"> </v>
      </c>
      <c r="J59" s="30">
        <v>0</v>
      </c>
      <c r="K59" s="33"/>
      <c r="L59" s="53" t="str">
        <f t="shared" si="14"/>
        <v xml:space="preserve"> </v>
      </c>
      <c r="M59" s="30">
        <v>127.00521999999999</v>
      </c>
      <c r="N59" s="33">
        <v>84.579530000000005</v>
      </c>
      <c r="O59" s="53">
        <f t="shared" si="15"/>
        <v>0.66595317893233053</v>
      </c>
      <c r="P59" s="30">
        <v>86.637889999999999</v>
      </c>
      <c r="Q59" s="33">
        <v>71.175350000000009</v>
      </c>
      <c r="R59" s="53">
        <f t="shared" si="16"/>
        <v>0.82152681696195518</v>
      </c>
      <c r="S59" s="1"/>
      <c r="T59" s="1"/>
      <c r="U59" s="1"/>
      <c r="V59" s="1"/>
    </row>
    <row r="60" spans="1:22" s="10" customFormat="1" ht="15" customHeight="1" outlineLevel="1" x14ac:dyDescent="0.25">
      <c r="A60" s="12"/>
      <c r="B60" s="19"/>
      <c r="C60" s="11" t="s">
        <v>89</v>
      </c>
      <c r="D60" s="57">
        <f t="shared" si="22"/>
        <v>4886.0037499999999</v>
      </c>
      <c r="E60" s="33">
        <f t="shared" si="23"/>
        <v>4253.7265900000002</v>
      </c>
      <c r="F60" s="53">
        <f t="shared" si="13"/>
        <v>0.87059421311332397</v>
      </c>
      <c r="G60" s="30">
        <v>48.662269999999999</v>
      </c>
      <c r="H60" s="33">
        <v>43.732300000000002</v>
      </c>
      <c r="I60" s="53">
        <f t="shared" si="21"/>
        <v>0.8986900939886282</v>
      </c>
      <c r="J60" s="30">
        <v>0</v>
      </c>
      <c r="K60" s="33"/>
      <c r="L60" s="53" t="str">
        <f t="shared" si="14"/>
        <v xml:space="preserve"> </v>
      </c>
      <c r="M60" s="30">
        <v>226.46288000000001</v>
      </c>
      <c r="N60" s="33">
        <v>127.83269</v>
      </c>
      <c r="O60" s="53">
        <f t="shared" si="15"/>
        <v>0.56447524645098568</v>
      </c>
      <c r="P60" s="30">
        <v>4610.8786</v>
      </c>
      <c r="Q60" s="33">
        <v>4082.1615999999999</v>
      </c>
      <c r="R60" s="53">
        <f t="shared" si="16"/>
        <v>0.88533269993272001</v>
      </c>
      <c r="S60" s="1"/>
      <c r="T60" s="1"/>
      <c r="U60" s="1"/>
      <c r="V60" s="1"/>
    </row>
    <row r="61" spans="1:22" s="10" customFormat="1" ht="15" customHeight="1" outlineLevel="1" x14ac:dyDescent="0.25">
      <c r="A61" s="12"/>
      <c r="B61" s="19"/>
      <c r="C61" s="11" t="s">
        <v>88</v>
      </c>
      <c r="D61" s="57">
        <f t="shared" si="22"/>
        <v>1486.9237000000001</v>
      </c>
      <c r="E61" s="33">
        <f t="shared" si="23"/>
        <v>713.84945000000005</v>
      </c>
      <c r="F61" s="53">
        <f t="shared" si="13"/>
        <v>0.48008478847973168</v>
      </c>
      <c r="G61" s="30">
        <v>18.40034</v>
      </c>
      <c r="H61" s="33">
        <v>18.539840000000002</v>
      </c>
      <c r="I61" s="53">
        <f t="shared" si="21"/>
        <v>1.0075813816483827</v>
      </c>
      <c r="J61" s="30">
        <v>0</v>
      </c>
      <c r="K61" s="33"/>
      <c r="L61" s="53" t="str">
        <f t="shared" si="14"/>
        <v xml:space="preserve"> </v>
      </c>
      <c r="M61" s="30">
        <v>212.84401</v>
      </c>
      <c r="N61" s="33">
        <v>120.03769</v>
      </c>
      <c r="O61" s="53">
        <f t="shared" si="15"/>
        <v>0.56397025220488939</v>
      </c>
      <c r="P61" s="30">
        <v>1255.6793500000001</v>
      </c>
      <c r="Q61" s="33">
        <v>575.27192000000002</v>
      </c>
      <c r="R61" s="53">
        <f t="shared" si="16"/>
        <v>0.45813600422751238</v>
      </c>
      <c r="S61" s="1"/>
      <c r="T61" s="1"/>
      <c r="U61" s="1"/>
      <c r="V61" s="1"/>
    </row>
    <row r="62" spans="1:22" ht="30" customHeight="1" x14ac:dyDescent="0.25">
      <c r="A62" s="16">
        <v>9</v>
      </c>
      <c r="B62" s="20"/>
      <c r="C62" s="15" t="s">
        <v>150</v>
      </c>
      <c r="D62" s="14">
        <f>SUM(D63:D64,D65:D66,D67)</f>
        <v>6048.7395299999998</v>
      </c>
      <c r="E62" s="14">
        <f>SUM(E63:E64,E65:E66,E67)</f>
        <v>4097.4776000000002</v>
      </c>
      <c r="F62" s="13">
        <f t="shared" si="13"/>
        <v>0.67741015788127357</v>
      </c>
      <c r="G62" s="14">
        <f>SUM(G63:G64,G65:G66,G67)</f>
        <v>432.26008000000002</v>
      </c>
      <c r="H62" s="14">
        <f>SUM(H63:H64,H65:H66,H67)</f>
        <v>317.31069000000002</v>
      </c>
      <c r="I62" s="13">
        <f t="shared" si="21"/>
        <v>0.73407354664811986</v>
      </c>
      <c r="J62" s="14">
        <f>SUM(J63:J64,J65:J66,J67)</f>
        <v>2.3309000000000002</v>
      </c>
      <c r="K62" s="14">
        <f>SUM(K63:K64,K65:K66,K67)</f>
        <v>1.379</v>
      </c>
      <c r="L62" s="13">
        <f t="shared" si="14"/>
        <v>0.59161697198507013</v>
      </c>
      <c r="M62" s="14">
        <f>SUM(M63:M64,M65:M66,M67)</f>
        <v>1726.3514699999998</v>
      </c>
      <c r="N62" s="14">
        <f>SUM(N63:N64,N65:N66,N67)</f>
        <v>1067.2987000000001</v>
      </c>
      <c r="O62" s="13">
        <f t="shared" si="15"/>
        <v>0.61823951758792206</v>
      </c>
      <c r="P62" s="14">
        <f>SUM(P63:P64,P65:P66,P67)</f>
        <v>3887.7970799999998</v>
      </c>
      <c r="Q62" s="14">
        <f>SUM(Q63:Q64,Q65:Q66,Q67)</f>
        <v>2711.4892099999997</v>
      </c>
      <c r="R62" s="13">
        <f t="shared" si="16"/>
        <v>0.69743588829486947</v>
      </c>
      <c r="S62" s="1"/>
      <c r="T62" s="1"/>
      <c r="U62" s="1"/>
      <c r="V62" s="1"/>
    </row>
    <row r="63" spans="1:22" s="10" customFormat="1" ht="15" customHeight="1" outlineLevel="1" x14ac:dyDescent="0.25">
      <c r="A63" s="12"/>
      <c r="B63" s="19"/>
      <c r="C63" s="11" t="s">
        <v>164</v>
      </c>
      <c r="D63" s="57">
        <f t="shared" si="22"/>
        <v>2025.04847</v>
      </c>
      <c r="E63" s="33">
        <f t="shared" ref="E63:E67" si="24">(H63+K63+N63+Q63)</f>
        <v>1534.66101</v>
      </c>
      <c r="F63" s="53">
        <f t="shared" ref="F63:F64" si="25">IF(E63=0," ",IF(E63/D63*100&gt;200,"св.200",E63/D63))</f>
        <v>0.75783914940070551</v>
      </c>
      <c r="G63" s="30">
        <v>301.11088000000001</v>
      </c>
      <c r="H63" s="33">
        <v>263.56380000000001</v>
      </c>
      <c r="I63" s="53">
        <f t="shared" si="21"/>
        <v>0.87530480466199034</v>
      </c>
      <c r="J63" s="30">
        <v>1.1000000000000001</v>
      </c>
      <c r="K63" s="33">
        <v>1.1000000000000001</v>
      </c>
      <c r="L63" s="53">
        <f t="shared" si="14"/>
        <v>1</v>
      </c>
      <c r="M63" s="30">
        <v>657.34848</v>
      </c>
      <c r="N63" s="33">
        <v>349.01035999999999</v>
      </c>
      <c r="O63" s="53">
        <f t="shared" si="15"/>
        <v>0.53093658937189603</v>
      </c>
      <c r="P63" s="30">
        <v>1065.48911</v>
      </c>
      <c r="Q63" s="33">
        <v>920.98685</v>
      </c>
      <c r="R63" s="53">
        <f t="shared" ref="R63:R64" si="26">IF(Q63=0," ",IF(Q63/P63*100&gt;200,"св.200",Q63/P63))</f>
        <v>0.86437941163002596</v>
      </c>
      <c r="S63" s="1"/>
      <c r="T63" s="1"/>
      <c r="U63" s="1"/>
      <c r="V63" s="1"/>
    </row>
    <row r="64" spans="1:22" s="51" customFormat="1" ht="15" customHeight="1" outlineLevel="1" x14ac:dyDescent="0.25">
      <c r="A64" s="49"/>
      <c r="B64" s="50"/>
      <c r="C64" s="11" t="s">
        <v>87</v>
      </c>
      <c r="D64" s="57">
        <f t="shared" si="22"/>
        <v>1876.4014299999999</v>
      </c>
      <c r="E64" s="33">
        <f>(H64+K64+N64+Q64)</f>
        <v>1100.4695400000001</v>
      </c>
      <c r="F64" s="53">
        <f t="shared" si="25"/>
        <v>0.58647873658889726</v>
      </c>
      <c r="G64" s="57">
        <v>90.242550000000008</v>
      </c>
      <c r="H64" s="33">
        <v>13.195559999999999</v>
      </c>
      <c r="I64" s="53">
        <f t="shared" si="21"/>
        <v>0.14622326164320487</v>
      </c>
      <c r="J64" s="57">
        <v>1.2309000000000001</v>
      </c>
      <c r="K64" s="33"/>
      <c r="L64" s="53">
        <f t="shared" si="14"/>
        <v>0</v>
      </c>
      <c r="M64" s="57">
        <v>419.38822999999996</v>
      </c>
      <c r="N64" s="33">
        <v>244.54339000000002</v>
      </c>
      <c r="O64" s="53">
        <f t="shared" si="15"/>
        <v>0.58309550079648165</v>
      </c>
      <c r="P64" s="57">
        <v>1365.5397499999999</v>
      </c>
      <c r="Q64" s="33">
        <v>842.73059000000001</v>
      </c>
      <c r="R64" s="53">
        <f t="shared" si="26"/>
        <v>0.61714101694952495</v>
      </c>
      <c r="S64" s="3"/>
      <c r="T64" s="3"/>
      <c r="U64" s="3"/>
      <c r="V64" s="3"/>
    </row>
    <row r="65" spans="1:22" s="10" customFormat="1" ht="15" customHeight="1" outlineLevel="1" x14ac:dyDescent="0.25">
      <c r="A65" s="12"/>
      <c r="B65" s="19"/>
      <c r="C65" s="11" t="s">
        <v>86</v>
      </c>
      <c r="D65" s="57">
        <f t="shared" si="22"/>
        <v>744.53204000000005</v>
      </c>
      <c r="E65" s="33">
        <f t="shared" si="24"/>
        <v>559.45460000000003</v>
      </c>
      <c r="F65" s="53">
        <f t="shared" ref="F65:F67" si="27">IF(E65=0," ",IF(E65/D65*100&gt;200,"св.200",E65/D65))</f>
        <v>0.75141776302870722</v>
      </c>
      <c r="G65" s="30">
        <v>31.476430000000001</v>
      </c>
      <c r="H65" s="33">
        <v>32.45731</v>
      </c>
      <c r="I65" s="53">
        <f t="shared" si="21"/>
        <v>1.0311623649823058</v>
      </c>
      <c r="J65" s="30">
        <v>0</v>
      </c>
      <c r="K65" s="33"/>
      <c r="L65" s="53" t="str">
        <f t="shared" si="14"/>
        <v xml:space="preserve"> </v>
      </c>
      <c r="M65" s="30">
        <v>286.03009000000003</v>
      </c>
      <c r="N65" s="33">
        <v>206.25435000000002</v>
      </c>
      <c r="O65" s="53">
        <f t="shared" si="15"/>
        <v>0.72109318988082682</v>
      </c>
      <c r="P65" s="30">
        <v>427.02552000000003</v>
      </c>
      <c r="Q65" s="33">
        <v>320.74293999999998</v>
      </c>
      <c r="R65" s="53">
        <f t="shared" ref="R65:R67" si="28">IF(Q65=0," ",IF(Q65/P65*100&gt;200,"св.200",Q65/P65))</f>
        <v>0.75110953556124693</v>
      </c>
      <c r="S65" s="1"/>
      <c r="T65" s="1"/>
      <c r="U65" s="1"/>
      <c r="V65" s="1"/>
    </row>
    <row r="66" spans="1:22" s="51" customFormat="1" ht="15" customHeight="1" outlineLevel="1" x14ac:dyDescent="0.25">
      <c r="A66" s="49"/>
      <c r="B66" s="50"/>
      <c r="C66" s="11" t="s">
        <v>155</v>
      </c>
      <c r="D66" s="57">
        <f t="shared" si="22"/>
        <v>456.73138999999998</v>
      </c>
      <c r="E66" s="33">
        <f t="shared" si="24"/>
        <v>341.57916</v>
      </c>
      <c r="F66" s="53">
        <f t="shared" si="27"/>
        <v>0.74787756541103956</v>
      </c>
      <c r="G66" s="57">
        <v>0.93354999999999999</v>
      </c>
      <c r="H66" s="33">
        <v>4.6100000000000002E-2</v>
      </c>
      <c r="I66" s="53">
        <f t="shared" si="21"/>
        <v>4.9381393605055973E-2</v>
      </c>
      <c r="J66" s="57">
        <v>0</v>
      </c>
      <c r="K66" s="33"/>
      <c r="L66" s="53" t="str">
        <f>IF(J66=0," ",IF(K66/J66*100&gt;200,"св.200",K66/J66))</f>
        <v xml:space="preserve"> </v>
      </c>
      <c r="M66" s="57">
        <v>141.06010999999998</v>
      </c>
      <c r="N66" s="33">
        <v>98.674039999999991</v>
      </c>
      <c r="O66" s="53">
        <f t="shared" si="15"/>
        <v>0.69951767370662055</v>
      </c>
      <c r="P66" s="57">
        <v>314.73773</v>
      </c>
      <c r="Q66" s="33">
        <v>242.85901999999999</v>
      </c>
      <c r="R66" s="53">
        <f t="shared" si="28"/>
        <v>0.77162347202542247</v>
      </c>
      <c r="S66" s="3"/>
      <c r="T66" s="3"/>
      <c r="U66" s="3"/>
      <c r="V66" s="3"/>
    </row>
    <row r="67" spans="1:22" s="51" customFormat="1" ht="15" customHeight="1" outlineLevel="1" x14ac:dyDescent="0.25">
      <c r="A67" s="49"/>
      <c r="B67" s="50"/>
      <c r="C67" s="11" t="s">
        <v>156</v>
      </c>
      <c r="D67" s="57">
        <f t="shared" si="22"/>
        <v>946.02620000000002</v>
      </c>
      <c r="E67" s="33">
        <f t="shared" si="24"/>
        <v>561.31329000000005</v>
      </c>
      <c r="F67" s="53">
        <f t="shared" si="27"/>
        <v>0.59333799634724704</v>
      </c>
      <c r="G67" s="57">
        <v>8.4966699999999999</v>
      </c>
      <c r="H67" s="33">
        <v>8.0479199999999995</v>
      </c>
      <c r="I67" s="53">
        <f t="shared" si="21"/>
        <v>0.94718519137497392</v>
      </c>
      <c r="J67" s="57">
        <v>0</v>
      </c>
      <c r="K67" s="33">
        <v>0.27900000000000003</v>
      </c>
      <c r="L67" s="53" t="e">
        <f t="shared" ref="L67" si="29">IF(K67=0," ",IF(K67/J67*100&gt;200,"св.200",K67/J67))</f>
        <v>#DIV/0!</v>
      </c>
      <c r="M67" s="57">
        <v>222.52456000000001</v>
      </c>
      <c r="N67" s="33">
        <v>168.81656000000001</v>
      </c>
      <c r="O67" s="53">
        <f t="shared" si="15"/>
        <v>0.75864237188020955</v>
      </c>
      <c r="P67" s="57">
        <v>715.00496999999996</v>
      </c>
      <c r="Q67" s="33">
        <v>384.16980999999998</v>
      </c>
      <c r="R67" s="53">
        <f t="shared" si="28"/>
        <v>0.53729669879077901</v>
      </c>
      <c r="S67" s="3"/>
      <c r="T67" s="3"/>
      <c r="U67" s="3"/>
      <c r="V67" s="3"/>
    </row>
    <row r="68" spans="1:22" ht="33" customHeight="1" x14ac:dyDescent="0.25">
      <c r="A68" s="16">
        <v>10</v>
      </c>
      <c r="B68" s="20"/>
      <c r="C68" s="15" t="s">
        <v>85</v>
      </c>
      <c r="D68" s="14">
        <f>SUM(D69:D73)</f>
        <v>1199.0859800000001</v>
      </c>
      <c r="E68" s="14">
        <f>SUM(E69:E73)</f>
        <v>710.94958999999994</v>
      </c>
      <c r="F68" s="13">
        <f t="shared" ref="F68:F93" si="30">IF(D68=0," ",IF(E68/D68*100&gt;200,"св.200",E68/D68))</f>
        <v>0.59290960102794288</v>
      </c>
      <c r="G68" s="14">
        <f>SUM(G69:G73)</f>
        <v>53.310539999999996</v>
      </c>
      <c r="H68" s="14">
        <f>SUM(H69:H73)</f>
        <v>25.777039999999996</v>
      </c>
      <c r="I68" s="13">
        <f t="shared" si="21"/>
        <v>0.48352614698706858</v>
      </c>
      <c r="J68" s="14">
        <f>SUM(J69:J73)</f>
        <v>5.91E-2</v>
      </c>
      <c r="K68" s="14">
        <f>SUM(K69:K73)</f>
        <v>5.1299999999999998E-2</v>
      </c>
      <c r="L68" s="13">
        <f t="shared" ref="L68:L93" si="31">IF(J68=0," ",IF(K68/J68*100&gt;200,"св.200",K68/J68))</f>
        <v>0.86802030456852786</v>
      </c>
      <c r="M68" s="14">
        <f>SUM(M69:M73)</f>
        <v>201.25666999999999</v>
      </c>
      <c r="N68" s="14">
        <f>SUM(N69:N73)</f>
        <v>115.06809999999999</v>
      </c>
      <c r="O68" s="13">
        <f t="shared" ref="O68:O93" si="32">IF(M68=0," ",IF(N68/M68*100&gt;200,"св.200",N68/M68))</f>
        <v>0.57174800715921614</v>
      </c>
      <c r="P68" s="14">
        <f>SUM(P69:P73)</f>
        <v>944.45966999999996</v>
      </c>
      <c r="Q68" s="14">
        <f>SUM(Q69:Q73)</f>
        <v>570.05314999999996</v>
      </c>
      <c r="R68" s="13">
        <f t="shared" ref="R68:R93" si="33">IF(P68=0," ",IF(Q68/P68*100&gt;200,"св.200",Q68/P68))</f>
        <v>0.60357595788076368</v>
      </c>
      <c r="S68" s="1"/>
      <c r="T68" s="1"/>
      <c r="U68" s="1"/>
      <c r="V68" s="1"/>
    </row>
    <row r="69" spans="1:22" s="10" customFormat="1" ht="15" customHeight="1" outlineLevel="1" x14ac:dyDescent="0.25">
      <c r="A69" s="12"/>
      <c r="B69" s="19"/>
      <c r="C69" s="11" t="s">
        <v>84</v>
      </c>
      <c r="D69" s="57">
        <f t="shared" si="22"/>
        <v>303.92016000000001</v>
      </c>
      <c r="E69" s="33">
        <f t="shared" ref="E69:E73" si="34">(H69+K69+N69+Q69)</f>
        <v>177.24511999999999</v>
      </c>
      <c r="F69" s="53">
        <f t="shared" si="30"/>
        <v>0.58319632366605745</v>
      </c>
      <c r="G69" s="30">
        <v>16.493849999999998</v>
      </c>
      <c r="H69" s="33">
        <v>11.205</v>
      </c>
      <c r="I69" s="53">
        <f t="shared" si="21"/>
        <v>0.67934411917169135</v>
      </c>
      <c r="J69" s="30">
        <v>0</v>
      </c>
      <c r="K69" s="33"/>
      <c r="L69" s="53" t="str">
        <f t="shared" si="31"/>
        <v xml:space="preserve"> </v>
      </c>
      <c r="M69" s="30">
        <v>86.18656</v>
      </c>
      <c r="N69" s="33">
        <v>52.093530000000001</v>
      </c>
      <c r="O69" s="53">
        <f t="shared" si="32"/>
        <v>0.60442753487318679</v>
      </c>
      <c r="P69" s="30">
        <v>201.23974999999999</v>
      </c>
      <c r="Q69" s="33">
        <v>113.94659</v>
      </c>
      <c r="R69" s="53">
        <f t="shared" si="33"/>
        <v>0.56622307471560662</v>
      </c>
      <c r="S69" s="1"/>
      <c r="T69" s="1"/>
      <c r="U69" s="1"/>
      <c r="V69" s="1"/>
    </row>
    <row r="70" spans="1:22" s="10" customFormat="1" ht="15" customHeight="1" outlineLevel="1" x14ac:dyDescent="0.25">
      <c r="A70" s="12"/>
      <c r="B70" s="19"/>
      <c r="C70" s="11" t="s">
        <v>83</v>
      </c>
      <c r="D70" s="57">
        <f t="shared" si="22"/>
        <v>103.36822000000001</v>
      </c>
      <c r="E70" s="33">
        <f t="shared" si="34"/>
        <v>67.703540000000004</v>
      </c>
      <c r="F70" s="53">
        <f t="shared" si="30"/>
        <v>0.65497442057142896</v>
      </c>
      <c r="G70" s="30">
        <v>24.219099999999997</v>
      </c>
      <c r="H70" s="33">
        <v>12.486139999999999</v>
      </c>
      <c r="I70" s="53">
        <f t="shared" si="21"/>
        <v>0.51554929786821146</v>
      </c>
      <c r="J70" s="30">
        <v>7.7999999999999996E-3</v>
      </c>
      <c r="K70" s="33"/>
      <c r="L70" s="53">
        <f t="shared" si="31"/>
        <v>0</v>
      </c>
      <c r="M70" s="30">
        <v>25.761279999999999</v>
      </c>
      <c r="N70" s="33">
        <v>21.37799</v>
      </c>
      <c r="O70" s="53">
        <f t="shared" si="32"/>
        <v>0.82984968138229165</v>
      </c>
      <c r="P70" s="30">
        <v>53.380040000000001</v>
      </c>
      <c r="Q70" s="33">
        <v>33.839410000000001</v>
      </c>
      <c r="R70" s="53">
        <f t="shared" si="33"/>
        <v>0.63393377000092166</v>
      </c>
      <c r="S70" s="1"/>
      <c r="T70" s="1"/>
      <c r="U70" s="1"/>
      <c r="V70" s="1"/>
    </row>
    <row r="71" spans="1:22" s="10" customFormat="1" ht="15" customHeight="1" outlineLevel="1" x14ac:dyDescent="0.25">
      <c r="A71" s="12"/>
      <c r="B71" s="19"/>
      <c r="C71" s="11" t="s">
        <v>82</v>
      </c>
      <c r="D71" s="57">
        <f t="shared" si="22"/>
        <v>218.08157</v>
      </c>
      <c r="E71" s="33">
        <f t="shared" si="34"/>
        <v>97.061819999999997</v>
      </c>
      <c r="F71" s="53">
        <f t="shared" si="30"/>
        <v>0.44507117222239367</v>
      </c>
      <c r="G71" s="30">
        <v>7.0533900000000003</v>
      </c>
      <c r="H71" s="33">
        <v>1.1999999999999999E-3</v>
      </c>
      <c r="I71" s="53">
        <f t="shared" si="21"/>
        <v>1.7013095830515536E-4</v>
      </c>
      <c r="J71" s="30">
        <v>0</v>
      </c>
      <c r="K71" s="33"/>
      <c r="L71" s="53" t="str">
        <f t="shared" si="31"/>
        <v xml:space="preserve"> </v>
      </c>
      <c r="M71" s="30">
        <v>33.031699999999994</v>
      </c>
      <c r="N71" s="33">
        <v>8.8677399999999995</v>
      </c>
      <c r="O71" s="53">
        <f t="shared" si="32"/>
        <v>0.26846150818758951</v>
      </c>
      <c r="P71" s="30">
        <v>177.99648000000002</v>
      </c>
      <c r="Q71" s="33">
        <v>88.192880000000002</v>
      </c>
      <c r="R71" s="53">
        <f t="shared" si="33"/>
        <v>0.49547541614306079</v>
      </c>
      <c r="S71" s="1"/>
      <c r="T71" s="1"/>
      <c r="U71" s="1"/>
      <c r="V71" s="1"/>
    </row>
    <row r="72" spans="1:22" s="10" customFormat="1" ht="15" customHeight="1" outlineLevel="1" x14ac:dyDescent="0.25">
      <c r="A72" s="12"/>
      <c r="B72" s="19"/>
      <c r="C72" s="11" t="s">
        <v>81</v>
      </c>
      <c r="D72" s="57">
        <f t="shared" si="22"/>
        <v>168.12459999999999</v>
      </c>
      <c r="E72" s="33">
        <f t="shared" si="34"/>
        <v>132.69646</v>
      </c>
      <c r="F72" s="53">
        <f t="shared" si="30"/>
        <v>0.78927450236312835</v>
      </c>
      <c r="G72" s="30">
        <v>5.4746000000000006</v>
      </c>
      <c r="H72" s="33">
        <v>2.0215999999999998</v>
      </c>
      <c r="I72" s="53">
        <f t="shared" si="21"/>
        <v>0.36926898768859817</v>
      </c>
      <c r="J72" s="30">
        <v>5.1299999999999998E-2</v>
      </c>
      <c r="K72" s="33">
        <v>5.1299999999999998E-2</v>
      </c>
      <c r="L72" s="53">
        <f t="shared" si="31"/>
        <v>1</v>
      </c>
      <c r="M72" s="30">
        <v>10.46612</v>
      </c>
      <c r="N72" s="33">
        <v>5.5421100000000001</v>
      </c>
      <c r="O72" s="53">
        <f t="shared" si="32"/>
        <v>0.52952861232242698</v>
      </c>
      <c r="P72" s="30">
        <v>152.13257999999999</v>
      </c>
      <c r="Q72" s="33">
        <v>125.08145</v>
      </c>
      <c r="R72" s="53">
        <f t="shared" si="33"/>
        <v>0.82218713440605562</v>
      </c>
      <c r="S72" s="1"/>
      <c r="T72" s="1"/>
      <c r="U72" s="1"/>
      <c r="V72" s="1"/>
    </row>
    <row r="73" spans="1:22" s="10" customFormat="1" ht="15" customHeight="1" outlineLevel="1" x14ac:dyDescent="0.25">
      <c r="A73" s="12"/>
      <c r="B73" s="19"/>
      <c r="C73" s="11" t="s">
        <v>80</v>
      </c>
      <c r="D73" s="57">
        <f t="shared" si="22"/>
        <v>405.59143</v>
      </c>
      <c r="E73" s="33">
        <f t="shared" si="34"/>
        <v>236.24265</v>
      </c>
      <c r="F73" s="53">
        <f t="shared" si="30"/>
        <v>0.58246459990537769</v>
      </c>
      <c r="G73" s="30">
        <v>6.9599999999999995E-2</v>
      </c>
      <c r="H73" s="33">
        <v>6.3100000000000003E-2</v>
      </c>
      <c r="I73" s="53">
        <f t="shared" si="21"/>
        <v>0.90660919540229901</v>
      </c>
      <c r="J73" s="30">
        <v>0</v>
      </c>
      <c r="K73" s="33"/>
      <c r="L73" s="53" t="str">
        <f t="shared" si="31"/>
        <v xml:space="preserve"> </v>
      </c>
      <c r="M73" s="30">
        <v>45.811010000000003</v>
      </c>
      <c r="N73" s="33">
        <v>27.186730000000001</v>
      </c>
      <c r="O73" s="53">
        <f t="shared" si="32"/>
        <v>0.59345406268056522</v>
      </c>
      <c r="P73" s="30">
        <v>359.71082000000001</v>
      </c>
      <c r="Q73" s="33">
        <v>208.99281999999999</v>
      </c>
      <c r="R73" s="53">
        <f t="shared" si="33"/>
        <v>0.581002317361485</v>
      </c>
      <c r="S73" s="1"/>
      <c r="T73" s="1"/>
      <c r="U73" s="1"/>
      <c r="V73" s="1"/>
    </row>
    <row r="74" spans="1:22" ht="31.5" customHeight="1" x14ac:dyDescent="0.25">
      <c r="A74" s="16">
        <v>11</v>
      </c>
      <c r="B74" s="16"/>
      <c r="C74" s="15" t="s">
        <v>79</v>
      </c>
      <c r="D74" s="14">
        <f>SUM(D75:D77,D78)</f>
        <v>2453.7889300000006</v>
      </c>
      <c r="E74" s="14">
        <f>SUM(E75:E77,E78)</f>
        <v>1095.00506</v>
      </c>
      <c r="F74" s="13">
        <f t="shared" si="30"/>
        <v>0.44625071317768139</v>
      </c>
      <c r="G74" s="14">
        <f>SUM(G75:G77,G78)</f>
        <v>981.79937000000007</v>
      </c>
      <c r="H74" s="14">
        <f>SUM(H75:H77,H78)</f>
        <v>124.21038999999999</v>
      </c>
      <c r="I74" s="13">
        <f t="shared" si="21"/>
        <v>0.12651300642003874</v>
      </c>
      <c r="J74" s="14">
        <f>SUM(J75:J77,J78)</f>
        <v>0</v>
      </c>
      <c r="K74" s="14">
        <f>SUM(K75:K77,K78)</f>
        <v>0</v>
      </c>
      <c r="L74" s="13" t="str">
        <f t="shared" si="31"/>
        <v xml:space="preserve"> </v>
      </c>
      <c r="M74" s="14">
        <f>SUM(M75:M77,M78)</f>
        <v>282.10135000000002</v>
      </c>
      <c r="N74" s="14">
        <f>SUM(N75:N77,N78)</f>
        <v>122.48206999999999</v>
      </c>
      <c r="O74" s="13">
        <f t="shared" si="32"/>
        <v>0.43417753938433823</v>
      </c>
      <c r="P74" s="14">
        <f>SUM(P75:P77,P78)</f>
        <v>1189.8882100000001</v>
      </c>
      <c r="Q74" s="14">
        <f>SUM(Q75:Q77,Q78)</f>
        <v>848.31259999999997</v>
      </c>
      <c r="R74" s="13">
        <f t="shared" si="33"/>
        <v>0.71293470501737299</v>
      </c>
      <c r="S74" s="1"/>
      <c r="T74" s="1"/>
      <c r="U74" s="1"/>
      <c r="V74" s="1"/>
    </row>
    <row r="75" spans="1:22" s="10" customFormat="1" ht="15" customHeight="1" outlineLevel="1" x14ac:dyDescent="0.25">
      <c r="A75" s="12"/>
      <c r="B75" s="12"/>
      <c r="C75" s="11" t="s">
        <v>78</v>
      </c>
      <c r="D75" s="57">
        <f>G75+J75+M75+P75</f>
        <v>1334.4459900000002</v>
      </c>
      <c r="E75" s="33">
        <f t="shared" ref="E75:E78" si="35">(H75+K75+N75+Q75)</f>
        <v>297.14456999999999</v>
      </c>
      <c r="F75" s="53">
        <f t="shared" si="30"/>
        <v>0.22267260887793588</v>
      </c>
      <c r="G75" s="30">
        <v>981.76687000000004</v>
      </c>
      <c r="H75" s="33">
        <v>124.02513999999999</v>
      </c>
      <c r="I75" s="53">
        <f t="shared" si="21"/>
        <v>0.12632850403680865</v>
      </c>
      <c r="J75" s="57"/>
      <c r="K75" s="33"/>
      <c r="L75" s="53" t="str">
        <f t="shared" si="31"/>
        <v xml:space="preserve"> </v>
      </c>
      <c r="M75" s="30">
        <v>152.92420999999999</v>
      </c>
      <c r="N75" s="33">
        <v>73.35544999999999</v>
      </c>
      <c r="O75" s="53">
        <f t="shared" si="32"/>
        <v>0.47968500213275578</v>
      </c>
      <c r="P75" s="30">
        <v>199.75491</v>
      </c>
      <c r="Q75" s="33">
        <v>99.763979999999989</v>
      </c>
      <c r="R75" s="53">
        <f t="shared" si="33"/>
        <v>0.49943192885721804</v>
      </c>
      <c r="S75" s="1"/>
      <c r="T75" s="1"/>
      <c r="U75" s="1"/>
      <c r="V75" s="1"/>
    </row>
    <row r="76" spans="1:22" s="10" customFormat="1" ht="15" customHeight="1" outlineLevel="1" x14ac:dyDescent="0.25">
      <c r="A76" s="12"/>
      <c r="B76" s="12"/>
      <c r="C76" s="11" t="s">
        <v>77</v>
      </c>
      <c r="D76" s="57">
        <f t="shared" ref="D76:D103" si="36">G76+J76+M76+P76</f>
        <v>293.19898000000001</v>
      </c>
      <c r="E76" s="33">
        <f t="shared" si="35"/>
        <v>224.42488</v>
      </c>
      <c r="F76" s="53">
        <f t="shared" si="30"/>
        <v>0.76543540499356444</v>
      </c>
      <c r="G76" s="30">
        <v>0</v>
      </c>
      <c r="H76" s="33">
        <v>0.18525</v>
      </c>
      <c r="I76" s="53" t="str">
        <f t="shared" si="21"/>
        <v xml:space="preserve"> </v>
      </c>
      <c r="J76" s="57"/>
      <c r="K76" s="33"/>
      <c r="L76" s="53" t="str">
        <f t="shared" si="31"/>
        <v xml:space="preserve"> </v>
      </c>
      <c r="M76" s="30">
        <v>50.282110000000003</v>
      </c>
      <c r="N76" s="33">
        <v>15.240080000000001</v>
      </c>
      <c r="O76" s="53">
        <f t="shared" si="32"/>
        <v>0.30309149715475342</v>
      </c>
      <c r="P76" s="30">
        <v>242.91686999999999</v>
      </c>
      <c r="Q76" s="33">
        <v>208.99955</v>
      </c>
      <c r="R76" s="53">
        <f t="shared" si="33"/>
        <v>0.86037478582693749</v>
      </c>
      <c r="S76" s="1"/>
      <c r="T76" s="1"/>
      <c r="U76" s="1"/>
      <c r="V76" s="1"/>
    </row>
    <row r="77" spans="1:22" s="51" customFormat="1" ht="15" customHeight="1" outlineLevel="1" x14ac:dyDescent="0.25">
      <c r="A77" s="49"/>
      <c r="B77" s="49"/>
      <c r="C77" s="11" t="s">
        <v>157</v>
      </c>
      <c r="D77" s="57">
        <f t="shared" si="36"/>
        <v>216.17164</v>
      </c>
      <c r="E77" s="33">
        <f t="shared" si="35"/>
        <v>162.59210999999999</v>
      </c>
      <c r="F77" s="53">
        <f t="shared" ref="F77" si="37">IF(E77=0," ",IF(E77/D77*100&gt;200,"св.200",E77/D77))</f>
        <v>0.75214357443002233</v>
      </c>
      <c r="G77" s="57">
        <v>3.2500000000000001E-2</v>
      </c>
      <c r="H77" s="33"/>
      <c r="I77" s="53">
        <f t="shared" si="21"/>
        <v>0</v>
      </c>
      <c r="J77" s="57"/>
      <c r="K77" s="56"/>
      <c r="L77" s="100"/>
      <c r="M77" s="57">
        <v>36.226260000000003</v>
      </c>
      <c r="N77" s="33">
        <v>21.180919999999997</v>
      </c>
      <c r="O77" s="53">
        <f t="shared" si="32"/>
        <v>0.58468414901234611</v>
      </c>
      <c r="P77" s="57">
        <v>179.91288</v>
      </c>
      <c r="Q77" s="33">
        <v>141.41119</v>
      </c>
      <c r="R77" s="53">
        <f t="shared" ref="R77" si="38">IF(Q77=0," ",IF(Q77/P77*100&gt;200,"св.200",Q77/P77))</f>
        <v>0.78599814532455936</v>
      </c>
      <c r="S77" s="3"/>
      <c r="T77" s="3"/>
      <c r="U77" s="3"/>
      <c r="V77" s="3"/>
    </row>
    <row r="78" spans="1:22" s="10" customFormat="1" ht="15.75" customHeight="1" outlineLevel="1" x14ac:dyDescent="0.25">
      <c r="A78" s="12"/>
      <c r="B78" s="12"/>
      <c r="C78" s="11" t="s">
        <v>76</v>
      </c>
      <c r="D78" s="57">
        <f t="shared" si="36"/>
        <v>609.97232000000008</v>
      </c>
      <c r="E78" s="33">
        <f t="shared" si="35"/>
        <v>410.84350000000001</v>
      </c>
      <c r="F78" s="53">
        <f t="shared" si="30"/>
        <v>0.67354449788803528</v>
      </c>
      <c r="G78" s="30">
        <v>0</v>
      </c>
      <c r="H78" s="33"/>
      <c r="I78" s="53" t="str">
        <f t="shared" ref="I78:I101" si="39">IF(G78=0," ",IF(H78/G78*100&gt;200,"св.200",H78/G78))</f>
        <v xml:space="preserve"> </v>
      </c>
      <c r="J78" s="57"/>
      <c r="K78" s="33"/>
      <c r="L78" s="53" t="str">
        <f t="shared" si="31"/>
        <v xml:space="preserve"> </v>
      </c>
      <c r="M78" s="30">
        <v>42.668769999999995</v>
      </c>
      <c r="N78" s="33">
        <v>12.705620000000001</v>
      </c>
      <c r="O78" s="53">
        <f t="shared" si="32"/>
        <v>0.29777328945737136</v>
      </c>
      <c r="P78" s="30">
        <v>567.30355000000009</v>
      </c>
      <c r="Q78" s="33">
        <v>398.13788</v>
      </c>
      <c r="R78" s="53">
        <f t="shared" si="33"/>
        <v>0.70180748912993751</v>
      </c>
      <c r="S78" s="1"/>
      <c r="T78" s="1"/>
      <c r="U78" s="1"/>
      <c r="V78" s="1"/>
    </row>
    <row r="79" spans="1:22" ht="31.5" customHeight="1" x14ac:dyDescent="0.25">
      <c r="A79" s="16">
        <v>12</v>
      </c>
      <c r="B79" s="16"/>
      <c r="C79" s="15" t="s">
        <v>75</v>
      </c>
      <c r="D79" s="14">
        <f>SUM(D80:D81,D82)</f>
        <v>1846.3568099999998</v>
      </c>
      <c r="E79" s="14">
        <f>SUM(E80:E81,E82)</f>
        <v>1268.7471399999999</v>
      </c>
      <c r="F79" s="13">
        <f t="shared" si="30"/>
        <v>0.68716248838164717</v>
      </c>
      <c r="G79" s="14">
        <f>SUM(G80:G81,G82)</f>
        <v>335.32568999999995</v>
      </c>
      <c r="H79" s="14">
        <f>SUM(H80:H81,H82)</f>
        <v>322.01489000000004</v>
      </c>
      <c r="I79" s="13">
        <f t="shared" si="39"/>
        <v>0.96030486062669429</v>
      </c>
      <c r="J79" s="14">
        <f>SUM(J80:J81,J82)</f>
        <v>0</v>
      </c>
      <c r="K79" s="14">
        <f>SUM(K80:K81,K82)</f>
        <v>0</v>
      </c>
      <c r="L79" s="13" t="str">
        <f t="shared" si="31"/>
        <v xml:space="preserve"> </v>
      </c>
      <c r="M79" s="14">
        <f>SUM(M80:M81,M82)</f>
        <v>317.37580000000003</v>
      </c>
      <c r="N79" s="14">
        <f>SUM(N80:N81,N82)</f>
        <v>208.24660000000003</v>
      </c>
      <c r="O79" s="13">
        <f t="shared" si="32"/>
        <v>0.65615147720777711</v>
      </c>
      <c r="P79" s="14">
        <f>SUM(P80:P81,P82)</f>
        <v>1193.6553200000001</v>
      </c>
      <c r="Q79" s="14">
        <f>SUM(Q80:Q81,Q82)</f>
        <v>738.48564999999996</v>
      </c>
      <c r="R79" s="13">
        <f t="shared" si="33"/>
        <v>0.61867579160121355</v>
      </c>
      <c r="S79" s="1"/>
      <c r="T79" s="1"/>
      <c r="U79" s="1"/>
      <c r="V79" s="1"/>
    </row>
    <row r="80" spans="1:22" s="10" customFormat="1" ht="15" customHeight="1" outlineLevel="1" x14ac:dyDescent="0.25">
      <c r="A80" s="12"/>
      <c r="B80" s="12"/>
      <c r="C80" s="11" t="s">
        <v>74</v>
      </c>
      <c r="D80" s="57">
        <f t="shared" si="36"/>
        <v>874.27623999999992</v>
      </c>
      <c r="E80" s="33">
        <f t="shared" ref="E80:E81" si="40">(H80+K80+N80+Q80)</f>
        <v>741.35813000000007</v>
      </c>
      <c r="F80" s="53">
        <f t="shared" ref="F80:F82" si="41">IF(E80=0," ",IF(E80/D80*100&gt;200,"св.200",E80/D80))</f>
        <v>0.84796783451418067</v>
      </c>
      <c r="G80" s="30">
        <v>315.98009999999999</v>
      </c>
      <c r="H80" s="33">
        <v>305.42445000000004</v>
      </c>
      <c r="I80" s="53">
        <f t="shared" si="39"/>
        <v>0.96659394056777637</v>
      </c>
      <c r="J80" s="57"/>
      <c r="K80" s="33"/>
      <c r="L80" s="53" t="str">
        <f t="shared" si="31"/>
        <v xml:space="preserve"> </v>
      </c>
      <c r="M80" s="30">
        <v>190.61371</v>
      </c>
      <c r="N80" s="33">
        <v>149.83242000000001</v>
      </c>
      <c r="O80" s="53">
        <f t="shared" si="32"/>
        <v>0.78605269264209809</v>
      </c>
      <c r="P80" s="30">
        <v>367.68243000000001</v>
      </c>
      <c r="Q80" s="33">
        <v>286.10126000000002</v>
      </c>
      <c r="R80" s="55">
        <f t="shared" ref="R80:R81" si="42">IF(Q80=0," ",IF(Q80/P80*100&gt;200,"св.200",Q80/P80))</f>
        <v>0.77812056453173473</v>
      </c>
      <c r="S80" s="1"/>
      <c r="T80" s="1"/>
      <c r="U80" s="1"/>
      <c r="V80" s="1"/>
    </row>
    <row r="81" spans="1:22" s="51" customFormat="1" ht="15" customHeight="1" outlineLevel="1" x14ac:dyDescent="0.25">
      <c r="A81" s="49"/>
      <c r="B81" s="49"/>
      <c r="C81" s="11" t="s">
        <v>158</v>
      </c>
      <c r="D81" s="57">
        <f t="shared" si="36"/>
        <v>838.50813000000005</v>
      </c>
      <c r="E81" s="33">
        <f t="shared" si="40"/>
        <v>479.90076999999997</v>
      </c>
      <c r="F81" s="53">
        <f t="shared" si="41"/>
        <v>0.57232691351483966</v>
      </c>
      <c r="G81" s="57">
        <v>0.27564999999999995</v>
      </c>
      <c r="H81" s="33">
        <v>0.23014999999999999</v>
      </c>
      <c r="I81" s="53">
        <f t="shared" si="39"/>
        <v>0.83493560674768741</v>
      </c>
      <c r="J81" s="57"/>
      <c r="K81" s="56"/>
      <c r="L81" s="100"/>
      <c r="M81" s="57">
        <v>67.721100000000007</v>
      </c>
      <c r="N81" s="33">
        <v>54.386830000000003</v>
      </c>
      <c r="O81" s="53">
        <f t="shared" si="32"/>
        <v>0.80310021544245436</v>
      </c>
      <c r="P81" s="57">
        <v>770.51138000000003</v>
      </c>
      <c r="Q81" s="33">
        <v>425.28378999999995</v>
      </c>
      <c r="R81" s="53">
        <f t="shared" si="42"/>
        <v>0.55195004387865099</v>
      </c>
      <c r="S81" s="3"/>
      <c r="T81" s="3"/>
      <c r="U81" s="3"/>
      <c r="V81" s="3"/>
    </row>
    <row r="82" spans="1:22" s="10" customFormat="1" ht="15" customHeight="1" outlineLevel="1" x14ac:dyDescent="0.25">
      <c r="A82" s="12"/>
      <c r="B82" s="12"/>
      <c r="C82" s="11" t="s">
        <v>73</v>
      </c>
      <c r="D82" s="57">
        <f t="shared" si="36"/>
        <v>133.57244</v>
      </c>
      <c r="E82" s="33">
        <f>(H82+K82+N82+Q82)</f>
        <v>47.488239999999998</v>
      </c>
      <c r="F82" s="53">
        <f t="shared" si="41"/>
        <v>0.35552423838330721</v>
      </c>
      <c r="G82" s="30">
        <v>19.069939999999999</v>
      </c>
      <c r="H82" s="33">
        <v>16.360289999999999</v>
      </c>
      <c r="I82" s="53">
        <f t="shared" si="39"/>
        <v>0.85790988330325113</v>
      </c>
      <c r="J82" s="57"/>
      <c r="K82" s="33"/>
      <c r="L82" s="53" t="str">
        <f t="shared" si="31"/>
        <v xml:space="preserve"> </v>
      </c>
      <c r="M82" s="30">
        <v>59.040990000000001</v>
      </c>
      <c r="N82" s="33">
        <v>4.0273500000000002</v>
      </c>
      <c r="O82" s="53">
        <f t="shared" si="32"/>
        <v>6.821277895238545E-2</v>
      </c>
      <c r="P82" s="30">
        <v>55.461510000000004</v>
      </c>
      <c r="Q82" s="33">
        <v>27.1006</v>
      </c>
      <c r="R82" s="55">
        <f>IF(Q82=0," ",IF(Q82/P82*100&gt;200,"св.200",Q82/P82))</f>
        <v>0.48863797613876719</v>
      </c>
      <c r="S82" s="1"/>
      <c r="T82" s="1"/>
      <c r="U82" s="1"/>
      <c r="V82" s="1"/>
    </row>
    <row r="83" spans="1:22" ht="31.5" customHeight="1" x14ac:dyDescent="0.25">
      <c r="A83" s="16">
        <v>13</v>
      </c>
      <c r="B83" s="16"/>
      <c r="C83" s="15" t="s">
        <v>149</v>
      </c>
      <c r="D83" s="14">
        <f>SUM(D84:D88)</f>
        <v>21945.242480000001</v>
      </c>
      <c r="E83" s="14">
        <f>SUM(E84:E88)</f>
        <v>20929.53816</v>
      </c>
      <c r="F83" s="13">
        <f t="shared" si="30"/>
        <v>0.95371642300486437</v>
      </c>
      <c r="G83" s="14">
        <f>SUM(G84:G88)</f>
        <v>540.46194000000003</v>
      </c>
      <c r="H83" s="14">
        <f>SUM(H84:H88)</f>
        <v>624.64201000000003</v>
      </c>
      <c r="I83" s="13">
        <f t="shared" si="39"/>
        <v>1.1557557781034498</v>
      </c>
      <c r="J83" s="14">
        <f>SUM(J84:J88)</f>
        <v>1.944</v>
      </c>
      <c r="K83" s="14">
        <f>SUM(K84:K88)</f>
        <v>0</v>
      </c>
      <c r="L83" s="13">
        <f t="shared" si="31"/>
        <v>0</v>
      </c>
      <c r="M83" s="14">
        <f>SUM(M84:M88)</f>
        <v>1754.6084099999998</v>
      </c>
      <c r="N83" s="14">
        <f>SUM(N84:N88)</f>
        <v>921.42734999999993</v>
      </c>
      <c r="O83" s="13">
        <f t="shared" si="32"/>
        <v>0.52514700416829763</v>
      </c>
      <c r="P83" s="14">
        <f>SUM(P84:P88)</f>
        <v>19648.22813</v>
      </c>
      <c r="Q83" s="14">
        <f>SUM(Q84:Q88)</f>
        <v>19383.468799999999</v>
      </c>
      <c r="R83" s="13">
        <f t="shared" si="33"/>
        <v>0.9865250276896087</v>
      </c>
      <c r="S83" s="1"/>
      <c r="T83" s="1"/>
      <c r="U83" s="1"/>
      <c r="V83" s="1"/>
    </row>
    <row r="84" spans="1:22" s="10" customFormat="1" ht="15" customHeight="1" outlineLevel="1" x14ac:dyDescent="0.25">
      <c r="A84" s="12"/>
      <c r="B84" s="12"/>
      <c r="C84" s="11" t="s">
        <v>171</v>
      </c>
      <c r="D84" s="57">
        <f>G84+J84+M84+P84</f>
        <v>19583.208870000002</v>
      </c>
      <c r="E84" s="33">
        <f>(H84+K84+N84+Q84)</f>
        <v>19679.4401</v>
      </c>
      <c r="F84" s="53">
        <f t="shared" si="30"/>
        <v>1.0049139663800153</v>
      </c>
      <c r="G84" s="30">
        <v>486.40606000000002</v>
      </c>
      <c r="H84" s="33">
        <v>564.51621999999998</v>
      </c>
      <c r="I84" s="53">
        <f t="shared" si="39"/>
        <v>1.1605863216424563</v>
      </c>
      <c r="J84" s="30">
        <v>1.944</v>
      </c>
      <c r="K84" s="33"/>
      <c r="L84" s="53" t="str">
        <f>IF(K84=0," ",IF(K84/J84*100&gt;200,"св.200",K84/J84))</f>
        <v xml:space="preserve"> </v>
      </c>
      <c r="M84" s="30">
        <v>1058.7637999999999</v>
      </c>
      <c r="N84" s="33">
        <v>559.10420999999997</v>
      </c>
      <c r="O84" s="53">
        <f t="shared" si="32"/>
        <v>0.5280726541651688</v>
      </c>
      <c r="P84" s="30">
        <v>18036.095010000001</v>
      </c>
      <c r="Q84" s="33">
        <v>18555.819670000001</v>
      </c>
      <c r="R84" s="53">
        <f t="shared" si="33"/>
        <v>1.0288158085057681</v>
      </c>
      <c r="S84" s="1"/>
      <c r="T84" s="1"/>
      <c r="U84" s="1"/>
      <c r="V84" s="1"/>
    </row>
    <row r="85" spans="1:22" s="10" customFormat="1" ht="15" customHeight="1" outlineLevel="1" x14ac:dyDescent="0.25">
      <c r="A85" s="12"/>
      <c r="B85" s="12"/>
      <c r="C85" s="11" t="s">
        <v>148</v>
      </c>
      <c r="D85" s="57">
        <f t="shared" si="36"/>
        <v>1585.1698000000001</v>
      </c>
      <c r="E85" s="33">
        <f t="shared" ref="E85:E88" si="43">(H85+K85+N85+Q85)</f>
        <v>775.03633000000013</v>
      </c>
      <c r="F85" s="53">
        <f t="shared" si="30"/>
        <v>0.48892953297495328</v>
      </c>
      <c r="G85" s="30">
        <v>39.649650000000001</v>
      </c>
      <c r="H85" s="33">
        <v>55.081949999999999</v>
      </c>
      <c r="I85" s="53">
        <f t="shared" si="39"/>
        <v>1.3892165504613534</v>
      </c>
      <c r="J85" s="30">
        <v>0</v>
      </c>
      <c r="K85" s="33"/>
      <c r="L85" s="53" t="str">
        <f t="shared" si="31"/>
        <v xml:space="preserve"> </v>
      </c>
      <c r="M85" s="30">
        <v>488.13121999999998</v>
      </c>
      <c r="N85" s="33">
        <v>228.17529000000002</v>
      </c>
      <c r="O85" s="53">
        <f t="shared" si="32"/>
        <v>0.46744662224227335</v>
      </c>
      <c r="P85" s="30">
        <v>1057.3889300000001</v>
      </c>
      <c r="Q85" s="33">
        <v>491.77909000000005</v>
      </c>
      <c r="R85" s="53">
        <f t="shared" si="33"/>
        <v>0.46508817715729256</v>
      </c>
      <c r="S85" s="1"/>
      <c r="T85" s="1"/>
      <c r="U85" s="1"/>
      <c r="V85" s="1"/>
    </row>
    <row r="86" spans="1:22" s="10" customFormat="1" ht="15" customHeight="1" outlineLevel="1" x14ac:dyDescent="0.25">
      <c r="A86" s="12"/>
      <c r="B86" s="12"/>
      <c r="C86" s="11" t="s">
        <v>72</v>
      </c>
      <c r="D86" s="57">
        <f t="shared" si="36"/>
        <v>395.50969999999995</v>
      </c>
      <c r="E86" s="33">
        <f t="shared" si="43"/>
        <v>240.32837000000001</v>
      </c>
      <c r="F86" s="53">
        <f t="shared" si="30"/>
        <v>0.60764216402277882</v>
      </c>
      <c r="G86" s="30">
        <v>14.397729999999999</v>
      </c>
      <c r="H86" s="33">
        <v>5.0353399999999997</v>
      </c>
      <c r="I86" s="53">
        <f t="shared" si="39"/>
        <v>0.34973152017713904</v>
      </c>
      <c r="J86" s="30">
        <v>0</v>
      </c>
      <c r="K86" s="33"/>
      <c r="L86" s="53" t="str">
        <f t="shared" si="31"/>
        <v xml:space="preserve"> </v>
      </c>
      <c r="M86" s="30">
        <v>153.81592000000001</v>
      </c>
      <c r="N86" s="33">
        <v>98.715119999999999</v>
      </c>
      <c r="O86" s="53">
        <f t="shared" si="32"/>
        <v>0.64177440150538378</v>
      </c>
      <c r="P86" s="30">
        <v>227.29604999999998</v>
      </c>
      <c r="Q86" s="33">
        <v>136.57791</v>
      </c>
      <c r="R86" s="53">
        <f t="shared" si="33"/>
        <v>0.60088114157725137</v>
      </c>
      <c r="S86" s="1"/>
      <c r="T86" s="1"/>
      <c r="U86" s="1"/>
      <c r="V86" s="1"/>
    </row>
    <row r="87" spans="1:22" s="10" customFormat="1" ht="15" customHeight="1" outlineLevel="1" x14ac:dyDescent="0.25">
      <c r="A87" s="12"/>
      <c r="B87" s="12"/>
      <c r="C87" s="11" t="s">
        <v>71</v>
      </c>
      <c r="D87" s="57">
        <f t="shared" si="36"/>
        <v>174.51150000000001</v>
      </c>
      <c r="E87" s="33">
        <f t="shared" si="43"/>
        <v>113.70649</v>
      </c>
      <c r="F87" s="53">
        <f t="shared" si="30"/>
        <v>0.65157018305383885</v>
      </c>
      <c r="G87" s="30">
        <v>8.5000000000000006E-3</v>
      </c>
      <c r="H87" s="33">
        <v>8.5000000000000006E-3</v>
      </c>
      <c r="I87" s="53">
        <f t="shared" si="39"/>
        <v>1</v>
      </c>
      <c r="J87" s="30">
        <v>0</v>
      </c>
      <c r="K87" s="33"/>
      <c r="L87" s="53" t="str">
        <f t="shared" si="31"/>
        <v xml:space="preserve"> </v>
      </c>
      <c r="M87" s="30">
        <v>46.669699999999999</v>
      </c>
      <c r="N87" s="33">
        <v>32.382109999999997</v>
      </c>
      <c r="O87" s="53">
        <f t="shared" si="32"/>
        <v>0.69385725642118967</v>
      </c>
      <c r="P87" s="30">
        <v>127.83330000000001</v>
      </c>
      <c r="Q87" s="33">
        <v>81.315880000000007</v>
      </c>
      <c r="R87" s="53">
        <f t="shared" si="33"/>
        <v>0.63610874474804302</v>
      </c>
      <c r="S87" s="1"/>
      <c r="T87" s="1"/>
      <c r="U87" s="1"/>
      <c r="V87" s="1"/>
    </row>
    <row r="88" spans="1:22" s="10" customFormat="1" ht="15" customHeight="1" outlineLevel="1" x14ac:dyDescent="0.25">
      <c r="A88" s="12"/>
      <c r="B88" s="12"/>
      <c r="C88" s="11" t="s">
        <v>70</v>
      </c>
      <c r="D88" s="57">
        <f t="shared" si="36"/>
        <v>206.84260999999998</v>
      </c>
      <c r="E88" s="33">
        <f t="shared" si="43"/>
        <v>121.02686999999999</v>
      </c>
      <c r="F88" s="53">
        <f t="shared" si="30"/>
        <v>0.58511575540455618</v>
      </c>
      <c r="G88" s="30">
        <v>0</v>
      </c>
      <c r="H88" s="33"/>
      <c r="I88" s="53" t="str">
        <f t="shared" si="39"/>
        <v xml:space="preserve"> </v>
      </c>
      <c r="J88" s="30">
        <v>0</v>
      </c>
      <c r="K88" s="33"/>
      <c r="L88" s="53" t="str">
        <f t="shared" si="31"/>
        <v xml:space="preserve"> </v>
      </c>
      <c r="M88" s="30">
        <v>7.2277700000000005</v>
      </c>
      <c r="N88" s="33">
        <v>3.0506199999999999</v>
      </c>
      <c r="O88" s="53">
        <f t="shared" si="32"/>
        <v>0.42206932428674399</v>
      </c>
      <c r="P88" s="30">
        <v>199.61483999999999</v>
      </c>
      <c r="Q88" s="33">
        <v>117.97624999999999</v>
      </c>
      <c r="R88" s="53">
        <f t="shared" si="33"/>
        <v>0.59101943522836276</v>
      </c>
      <c r="S88" s="1"/>
      <c r="T88" s="1"/>
      <c r="U88" s="1"/>
      <c r="V88" s="1"/>
    </row>
    <row r="89" spans="1:22" ht="32.25" customHeight="1" x14ac:dyDescent="0.25">
      <c r="A89" s="16">
        <v>14</v>
      </c>
      <c r="B89" s="16"/>
      <c r="C89" s="15" t="s">
        <v>147</v>
      </c>
      <c r="D89" s="14">
        <f>SUM(D90:D94)</f>
        <v>4261.7100900000005</v>
      </c>
      <c r="E89" s="14">
        <f>SUM(E90:E94)</f>
        <v>2403.8931599999996</v>
      </c>
      <c r="F89" s="13">
        <f t="shared" si="30"/>
        <v>0.56406773554134448</v>
      </c>
      <c r="G89" s="14">
        <f>SUM(G90:G94)</f>
        <v>68.165000000000006</v>
      </c>
      <c r="H89" s="14">
        <f>SUM(H90:H94)</f>
        <v>138.18290000000005</v>
      </c>
      <c r="I89" s="13" t="str">
        <f t="shared" si="39"/>
        <v>св.200</v>
      </c>
      <c r="J89" s="14">
        <f>SUM(J90:J94)</f>
        <v>2.3399999999999997E-2</v>
      </c>
      <c r="K89" s="14">
        <f>SUM(K90:K94)</f>
        <v>3.0000000000000001E-3</v>
      </c>
      <c r="L89" s="13">
        <f t="shared" si="31"/>
        <v>0.12820512820512822</v>
      </c>
      <c r="M89" s="14">
        <f>SUM(M90:M94)</f>
        <v>1434.2944199999999</v>
      </c>
      <c r="N89" s="14">
        <f>SUM(N90:N94)</f>
        <v>752.1686400000001</v>
      </c>
      <c r="O89" s="13">
        <f t="shared" si="32"/>
        <v>0.52441718346781274</v>
      </c>
      <c r="P89" s="14">
        <f>SUM(P90:P94)</f>
        <v>2759.2272700000003</v>
      </c>
      <c r="Q89" s="14">
        <f>SUM(Q90:Q94)</f>
        <v>1511.9386199999999</v>
      </c>
      <c r="R89" s="13">
        <f t="shared" si="33"/>
        <v>0.54795726196196937</v>
      </c>
      <c r="S89" s="1"/>
      <c r="T89" s="1"/>
      <c r="U89" s="1"/>
      <c r="V89" s="1"/>
    </row>
    <row r="90" spans="1:22" s="10" customFormat="1" ht="15" customHeight="1" outlineLevel="1" x14ac:dyDescent="0.25">
      <c r="A90" s="12"/>
      <c r="B90" s="12"/>
      <c r="C90" s="11" t="s">
        <v>211</v>
      </c>
      <c r="D90" s="57">
        <f t="shared" si="36"/>
        <v>1985.9550199999999</v>
      </c>
      <c r="E90" s="33">
        <f>(H90+K90+N90+Q90)+G152</f>
        <v>1242.5918099999999</v>
      </c>
      <c r="F90" s="53">
        <f t="shared" si="30"/>
        <v>0.62568980540153418</v>
      </c>
      <c r="G90" s="30">
        <v>66.459519999999998</v>
      </c>
      <c r="H90" s="33">
        <v>137.42370000000003</v>
      </c>
      <c r="I90" s="53" t="str">
        <f t="shared" si="39"/>
        <v>св.200</v>
      </c>
      <c r="J90" s="30">
        <v>0</v>
      </c>
      <c r="K90" s="33"/>
      <c r="L90" s="53" t="str">
        <f t="shared" si="31"/>
        <v xml:space="preserve"> </v>
      </c>
      <c r="M90" s="30">
        <v>1272.70685</v>
      </c>
      <c r="N90" s="33">
        <v>661.94018000000005</v>
      </c>
      <c r="O90" s="53">
        <f t="shared" si="32"/>
        <v>0.52010420152920533</v>
      </c>
      <c r="P90" s="30">
        <v>646.78865000000008</v>
      </c>
      <c r="Q90" s="33">
        <v>441.62792999999999</v>
      </c>
      <c r="R90" s="53">
        <f>IF(P90=0," ",IF(Q90/P90*100&gt;200,"св.200",Q90/P90))</f>
        <v>0.6828009891639254</v>
      </c>
      <c r="S90" s="1"/>
      <c r="T90" s="1"/>
      <c r="U90" s="1"/>
      <c r="V90" s="1"/>
    </row>
    <row r="91" spans="1:22" s="10" customFormat="1" ht="15" customHeight="1" outlineLevel="1" x14ac:dyDescent="0.25">
      <c r="A91" s="12"/>
      <c r="B91" s="12"/>
      <c r="C91" s="11" t="s">
        <v>69</v>
      </c>
      <c r="D91" s="57">
        <f t="shared" si="36"/>
        <v>189.82151000000002</v>
      </c>
      <c r="E91" s="33">
        <f t="shared" ref="E91:E94" si="44">(H91+K91+N91+Q91)</f>
        <v>122.80165</v>
      </c>
      <c r="F91" s="53">
        <f t="shared" si="30"/>
        <v>0.64693221542700818</v>
      </c>
      <c r="G91" s="30">
        <v>1.21E-2</v>
      </c>
      <c r="H91" s="33">
        <v>0</v>
      </c>
      <c r="I91" s="53">
        <f t="shared" si="39"/>
        <v>0</v>
      </c>
      <c r="J91" s="30">
        <v>0</v>
      </c>
      <c r="K91" s="33"/>
      <c r="L91" s="53" t="str">
        <f t="shared" si="31"/>
        <v xml:space="preserve"> </v>
      </c>
      <c r="M91" s="30">
        <v>23.676029999999997</v>
      </c>
      <c r="N91" s="33">
        <v>14.19407</v>
      </c>
      <c r="O91" s="53">
        <f t="shared" si="32"/>
        <v>0.59951224930868907</v>
      </c>
      <c r="P91" s="30">
        <v>166.13338000000002</v>
      </c>
      <c r="Q91" s="33">
        <v>108.60758</v>
      </c>
      <c r="R91" s="53">
        <f t="shared" si="33"/>
        <v>0.65373725617332279</v>
      </c>
      <c r="S91" s="1"/>
      <c r="T91" s="1"/>
      <c r="U91" s="1"/>
      <c r="V91" s="1"/>
    </row>
    <row r="92" spans="1:22" s="10" customFormat="1" ht="15" customHeight="1" outlineLevel="1" x14ac:dyDescent="0.25">
      <c r="A92" s="12"/>
      <c r="B92" s="12"/>
      <c r="C92" s="11" t="s">
        <v>68</v>
      </c>
      <c r="D92" s="57">
        <f t="shared" si="36"/>
        <v>668.7997499999999</v>
      </c>
      <c r="E92" s="33">
        <f t="shared" si="44"/>
        <v>558.51696000000004</v>
      </c>
      <c r="F92" s="53">
        <f t="shared" si="30"/>
        <v>0.83510342221270284</v>
      </c>
      <c r="G92" s="30">
        <v>0.48899999999999999</v>
      </c>
      <c r="H92" s="33">
        <v>0.47899999999999998</v>
      </c>
      <c r="I92" s="53">
        <f t="shared" si="39"/>
        <v>0.97955010224948869</v>
      </c>
      <c r="J92" s="30">
        <v>2.0399999999999998E-2</v>
      </c>
      <c r="K92" s="33"/>
      <c r="L92" s="53">
        <f t="shared" si="31"/>
        <v>0</v>
      </c>
      <c r="M92" s="30">
        <v>37.033349999999999</v>
      </c>
      <c r="N92" s="33">
        <v>26.267349999999997</v>
      </c>
      <c r="O92" s="53">
        <f t="shared" si="32"/>
        <v>0.70928905972589562</v>
      </c>
      <c r="P92" s="30">
        <v>631.25699999999995</v>
      </c>
      <c r="Q92" s="33">
        <v>531.77061000000003</v>
      </c>
      <c r="R92" s="53">
        <f t="shared" si="33"/>
        <v>0.84239954566840458</v>
      </c>
      <c r="S92" s="1"/>
      <c r="T92" s="1"/>
      <c r="U92" s="1"/>
      <c r="V92" s="1"/>
    </row>
    <row r="93" spans="1:22" s="10" customFormat="1" ht="15" customHeight="1" outlineLevel="1" x14ac:dyDescent="0.25">
      <c r="A93" s="12"/>
      <c r="B93" s="12"/>
      <c r="C93" s="11" t="s">
        <v>67</v>
      </c>
      <c r="D93" s="57">
        <f t="shared" si="36"/>
        <v>584.26232999999991</v>
      </c>
      <c r="E93" s="33">
        <f t="shared" si="44"/>
        <v>303.21949999999998</v>
      </c>
      <c r="F93" s="53">
        <f t="shared" si="30"/>
        <v>0.51897835001616488</v>
      </c>
      <c r="G93" s="30">
        <v>2.5000000000000001E-4</v>
      </c>
      <c r="H93" s="33">
        <v>2.5000000000000001E-4</v>
      </c>
      <c r="I93" s="53" t="str">
        <f>IF(G93&lt;=0.01," ",IF(H93/G93*100&gt;200,"св.200",H93/G93))</f>
        <v xml:space="preserve"> </v>
      </c>
      <c r="J93" s="30">
        <v>0</v>
      </c>
      <c r="K93" s="33"/>
      <c r="L93" s="53" t="str">
        <f t="shared" si="31"/>
        <v xml:space="preserve"> </v>
      </c>
      <c r="M93" s="30">
        <v>45.548490000000001</v>
      </c>
      <c r="N93" s="33">
        <v>17.49513</v>
      </c>
      <c r="O93" s="53">
        <f t="shared" si="32"/>
        <v>0.3840990118443004</v>
      </c>
      <c r="P93" s="30">
        <v>538.71358999999995</v>
      </c>
      <c r="Q93" s="33">
        <v>285.72411999999997</v>
      </c>
      <c r="R93" s="53">
        <f t="shared" si="33"/>
        <v>0.53038223891845759</v>
      </c>
      <c r="S93" s="1"/>
      <c r="T93" s="1"/>
      <c r="U93" s="1"/>
      <c r="V93" s="1"/>
    </row>
    <row r="94" spans="1:22" s="10" customFormat="1" ht="15" customHeight="1" outlineLevel="1" x14ac:dyDescent="0.25">
      <c r="A94" s="12"/>
      <c r="B94" s="12"/>
      <c r="C94" s="11" t="s">
        <v>66</v>
      </c>
      <c r="D94" s="57">
        <f t="shared" si="36"/>
        <v>832.87148000000002</v>
      </c>
      <c r="E94" s="33">
        <f t="shared" si="44"/>
        <v>176.76324</v>
      </c>
      <c r="F94" s="53">
        <f t="shared" ref="F94:F125" si="45">IF(D94=0," ",IF(E94/D94*100&gt;200,"св.200",E94/D94))</f>
        <v>0.21223351290645706</v>
      </c>
      <c r="G94" s="30">
        <v>1.2041300000000001</v>
      </c>
      <c r="H94" s="33">
        <v>0.27994999999999998</v>
      </c>
      <c r="I94" s="53">
        <f t="shared" si="39"/>
        <v>0.23249150839195099</v>
      </c>
      <c r="J94" s="30">
        <v>3.0000000000000001E-3</v>
      </c>
      <c r="K94" s="109">
        <v>3.0000000000000001E-3</v>
      </c>
      <c r="L94" s="53">
        <f>IF(J94=0," ",IF(K94/J94*100&gt;200,"св.200",K94/J94))</f>
        <v>1</v>
      </c>
      <c r="M94" s="30">
        <v>55.329699999999995</v>
      </c>
      <c r="N94" s="33">
        <v>32.271909999999998</v>
      </c>
      <c r="O94" s="53">
        <f t="shared" ref="O94:O125" si="46">IF(M94=0," ",IF(N94/M94*100&gt;200,"св.200",N94/M94))</f>
        <v>0.58326558792113459</v>
      </c>
      <c r="P94" s="30">
        <v>776.33465000000001</v>
      </c>
      <c r="Q94" s="33">
        <v>144.20838000000001</v>
      </c>
      <c r="R94" s="53">
        <f t="shared" ref="R94:R125" si="47">IF(P94=0," ",IF(Q94/P94*100&gt;200,"св.200",Q94/P94))</f>
        <v>0.18575543420611201</v>
      </c>
      <c r="S94" s="1"/>
      <c r="T94" s="1"/>
      <c r="U94" s="1"/>
      <c r="V94" s="1"/>
    </row>
    <row r="95" spans="1:22" ht="29.25" customHeight="1" x14ac:dyDescent="0.25">
      <c r="A95" s="16">
        <v>15</v>
      </c>
      <c r="B95" s="16"/>
      <c r="C95" s="15" t="s">
        <v>65</v>
      </c>
      <c r="D95" s="14">
        <f>SUM(D96:D99)</f>
        <v>8882.1839400000008</v>
      </c>
      <c r="E95" s="14">
        <f>SUM(E96:E99)</f>
        <v>6200.1226500000002</v>
      </c>
      <c r="F95" s="13">
        <f t="shared" si="45"/>
        <v>0.69804033466120718</v>
      </c>
      <c r="G95" s="14">
        <f>SUM(G96:G99)</f>
        <v>1057.8519699999999</v>
      </c>
      <c r="H95" s="14">
        <f>SUM(H96:H99)</f>
        <v>556.10894999999994</v>
      </c>
      <c r="I95" s="13">
        <f t="shared" si="39"/>
        <v>0.52569637886102338</v>
      </c>
      <c r="J95" s="14">
        <f>SUM(J96:J99)</f>
        <v>0</v>
      </c>
      <c r="K95" s="14">
        <f>SUM(K96:K99)</f>
        <v>0</v>
      </c>
      <c r="L95" s="13" t="str">
        <f t="shared" ref="L95:L125" si="48">IF(J95=0," ",IF(K95/J95*100&gt;200,"св.200",K95/J95))</f>
        <v xml:space="preserve"> </v>
      </c>
      <c r="M95" s="14">
        <f>SUM(M96:M99)</f>
        <v>2727.9071400000003</v>
      </c>
      <c r="N95" s="14">
        <f>SUM(N96:N99)</f>
        <v>1676.7750599999999</v>
      </c>
      <c r="O95" s="13">
        <f t="shared" si="46"/>
        <v>0.61467453763840352</v>
      </c>
      <c r="P95" s="14">
        <f>SUM(P96:P99)</f>
        <v>5096.4248299999999</v>
      </c>
      <c r="Q95" s="14">
        <f>SUM(Q96:Q99)</f>
        <v>3967.23864</v>
      </c>
      <c r="R95" s="13">
        <f t="shared" si="47"/>
        <v>0.77843562346822648</v>
      </c>
      <c r="S95" s="1"/>
      <c r="T95" s="1"/>
      <c r="U95" s="1"/>
      <c r="V95" s="1"/>
    </row>
    <row r="96" spans="1:22" s="10" customFormat="1" ht="14.25" customHeight="1" outlineLevel="1" x14ac:dyDescent="0.25">
      <c r="A96" s="12"/>
      <c r="B96" s="12"/>
      <c r="C96" s="11" t="s">
        <v>64</v>
      </c>
      <c r="D96" s="57">
        <f t="shared" si="36"/>
        <v>5377.55458</v>
      </c>
      <c r="E96" s="33">
        <f t="shared" ref="E96:E99" si="49">(H96+K96+N96+Q96)</f>
        <v>3544.69958</v>
      </c>
      <c r="F96" s="53">
        <f t="shared" si="45"/>
        <v>0.65916570948127873</v>
      </c>
      <c r="G96" s="30">
        <v>952.84668999999997</v>
      </c>
      <c r="H96" s="33">
        <v>388.52015999999998</v>
      </c>
      <c r="I96" s="53">
        <f t="shared" si="39"/>
        <v>0.4077467698397525</v>
      </c>
      <c r="J96" s="57"/>
      <c r="K96" s="33"/>
      <c r="L96" s="53" t="str">
        <f t="shared" si="48"/>
        <v xml:space="preserve"> </v>
      </c>
      <c r="M96" s="30">
        <v>1827.43957</v>
      </c>
      <c r="N96" s="33">
        <v>1094.1576599999999</v>
      </c>
      <c r="O96" s="53">
        <f t="shared" si="46"/>
        <v>0.59873808029668518</v>
      </c>
      <c r="P96" s="30">
        <v>2597.2683200000001</v>
      </c>
      <c r="Q96" s="33">
        <v>2062.0217600000001</v>
      </c>
      <c r="R96" s="53">
        <f t="shared" si="47"/>
        <v>0.79391942069350774</v>
      </c>
      <c r="S96" s="1"/>
      <c r="T96" s="1"/>
      <c r="U96" s="1"/>
      <c r="V96" s="1"/>
    </row>
    <row r="97" spans="1:22" s="10" customFormat="1" ht="15" customHeight="1" outlineLevel="1" x14ac:dyDescent="0.25">
      <c r="A97" s="12"/>
      <c r="B97" s="12"/>
      <c r="C97" s="11" t="s">
        <v>63</v>
      </c>
      <c r="D97" s="57">
        <f t="shared" si="36"/>
        <v>1459.65626</v>
      </c>
      <c r="E97" s="33">
        <f t="shared" si="49"/>
        <v>1269.7362699999999</v>
      </c>
      <c r="F97" s="53">
        <f t="shared" si="45"/>
        <v>0.86988718152039435</v>
      </c>
      <c r="G97" s="30">
        <v>104.52997999999999</v>
      </c>
      <c r="H97" s="33">
        <v>167.47758999999999</v>
      </c>
      <c r="I97" s="53">
        <f t="shared" si="39"/>
        <v>1.6021967094990357</v>
      </c>
      <c r="J97" s="57"/>
      <c r="K97" s="33"/>
      <c r="L97" s="53" t="str">
        <f t="shared" si="48"/>
        <v xml:space="preserve"> </v>
      </c>
      <c r="M97" s="30">
        <v>426.19085999999999</v>
      </c>
      <c r="N97" s="33">
        <v>385.67012</v>
      </c>
      <c r="O97" s="53">
        <f t="shared" si="46"/>
        <v>0.9049234889739306</v>
      </c>
      <c r="P97" s="30">
        <v>928.93542000000002</v>
      </c>
      <c r="Q97" s="33">
        <v>716.58856000000003</v>
      </c>
      <c r="R97" s="53">
        <f t="shared" si="47"/>
        <v>0.77140837196196055</v>
      </c>
      <c r="S97" s="1"/>
      <c r="T97" s="1"/>
      <c r="U97" s="1"/>
      <c r="V97" s="1"/>
    </row>
    <row r="98" spans="1:22" s="10" customFormat="1" ht="15" customHeight="1" outlineLevel="1" x14ac:dyDescent="0.25">
      <c r="A98" s="12"/>
      <c r="B98" s="12"/>
      <c r="C98" s="11" t="s">
        <v>62</v>
      </c>
      <c r="D98" s="57">
        <f t="shared" si="36"/>
        <v>638.90602000000001</v>
      </c>
      <c r="E98" s="33">
        <f t="shared" si="49"/>
        <v>387.94256000000001</v>
      </c>
      <c r="F98" s="53">
        <f t="shared" si="45"/>
        <v>0.60719816038045782</v>
      </c>
      <c r="G98" s="30">
        <v>1.9550000000000001E-2</v>
      </c>
      <c r="H98" s="33">
        <v>1.9550000000000001E-2</v>
      </c>
      <c r="I98" s="53">
        <f t="shared" si="39"/>
        <v>1</v>
      </c>
      <c r="J98" s="57"/>
      <c r="K98" s="33"/>
      <c r="L98" s="53" t="str">
        <f t="shared" si="48"/>
        <v xml:space="preserve"> </v>
      </c>
      <c r="M98" s="30">
        <v>60.193019999999997</v>
      </c>
      <c r="N98" s="33">
        <v>36.539639999999999</v>
      </c>
      <c r="O98" s="53">
        <f t="shared" si="46"/>
        <v>0.60704114862487379</v>
      </c>
      <c r="P98" s="30">
        <v>578.69344999999998</v>
      </c>
      <c r="Q98" s="33">
        <v>351.38337000000001</v>
      </c>
      <c r="R98" s="53">
        <f t="shared" si="47"/>
        <v>0.60720122199413185</v>
      </c>
      <c r="S98" s="1"/>
      <c r="T98" s="1"/>
      <c r="U98" s="1"/>
      <c r="V98" s="1"/>
    </row>
    <row r="99" spans="1:22" s="10" customFormat="1" ht="15" customHeight="1" outlineLevel="1" x14ac:dyDescent="0.25">
      <c r="A99" s="12"/>
      <c r="B99" s="12"/>
      <c r="C99" s="11" t="s">
        <v>61</v>
      </c>
      <c r="D99" s="57">
        <f t="shared" si="36"/>
        <v>1406.06708</v>
      </c>
      <c r="E99" s="33">
        <f t="shared" si="49"/>
        <v>997.74423999999988</v>
      </c>
      <c r="F99" s="53">
        <f t="shared" si="45"/>
        <v>0.70959931726728132</v>
      </c>
      <c r="G99" s="30">
        <v>0.45574999999999999</v>
      </c>
      <c r="H99" s="33">
        <v>9.1650000000000009E-2</v>
      </c>
      <c r="I99" s="53">
        <f t="shared" si="39"/>
        <v>0.20109709270433354</v>
      </c>
      <c r="J99" s="57"/>
      <c r="K99" s="33"/>
      <c r="L99" s="53" t="str">
        <f t="shared" si="48"/>
        <v xml:space="preserve"> </v>
      </c>
      <c r="M99" s="30">
        <v>414.08368999999999</v>
      </c>
      <c r="N99" s="33">
        <v>160.40764000000001</v>
      </c>
      <c r="O99" s="53">
        <f t="shared" si="46"/>
        <v>0.38737975890815701</v>
      </c>
      <c r="P99" s="30">
        <v>991.52764000000002</v>
      </c>
      <c r="Q99" s="33">
        <v>837.2449499999999</v>
      </c>
      <c r="R99" s="53">
        <f t="shared" si="47"/>
        <v>0.84439900233139231</v>
      </c>
      <c r="S99" s="1"/>
      <c r="T99" s="1"/>
      <c r="U99" s="1"/>
      <c r="V99" s="1"/>
    </row>
    <row r="100" spans="1:22" ht="29.25" customHeight="1" x14ac:dyDescent="0.25">
      <c r="A100" s="16">
        <v>16</v>
      </c>
      <c r="B100" s="16"/>
      <c r="C100" s="15" t="s">
        <v>146</v>
      </c>
      <c r="D100" s="14">
        <f>SUM(D101:D106)</f>
        <v>4305.4839700000002</v>
      </c>
      <c r="E100" s="14">
        <f>SUM(E101:E106)</f>
        <v>3555.4163600000002</v>
      </c>
      <c r="F100" s="13">
        <f t="shared" si="45"/>
        <v>0.82578785213779349</v>
      </c>
      <c r="G100" s="14">
        <f>SUM(G101:G106)</f>
        <v>284.87092000000007</v>
      </c>
      <c r="H100" s="14">
        <f>SUM(H101:H106)</f>
        <v>364.15739000000002</v>
      </c>
      <c r="I100" s="13">
        <f t="shared" si="39"/>
        <v>1.2783241967976231</v>
      </c>
      <c r="J100" s="14">
        <f>SUM(J101:J106)</f>
        <v>1.6221000000000001</v>
      </c>
      <c r="K100" s="14">
        <f>SUM(K101:K106)</f>
        <v>0.9345</v>
      </c>
      <c r="L100" s="13">
        <f t="shared" si="48"/>
        <v>0.57610504901054183</v>
      </c>
      <c r="M100" s="14">
        <f>SUM(M101:M106)</f>
        <v>711.19632999999999</v>
      </c>
      <c r="N100" s="14">
        <f>SUM(N101:N106)</f>
        <v>490.72126000000003</v>
      </c>
      <c r="O100" s="13">
        <f t="shared" si="46"/>
        <v>0.68999408363088721</v>
      </c>
      <c r="P100" s="14">
        <f>SUM(P101:P106)</f>
        <v>3307.7946200000001</v>
      </c>
      <c r="Q100" s="14">
        <f>SUM(Q101:Q106)</f>
        <v>2699.6032100000002</v>
      </c>
      <c r="R100" s="13">
        <f t="shared" si="47"/>
        <v>0.81613386565094548</v>
      </c>
      <c r="S100" s="1"/>
      <c r="T100" s="1"/>
      <c r="U100" s="1"/>
      <c r="V100" s="1"/>
    </row>
    <row r="101" spans="1:22" s="10" customFormat="1" ht="15" customHeight="1" outlineLevel="1" x14ac:dyDescent="0.25">
      <c r="A101" s="12"/>
      <c r="B101" s="12"/>
      <c r="C101" s="11" t="s">
        <v>145</v>
      </c>
      <c r="D101" s="57">
        <f t="shared" si="36"/>
        <v>1438.2692400000001</v>
      </c>
      <c r="E101" s="33">
        <f t="shared" ref="E101" si="50">(H101+K101+N101+Q101)</f>
        <v>1091.16185</v>
      </c>
      <c r="F101" s="53">
        <f t="shared" si="45"/>
        <v>0.75866313458806911</v>
      </c>
      <c r="G101" s="30">
        <v>270.32814000000002</v>
      </c>
      <c r="H101" s="33">
        <v>355.05509999999998</v>
      </c>
      <c r="I101" s="53">
        <f t="shared" si="39"/>
        <v>1.3134226425706179</v>
      </c>
      <c r="J101" s="30">
        <v>1.5</v>
      </c>
      <c r="K101" s="33"/>
      <c r="L101" s="53">
        <f t="shared" si="48"/>
        <v>0</v>
      </c>
      <c r="M101" s="30">
        <v>353.80680999999998</v>
      </c>
      <c r="N101" s="33">
        <v>177.72123000000002</v>
      </c>
      <c r="O101" s="53">
        <f t="shared" si="46"/>
        <v>0.50231150157906801</v>
      </c>
      <c r="P101" s="30">
        <v>812.63429000000008</v>
      </c>
      <c r="Q101" s="33">
        <v>558.38552000000004</v>
      </c>
      <c r="R101" s="53">
        <f t="shared" si="47"/>
        <v>0.68713014805220685</v>
      </c>
      <c r="S101" s="1"/>
      <c r="T101" s="1"/>
      <c r="U101" s="1"/>
      <c r="V101" s="1"/>
    </row>
    <row r="102" spans="1:22" s="10" customFormat="1" ht="15" customHeight="1" outlineLevel="1" x14ac:dyDescent="0.25">
      <c r="A102" s="12"/>
      <c r="B102" s="12"/>
      <c r="C102" s="11" t="s">
        <v>60</v>
      </c>
      <c r="D102" s="57">
        <f t="shared" si="36"/>
        <v>280.91371000000004</v>
      </c>
      <c r="E102" s="33">
        <f>(H102+K102+N102+Q102)</f>
        <v>192.14947000000001</v>
      </c>
      <c r="F102" s="53">
        <f t="shared" si="45"/>
        <v>0.68401599195710305</v>
      </c>
      <c r="G102" s="30">
        <v>0.53454999999999997</v>
      </c>
      <c r="H102" s="33">
        <v>0.53454999999999997</v>
      </c>
      <c r="I102" s="53">
        <f t="shared" ref="I102:I108" si="51">IF(G102=0," ",IF(H102/G102*100&gt;200,"св.200",H102/G102))</f>
        <v>1</v>
      </c>
      <c r="J102" s="30"/>
      <c r="K102" s="33"/>
      <c r="L102" s="53" t="str">
        <f t="shared" si="48"/>
        <v xml:space="preserve"> </v>
      </c>
      <c r="M102" s="30">
        <v>109.93059</v>
      </c>
      <c r="N102" s="33">
        <v>79.635990000000007</v>
      </c>
      <c r="O102" s="53">
        <f t="shared" si="46"/>
        <v>0.72442065488777974</v>
      </c>
      <c r="P102" s="30">
        <v>170.44857000000002</v>
      </c>
      <c r="Q102" s="33">
        <v>111.97892999999999</v>
      </c>
      <c r="R102" s="53">
        <f t="shared" si="47"/>
        <v>0.65696608660313183</v>
      </c>
      <c r="S102" s="1"/>
      <c r="T102" s="1"/>
      <c r="U102" s="1"/>
      <c r="V102" s="1"/>
    </row>
    <row r="103" spans="1:22" s="10" customFormat="1" ht="15" customHeight="1" outlineLevel="1" x14ac:dyDescent="0.25">
      <c r="A103" s="12"/>
      <c r="B103" s="12"/>
      <c r="C103" s="11" t="s">
        <v>59</v>
      </c>
      <c r="D103" s="57">
        <f t="shared" si="36"/>
        <v>877.87437</v>
      </c>
      <c r="E103" s="33">
        <f>(H103+K103+N103+Q103)</f>
        <v>925.30180000000007</v>
      </c>
      <c r="F103" s="53">
        <f t="shared" si="45"/>
        <v>1.0540253043268595</v>
      </c>
      <c r="G103" s="30">
        <v>0.9302999999999999</v>
      </c>
      <c r="H103" s="33">
        <v>0.27664999999999995</v>
      </c>
      <c r="I103" s="53">
        <f t="shared" si="51"/>
        <v>0.29737719015371383</v>
      </c>
      <c r="J103" s="30"/>
      <c r="K103" s="33"/>
      <c r="L103" s="53" t="str">
        <f t="shared" si="48"/>
        <v xml:space="preserve"> </v>
      </c>
      <c r="M103" s="30">
        <v>82.944159999999997</v>
      </c>
      <c r="N103" s="33">
        <v>95.923240000000007</v>
      </c>
      <c r="O103" s="53">
        <f t="shared" si="46"/>
        <v>1.1564797328708858</v>
      </c>
      <c r="P103" s="30">
        <v>793.99991</v>
      </c>
      <c r="Q103" s="33">
        <v>829.10191000000009</v>
      </c>
      <c r="R103" s="53">
        <f t="shared" si="47"/>
        <v>1.0442090730211797</v>
      </c>
      <c r="S103" s="1"/>
      <c r="T103" s="1"/>
      <c r="U103" s="1"/>
      <c r="V103" s="1"/>
    </row>
    <row r="104" spans="1:22" s="10" customFormat="1" ht="15" customHeight="1" outlineLevel="1" x14ac:dyDescent="0.25">
      <c r="A104" s="12"/>
      <c r="B104" s="12"/>
      <c r="C104" s="11" t="s">
        <v>58</v>
      </c>
      <c r="D104" s="57">
        <f t="shared" ref="D104:D131" si="52">G104+J104+M104+P104</f>
        <v>469.23860000000002</v>
      </c>
      <c r="E104" s="33">
        <f>(H104+K104+N104+Q104)</f>
        <v>467.66367999999994</v>
      </c>
      <c r="F104" s="53">
        <f t="shared" si="45"/>
        <v>0.99664366912696423</v>
      </c>
      <c r="G104" s="30">
        <v>9.7500000000000003E-2</v>
      </c>
      <c r="H104" s="33">
        <v>4.5500000000000002E-3</v>
      </c>
      <c r="I104" s="53">
        <f t="shared" si="51"/>
        <v>4.6666666666666669E-2</v>
      </c>
      <c r="J104" s="30"/>
      <c r="K104" s="33">
        <v>0.81240000000000001</v>
      </c>
      <c r="L104" s="53" t="str">
        <f t="shared" si="48"/>
        <v xml:space="preserve"> </v>
      </c>
      <c r="M104" s="30">
        <v>69.677580000000006</v>
      </c>
      <c r="N104" s="33">
        <v>83.753699999999995</v>
      </c>
      <c r="O104" s="53">
        <f t="shared" si="46"/>
        <v>1.2020179231253438</v>
      </c>
      <c r="P104" s="30">
        <v>399.46352000000002</v>
      </c>
      <c r="Q104" s="33">
        <v>383.09302999999994</v>
      </c>
      <c r="R104" s="53">
        <f t="shared" si="47"/>
        <v>0.95901881102935238</v>
      </c>
      <c r="S104" s="1"/>
      <c r="T104" s="1"/>
      <c r="U104" s="1"/>
      <c r="V104" s="1"/>
    </row>
    <row r="105" spans="1:22" s="10" customFormat="1" ht="15" customHeight="1" outlineLevel="1" x14ac:dyDescent="0.25">
      <c r="A105" s="12"/>
      <c r="B105" s="12"/>
      <c r="C105" s="11" t="s">
        <v>57</v>
      </c>
      <c r="D105" s="57">
        <f t="shared" si="52"/>
        <v>536.0389100000001</v>
      </c>
      <c r="E105" s="33">
        <f>(H105+K105+N105+Q105)</f>
        <v>405.48343999999997</v>
      </c>
      <c r="F105" s="53">
        <f t="shared" si="45"/>
        <v>0.7564440424669916</v>
      </c>
      <c r="G105" s="30">
        <v>12.8072</v>
      </c>
      <c r="H105" s="33">
        <v>8.1885600000000007</v>
      </c>
      <c r="I105" s="53">
        <f t="shared" si="51"/>
        <v>0.63937160347304645</v>
      </c>
      <c r="J105" s="30"/>
      <c r="K105" s="33">
        <v>0</v>
      </c>
      <c r="L105" s="53" t="str">
        <f t="shared" si="48"/>
        <v xml:space="preserve"> </v>
      </c>
      <c r="M105" s="30">
        <v>32.340429999999998</v>
      </c>
      <c r="N105" s="33">
        <v>8.6627099999999988</v>
      </c>
      <c r="O105" s="53">
        <f t="shared" si="46"/>
        <v>0.2678600748351212</v>
      </c>
      <c r="P105" s="30">
        <v>490.89128000000005</v>
      </c>
      <c r="Q105" s="33">
        <v>388.63216999999997</v>
      </c>
      <c r="R105" s="53">
        <f t="shared" si="47"/>
        <v>0.7916868476457759</v>
      </c>
      <c r="S105" s="1"/>
      <c r="T105" s="1"/>
      <c r="U105" s="1"/>
      <c r="V105" s="1"/>
    </row>
    <row r="106" spans="1:22" s="10" customFormat="1" ht="15" customHeight="1" outlineLevel="1" x14ac:dyDescent="0.25">
      <c r="A106" s="12"/>
      <c r="B106" s="12"/>
      <c r="C106" s="11" t="s">
        <v>56</v>
      </c>
      <c r="D106" s="57">
        <f t="shared" si="52"/>
        <v>703.1491400000001</v>
      </c>
      <c r="E106" s="33">
        <f>(H106+K106+N106+Q106)</f>
        <v>473.65611999999999</v>
      </c>
      <c r="F106" s="53">
        <f t="shared" si="45"/>
        <v>0.67362113249544742</v>
      </c>
      <c r="G106" s="30">
        <v>0.17323</v>
      </c>
      <c r="H106" s="33">
        <v>9.7979999999999998E-2</v>
      </c>
      <c r="I106" s="53">
        <f t="shared" si="51"/>
        <v>0.56560641921145294</v>
      </c>
      <c r="J106" s="30">
        <v>0.1221</v>
      </c>
      <c r="K106" s="33">
        <v>0.1221</v>
      </c>
      <c r="L106" s="53">
        <f>IF(J106=0," ",IF(K106/J106*100&gt;200,"св.200",K106/J106))</f>
        <v>1</v>
      </c>
      <c r="M106" s="30">
        <v>62.496760000000002</v>
      </c>
      <c r="N106" s="33">
        <v>45.024389999999997</v>
      </c>
      <c r="O106" s="53">
        <f t="shared" si="46"/>
        <v>0.7204275869661082</v>
      </c>
      <c r="P106" s="30">
        <v>640.35705000000007</v>
      </c>
      <c r="Q106" s="33">
        <v>428.41165000000001</v>
      </c>
      <c r="R106" s="53">
        <f t="shared" si="47"/>
        <v>0.66901996315961532</v>
      </c>
      <c r="S106" s="1"/>
      <c r="T106" s="1"/>
      <c r="U106" s="1"/>
      <c r="V106" s="1"/>
    </row>
    <row r="107" spans="1:22" ht="31.5" customHeight="1" x14ac:dyDescent="0.25">
      <c r="A107" s="16">
        <v>17</v>
      </c>
      <c r="B107" s="16"/>
      <c r="C107" s="15" t="s">
        <v>175</v>
      </c>
      <c r="D107" s="14">
        <f>SUM(D108:D113)</f>
        <v>5412.6573899999994</v>
      </c>
      <c r="E107" s="14">
        <f>SUM(E108:E113)</f>
        <v>4235.7789199999997</v>
      </c>
      <c r="F107" s="13">
        <f t="shared" si="45"/>
        <v>0.78256919195101693</v>
      </c>
      <c r="G107" s="14">
        <f>SUM(G108:G113)</f>
        <v>154.6079</v>
      </c>
      <c r="H107" s="14">
        <f>SUM(H108:H113)</f>
        <v>155.18239999999997</v>
      </c>
      <c r="I107" s="13">
        <f t="shared" si="51"/>
        <v>1.0037158515185833</v>
      </c>
      <c r="J107" s="14">
        <f>SUM(J108:J113)</f>
        <v>28.234249999999999</v>
      </c>
      <c r="K107" s="14">
        <f>SUM(K108:K113)</f>
        <v>28.54955</v>
      </c>
      <c r="L107" s="13">
        <f t="shared" si="48"/>
        <v>1.0111672879570026</v>
      </c>
      <c r="M107" s="14">
        <f>SUM(M108:M113)</f>
        <v>1235.8580200000001</v>
      </c>
      <c r="N107" s="14">
        <f>SUM(N108:N113)</f>
        <v>601.67889000000002</v>
      </c>
      <c r="O107" s="13">
        <f t="shared" si="46"/>
        <v>0.48685114330528029</v>
      </c>
      <c r="P107" s="14">
        <f>SUM(P108:P113)</f>
        <v>3993.9572199999998</v>
      </c>
      <c r="Q107" s="14">
        <f>SUM(Q108:Q113)</f>
        <v>3443.8010799999993</v>
      </c>
      <c r="R107" s="13">
        <f t="shared" si="47"/>
        <v>0.86225287110110793</v>
      </c>
      <c r="S107" s="1"/>
      <c r="T107" s="1"/>
      <c r="U107" s="1"/>
      <c r="V107" s="1"/>
    </row>
    <row r="108" spans="1:22" s="10" customFormat="1" ht="13.5" customHeight="1" outlineLevel="1" x14ac:dyDescent="0.25">
      <c r="A108" s="12"/>
      <c r="B108" s="12"/>
      <c r="C108" s="11" t="s">
        <v>172</v>
      </c>
      <c r="D108" s="57">
        <f>G108+J108+M108+P108</f>
        <v>2721.0258599999997</v>
      </c>
      <c r="E108" s="33">
        <f>(H108+K108+N108+Q108)</f>
        <v>2429.9635499999999</v>
      </c>
      <c r="F108" s="53">
        <f t="shared" si="45"/>
        <v>0.89303214119398344</v>
      </c>
      <c r="G108" s="30">
        <v>68.639279999999999</v>
      </c>
      <c r="H108" s="33">
        <v>68.747869999999992</v>
      </c>
      <c r="I108" s="53">
        <f t="shared" si="51"/>
        <v>1.0015820387393339</v>
      </c>
      <c r="J108" s="30">
        <v>26.832999999999998</v>
      </c>
      <c r="K108" s="33">
        <v>25.843</v>
      </c>
      <c r="L108" s="53">
        <f t="shared" si="48"/>
        <v>0.96310513174076706</v>
      </c>
      <c r="M108" s="30">
        <v>509.36444</v>
      </c>
      <c r="N108" s="33">
        <v>270.49943999999999</v>
      </c>
      <c r="O108" s="53">
        <f t="shared" si="46"/>
        <v>0.53105285480863174</v>
      </c>
      <c r="P108" s="30">
        <v>2116.18914</v>
      </c>
      <c r="Q108" s="33">
        <v>2064.8732399999999</v>
      </c>
      <c r="R108" s="53">
        <f t="shared" si="47"/>
        <v>0.9757507970199677</v>
      </c>
      <c r="S108" s="1"/>
      <c r="T108" s="1"/>
      <c r="U108" s="1"/>
      <c r="V108" s="1"/>
    </row>
    <row r="109" spans="1:22" s="10" customFormat="1" ht="15" customHeight="1" outlineLevel="1" x14ac:dyDescent="0.25">
      <c r="A109" s="12"/>
      <c r="B109" s="12"/>
      <c r="C109" s="11" t="s">
        <v>167</v>
      </c>
      <c r="D109" s="57">
        <f t="shared" si="52"/>
        <v>886.66516000000001</v>
      </c>
      <c r="E109" s="33">
        <f t="shared" ref="E109:E112" si="53">(H109+K109+N109+Q109)</f>
        <v>539.84671000000003</v>
      </c>
      <c r="F109" s="53">
        <f t="shared" si="45"/>
        <v>0.6088507075207511</v>
      </c>
      <c r="G109" s="30">
        <v>12.40906</v>
      </c>
      <c r="H109" s="33">
        <v>11.92991</v>
      </c>
      <c r="I109" s="53">
        <f t="shared" ref="I109:I136" si="54">IF(G109=0," ",IF(H109/G109*100&gt;200,"св.200",H109/G109))</f>
        <v>0.96138708330848588</v>
      </c>
      <c r="J109" s="30"/>
      <c r="K109" s="33">
        <v>0</v>
      </c>
      <c r="L109" s="53" t="str">
        <f>IF(K109=0," ",IF(K109/J109*100&gt;200,"св.200",K109/J109))</f>
        <v xml:space="preserve"> </v>
      </c>
      <c r="M109" s="30">
        <v>283.18895000000003</v>
      </c>
      <c r="N109" s="33">
        <v>89.226110000000006</v>
      </c>
      <c r="O109" s="53">
        <f t="shared" si="46"/>
        <v>0.31507624149882962</v>
      </c>
      <c r="P109" s="30">
        <v>591.06714999999997</v>
      </c>
      <c r="Q109" s="33">
        <v>438.69069000000002</v>
      </c>
      <c r="R109" s="53">
        <f t="shared" si="47"/>
        <v>0.74220110185450172</v>
      </c>
      <c r="S109" s="1"/>
      <c r="T109" s="1"/>
      <c r="U109" s="1"/>
      <c r="V109" s="1"/>
    </row>
    <row r="110" spans="1:22" s="10" customFormat="1" ht="15" customHeight="1" outlineLevel="1" x14ac:dyDescent="0.25">
      <c r="A110" s="12"/>
      <c r="B110" s="12"/>
      <c r="C110" s="11" t="s">
        <v>55</v>
      </c>
      <c r="D110" s="57">
        <f t="shared" si="52"/>
        <v>276.92451999999997</v>
      </c>
      <c r="E110" s="33">
        <f t="shared" si="53"/>
        <v>165.74630000000002</v>
      </c>
      <c r="F110" s="53">
        <f t="shared" si="45"/>
        <v>0.59852518657430565</v>
      </c>
      <c r="G110" s="30">
        <v>19.26821</v>
      </c>
      <c r="H110" s="33">
        <v>6.0177700000000005</v>
      </c>
      <c r="I110" s="53">
        <f t="shared" si="54"/>
        <v>0.31231598576100222</v>
      </c>
      <c r="J110" s="30"/>
      <c r="K110" s="33">
        <v>0</v>
      </c>
      <c r="L110" s="53" t="str">
        <f t="shared" ref="L110:L112" si="55">IF(K110=0," ",IF(K110/J110*100&gt;200,"св.200",K110/J110))</f>
        <v xml:space="preserve"> </v>
      </c>
      <c r="M110" s="30">
        <v>30.997979999999998</v>
      </c>
      <c r="N110" s="33">
        <v>12.608079999999999</v>
      </c>
      <c r="O110" s="53">
        <f t="shared" si="46"/>
        <v>0.40673876168705186</v>
      </c>
      <c r="P110" s="30">
        <v>226.65832999999998</v>
      </c>
      <c r="Q110" s="33">
        <v>147.12045000000001</v>
      </c>
      <c r="R110" s="53">
        <f t="shared" si="47"/>
        <v>0.64908468177631073</v>
      </c>
      <c r="S110" s="1"/>
      <c r="T110" s="1"/>
      <c r="U110" s="1"/>
      <c r="V110" s="1"/>
    </row>
    <row r="111" spans="1:22" s="10" customFormat="1" ht="15" customHeight="1" outlineLevel="1" x14ac:dyDescent="0.25">
      <c r="A111" s="12"/>
      <c r="B111" s="12"/>
      <c r="C111" s="11" t="s">
        <v>54</v>
      </c>
      <c r="D111" s="57">
        <f t="shared" si="52"/>
        <v>424.97922</v>
      </c>
      <c r="E111" s="33">
        <f t="shared" si="53"/>
        <v>321.20878999999996</v>
      </c>
      <c r="F111" s="53">
        <f t="shared" si="45"/>
        <v>0.75582234350187749</v>
      </c>
      <c r="G111" s="30">
        <v>7.2402100000000003</v>
      </c>
      <c r="H111" s="33">
        <v>52.755699999999997</v>
      </c>
      <c r="I111" s="53" t="str">
        <f t="shared" si="54"/>
        <v>св.200</v>
      </c>
      <c r="J111" s="30"/>
      <c r="K111" s="33">
        <v>0</v>
      </c>
      <c r="L111" s="53" t="str">
        <f>IF(J111=0," ",IF(K111/J111*100&gt;200,"св.200",K111/J111))</f>
        <v xml:space="preserve"> </v>
      </c>
      <c r="M111" s="30">
        <v>75.381979999999999</v>
      </c>
      <c r="N111" s="33">
        <v>31.727799999999998</v>
      </c>
      <c r="O111" s="53">
        <f t="shared" si="46"/>
        <v>0.42089369369178148</v>
      </c>
      <c r="P111" s="30">
        <v>342.35703000000001</v>
      </c>
      <c r="Q111" s="33">
        <v>236.72528999999997</v>
      </c>
      <c r="R111" s="53">
        <f t="shared" si="47"/>
        <v>0.69145736542930047</v>
      </c>
      <c r="S111" s="1"/>
      <c r="T111" s="1"/>
      <c r="U111" s="1"/>
      <c r="V111" s="1"/>
    </row>
    <row r="112" spans="1:22" s="10" customFormat="1" ht="15" customHeight="1" outlineLevel="1" x14ac:dyDescent="0.25">
      <c r="A112" s="12"/>
      <c r="B112" s="12"/>
      <c r="C112" s="11" t="s">
        <v>53</v>
      </c>
      <c r="D112" s="57">
        <f t="shared" si="52"/>
        <v>245.83188000000001</v>
      </c>
      <c r="E112" s="33">
        <f t="shared" si="53"/>
        <v>133.68458999999999</v>
      </c>
      <c r="F112" s="53">
        <f t="shared" si="45"/>
        <v>0.54380493693494913</v>
      </c>
      <c r="G112" s="30">
        <v>44.902680000000004</v>
      </c>
      <c r="H112" s="33">
        <v>14.533719999999999</v>
      </c>
      <c r="I112" s="53">
        <f t="shared" si="54"/>
        <v>0.32367154922601499</v>
      </c>
      <c r="J112" s="30"/>
      <c r="K112" s="33">
        <v>0.35760000000000003</v>
      </c>
      <c r="L112" s="53" t="e">
        <f t="shared" si="55"/>
        <v>#DIV/0!</v>
      </c>
      <c r="M112" s="30">
        <v>172.43873000000002</v>
      </c>
      <c r="N112" s="33">
        <v>92.524979999999999</v>
      </c>
      <c r="O112" s="53">
        <f t="shared" si="46"/>
        <v>0.53656727812829508</v>
      </c>
      <c r="P112" s="30">
        <v>28.490470000000002</v>
      </c>
      <c r="Q112" s="33">
        <v>26.26829</v>
      </c>
      <c r="R112" s="53">
        <f t="shared" si="47"/>
        <v>0.92200269072430174</v>
      </c>
      <c r="S112" s="1"/>
      <c r="T112" s="1"/>
      <c r="U112" s="1"/>
      <c r="V112" s="1"/>
    </row>
    <row r="113" spans="1:22" s="10" customFormat="1" ht="15" customHeight="1" outlineLevel="1" x14ac:dyDescent="0.25">
      <c r="A113" s="12"/>
      <c r="B113" s="12"/>
      <c r="C113" s="11" t="s">
        <v>213</v>
      </c>
      <c r="D113" s="57">
        <f t="shared" si="52"/>
        <v>857.23075000000006</v>
      </c>
      <c r="E113" s="33">
        <f>(H113+K113+N113+Q113)+G154</f>
        <v>645.32898</v>
      </c>
      <c r="F113" s="53">
        <f t="shared" si="45"/>
        <v>0.75280661595492226</v>
      </c>
      <c r="G113" s="30">
        <v>2.14846</v>
      </c>
      <c r="H113" s="33">
        <v>1.19743</v>
      </c>
      <c r="I113" s="53">
        <f t="shared" si="54"/>
        <v>0.55734339945821654</v>
      </c>
      <c r="J113" s="30">
        <v>1.4012500000000001</v>
      </c>
      <c r="K113" s="33">
        <v>2.3489499999999999</v>
      </c>
      <c r="L113" s="53">
        <f>IF(J113=0," ",IF(K113/J113*100&gt;200,"св.200",K113/J113))</f>
        <v>1.6763247100802852</v>
      </c>
      <c r="M113" s="30">
        <v>164.48594</v>
      </c>
      <c r="N113" s="33">
        <v>105.09247999999999</v>
      </c>
      <c r="O113" s="53">
        <f t="shared" si="46"/>
        <v>0.63891466954561582</v>
      </c>
      <c r="P113" s="30">
        <v>689.19510000000002</v>
      </c>
      <c r="Q113" s="33">
        <v>530.12311999999997</v>
      </c>
      <c r="R113" s="53">
        <f t="shared" si="47"/>
        <v>0.76919165559940861</v>
      </c>
      <c r="S113" s="1"/>
      <c r="T113" s="1"/>
      <c r="U113" s="1"/>
      <c r="V113" s="1"/>
    </row>
    <row r="114" spans="1:22" ht="31.5" customHeight="1" x14ac:dyDescent="0.25">
      <c r="A114" s="16">
        <v>18</v>
      </c>
      <c r="B114" s="16"/>
      <c r="C114" s="15" t="s">
        <v>144</v>
      </c>
      <c r="D114" s="14">
        <f>SUM(D115:D120)</f>
        <v>17468.741069999996</v>
      </c>
      <c r="E114" s="14">
        <f>SUM(E115:E120)</f>
        <v>13234.31654</v>
      </c>
      <c r="F114" s="13">
        <f t="shared" si="45"/>
        <v>0.75759990299060531</v>
      </c>
      <c r="G114" s="14">
        <f>SUM(G115:G120)</f>
        <v>5292.20579</v>
      </c>
      <c r="H114" s="14">
        <f>SUM(H115:H120)</f>
        <v>4618.9784999999993</v>
      </c>
      <c r="I114" s="13">
        <f t="shared" si="54"/>
        <v>0.87278890566347367</v>
      </c>
      <c r="J114" s="14">
        <f>SUM(J115:J120)</f>
        <v>1.8378000000000001</v>
      </c>
      <c r="K114" s="14">
        <f>SUM(K115:K120)</f>
        <v>0.44639999999999996</v>
      </c>
      <c r="L114" s="13">
        <f t="shared" si="48"/>
        <v>0.24289911851126345</v>
      </c>
      <c r="M114" s="14">
        <f>SUM(M115:M120)</f>
        <v>4762.3340000000007</v>
      </c>
      <c r="N114" s="14">
        <f>SUM(N115:N120)</f>
        <v>2910.8886300000004</v>
      </c>
      <c r="O114" s="13">
        <f t="shared" si="46"/>
        <v>0.61123151589115754</v>
      </c>
      <c r="P114" s="14">
        <f>SUM(P115:P120)</f>
        <v>7412.36348</v>
      </c>
      <c r="Q114" s="14">
        <f>SUM(Q115:Q120)</f>
        <v>5704.0030099999994</v>
      </c>
      <c r="R114" s="13">
        <f t="shared" si="47"/>
        <v>0.76952554005082319</v>
      </c>
      <c r="S114" s="1"/>
      <c r="T114" s="1"/>
      <c r="U114" s="1"/>
      <c r="V114" s="1"/>
    </row>
    <row r="115" spans="1:22" s="10" customFormat="1" ht="15" customHeight="1" outlineLevel="1" x14ac:dyDescent="0.25">
      <c r="A115" s="12"/>
      <c r="B115" s="12"/>
      <c r="C115" s="11" t="s">
        <v>173</v>
      </c>
      <c r="D115" s="57">
        <f>G115+J115+M115+P115</f>
        <v>13482.167819999999</v>
      </c>
      <c r="E115" s="33">
        <f>(H115+K115+N115+Q115)</f>
        <v>10545.91763</v>
      </c>
      <c r="F115" s="53">
        <f t="shared" si="45"/>
        <v>0.7822123096818121</v>
      </c>
      <c r="G115" s="30">
        <v>5278.8854000000001</v>
      </c>
      <c r="H115" s="33">
        <v>4609.7942699999994</v>
      </c>
      <c r="I115" s="53">
        <f t="shared" si="54"/>
        <v>0.87325143864649901</v>
      </c>
      <c r="J115" s="30">
        <v>0</v>
      </c>
      <c r="K115" s="33"/>
      <c r="L115" s="53" t="str">
        <f t="shared" si="48"/>
        <v xml:space="preserve"> </v>
      </c>
      <c r="M115" s="30">
        <v>3084.7544500000004</v>
      </c>
      <c r="N115" s="33">
        <v>1749.3453300000001</v>
      </c>
      <c r="O115" s="53">
        <f t="shared" si="46"/>
        <v>0.56709386706614517</v>
      </c>
      <c r="P115" s="30">
        <v>5118.5279700000001</v>
      </c>
      <c r="Q115" s="33">
        <v>4186.7780300000004</v>
      </c>
      <c r="R115" s="53">
        <f t="shared" si="47"/>
        <v>0.81796525378760421</v>
      </c>
      <c r="S115" s="1"/>
      <c r="T115" s="1"/>
      <c r="U115" s="1"/>
      <c r="V115" s="1"/>
    </row>
    <row r="116" spans="1:22" s="10" customFormat="1" ht="15" customHeight="1" outlineLevel="1" x14ac:dyDescent="0.25">
      <c r="A116" s="12"/>
      <c r="B116" s="12"/>
      <c r="C116" s="11" t="s">
        <v>52</v>
      </c>
      <c r="D116" s="57">
        <f t="shared" si="52"/>
        <v>254.84909999999999</v>
      </c>
      <c r="E116" s="33">
        <f>(H116+K116+N116+Q116)</f>
        <v>200.81077999999999</v>
      </c>
      <c r="F116" s="53">
        <f t="shared" si="45"/>
        <v>0.78795954154831227</v>
      </c>
      <c r="G116" s="30">
        <v>0.15718000000000001</v>
      </c>
      <c r="H116" s="33">
        <v>2.5000000000000001E-4</v>
      </c>
      <c r="I116" s="53">
        <f t="shared" si="54"/>
        <v>1.5905331467107773E-3</v>
      </c>
      <c r="J116" s="30">
        <v>0</v>
      </c>
      <c r="K116" s="33"/>
      <c r="L116" s="53" t="str">
        <f t="shared" si="48"/>
        <v xml:space="preserve"> </v>
      </c>
      <c r="M116" s="30">
        <v>22.947040000000001</v>
      </c>
      <c r="N116" s="33">
        <v>13.262360000000001</v>
      </c>
      <c r="O116" s="53">
        <f t="shared" si="46"/>
        <v>0.57795515238566719</v>
      </c>
      <c r="P116" s="30">
        <v>231.74487999999999</v>
      </c>
      <c r="Q116" s="33">
        <v>187.54817</v>
      </c>
      <c r="R116" s="53">
        <f t="shared" si="47"/>
        <v>0.8092872213616974</v>
      </c>
      <c r="S116" s="1"/>
      <c r="T116" s="1"/>
      <c r="U116" s="1"/>
      <c r="V116" s="1"/>
    </row>
    <row r="117" spans="1:22" s="10" customFormat="1" ht="15" customHeight="1" outlineLevel="1" x14ac:dyDescent="0.25">
      <c r="A117" s="12"/>
      <c r="B117" s="12"/>
      <c r="C117" s="11" t="s">
        <v>51</v>
      </c>
      <c r="D117" s="57">
        <f t="shared" si="52"/>
        <v>1533.4651199999998</v>
      </c>
      <c r="E117" s="33">
        <f t="shared" ref="E117:E120" si="56">(H117+K117+N117+Q117)</f>
        <v>927.66021999999998</v>
      </c>
      <c r="F117" s="53">
        <f t="shared" si="45"/>
        <v>0.60494380204748321</v>
      </c>
      <c r="G117" s="30">
        <v>11.107700000000001</v>
      </c>
      <c r="H117" s="33">
        <v>7.2104799999999996</v>
      </c>
      <c r="I117" s="53">
        <f t="shared" si="54"/>
        <v>0.64914248674343011</v>
      </c>
      <c r="J117" s="30">
        <v>1.3914000000000002</v>
      </c>
      <c r="K117" s="33"/>
      <c r="L117" s="53">
        <f t="shared" si="48"/>
        <v>0</v>
      </c>
      <c r="M117" s="30">
        <v>452.51414</v>
      </c>
      <c r="N117" s="33">
        <v>225.23049</v>
      </c>
      <c r="O117" s="53">
        <f t="shared" si="46"/>
        <v>0.49773138580818715</v>
      </c>
      <c r="P117" s="30">
        <v>1068.4518799999998</v>
      </c>
      <c r="Q117" s="33">
        <v>695.21924999999999</v>
      </c>
      <c r="R117" s="53">
        <f t="shared" si="47"/>
        <v>0.65067904602311155</v>
      </c>
      <c r="S117" s="1"/>
      <c r="T117" s="1"/>
      <c r="U117" s="1"/>
      <c r="V117" s="1"/>
    </row>
    <row r="118" spans="1:22" s="10" customFormat="1" ht="15" customHeight="1" outlineLevel="1" x14ac:dyDescent="0.25">
      <c r="A118" s="12"/>
      <c r="B118" s="12"/>
      <c r="C118" s="11" t="s">
        <v>50</v>
      </c>
      <c r="D118" s="57">
        <f t="shared" si="52"/>
        <v>614.55663000000004</v>
      </c>
      <c r="E118" s="33">
        <f t="shared" si="56"/>
        <v>338.43065000000001</v>
      </c>
      <c r="F118" s="53">
        <f t="shared" si="45"/>
        <v>0.5506907475719528</v>
      </c>
      <c r="G118" s="30">
        <v>0.10355</v>
      </c>
      <c r="H118" s="33">
        <v>0.1011</v>
      </c>
      <c r="I118" s="53">
        <f t="shared" si="54"/>
        <v>0.97633993239980676</v>
      </c>
      <c r="J118" s="30">
        <v>0</v>
      </c>
      <c r="K118" s="33"/>
      <c r="L118" s="53" t="str">
        <f t="shared" si="48"/>
        <v xml:space="preserve"> </v>
      </c>
      <c r="M118" s="30">
        <v>276.72300999999999</v>
      </c>
      <c r="N118" s="33">
        <v>97.403630000000007</v>
      </c>
      <c r="O118" s="53">
        <f t="shared" si="46"/>
        <v>0.35198963035274883</v>
      </c>
      <c r="P118" s="30">
        <v>337.73007000000001</v>
      </c>
      <c r="Q118" s="33">
        <v>240.92592000000002</v>
      </c>
      <c r="R118" s="53">
        <f t="shared" si="47"/>
        <v>0.71336828254588058</v>
      </c>
      <c r="S118" s="1"/>
      <c r="T118" s="1"/>
      <c r="U118" s="1"/>
      <c r="V118" s="1"/>
    </row>
    <row r="119" spans="1:22" s="10" customFormat="1" ht="15" customHeight="1" outlineLevel="1" x14ac:dyDescent="0.25">
      <c r="A119" s="12"/>
      <c r="B119" s="12"/>
      <c r="C119" s="11" t="s">
        <v>49</v>
      </c>
      <c r="D119" s="57">
        <f t="shared" si="52"/>
        <v>132.64062999999999</v>
      </c>
      <c r="E119" s="33">
        <f t="shared" si="56"/>
        <v>99.098039999999997</v>
      </c>
      <c r="F119" s="53">
        <f t="shared" si="45"/>
        <v>0.7471167771142222</v>
      </c>
      <c r="G119" s="30">
        <v>0.96860999999999997</v>
      </c>
      <c r="H119" s="33">
        <v>0.96889999999999998</v>
      </c>
      <c r="I119" s="53">
        <f t="shared" si="54"/>
        <v>1.0002993981065651</v>
      </c>
      <c r="J119" s="30">
        <v>0.44639999999999996</v>
      </c>
      <c r="K119" s="33">
        <v>0.44639999999999996</v>
      </c>
      <c r="L119" s="53">
        <f t="shared" si="48"/>
        <v>1</v>
      </c>
      <c r="M119" s="30">
        <v>51.287489999999998</v>
      </c>
      <c r="N119" s="33">
        <v>41.763550000000002</v>
      </c>
      <c r="O119" s="53">
        <f t="shared" si="46"/>
        <v>0.81430286410974695</v>
      </c>
      <c r="P119" s="30">
        <v>79.938130000000001</v>
      </c>
      <c r="Q119" s="33">
        <v>55.91919</v>
      </c>
      <c r="R119" s="53">
        <f t="shared" si="47"/>
        <v>0.69953087469021358</v>
      </c>
      <c r="S119" s="1"/>
      <c r="T119" s="1"/>
      <c r="U119" s="1"/>
      <c r="V119" s="1"/>
    </row>
    <row r="120" spans="1:22" s="10" customFormat="1" ht="15" customHeight="1" outlineLevel="1" x14ac:dyDescent="0.25">
      <c r="A120" s="12"/>
      <c r="B120" s="12"/>
      <c r="C120" s="11" t="s">
        <v>48</v>
      </c>
      <c r="D120" s="57">
        <f t="shared" si="52"/>
        <v>1451.06177</v>
      </c>
      <c r="E120" s="33">
        <f t="shared" si="56"/>
        <v>1122.39922</v>
      </c>
      <c r="F120" s="53">
        <f t="shared" si="45"/>
        <v>0.773502026726264</v>
      </c>
      <c r="G120" s="30">
        <v>0.98335000000000006</v>
      </c>
      <c r="H120" s="33">
        <v>0.90349999999999997</v>
      </c>
      <c r="I120" s="53">
        <f t="shared" si="54"/>
        <v>0.91879798647480537</v>
      </c>
      <c r="J120" s="30">
        <v>0</v>
      </c>
      <c r="K120" s="33"/>
      <c r="L120" s="53" t="str">
        <f t="shared" si="48"/>
        <v xml:space="preserve"> </v>
      </c>
      <c r="M120" s="30">
        <v>874.10787000000005</v>
      </c>
      <c r="N120" s="33">
        <v>783.88327000000004</v>
      </c>
      <c r="O120" s="53">
        <f t="shared" si="46"/>
        <v>0.89678093162575001</v>
      </c>
      <c r="P120" s="30">
        <v>575.97055</v>
      </c>
      <c r="Q120" s="33">
        <v>337.61245000000002</v>
      </c>
      <c r="R120" s="53">
        <f t="shared" si="47"/>
        <v>0.58616269529752874</v>
      </c>
      <c r="S120" s="1"/>
      <c r="T120" s="1"/>
      <c r="U120" s="1"/>
      <c r="V120" s="1"/>
    </row>
    <row r="121" spans="1:22" ht="30" customHeight="1" x14ac:dyDescent="0.25">
      <c r="A121" s="16">
        <v>19</v>
      </c>
      <c r="B121" s="16"/>
      <c r="C121" s="15" t="s">
        <v>143</v>
      </c>
      <c r="D121" s="14">
        <f>SUM(D122:D129)</f>
        <v>6954.627019999999</v>
      </c>
      <c r="E121" s="14">
        <f>SUM(E122:E129)</f>
        <v>5702.8128100000004</v>
      </c>
      <c r="F121" s="13">
        <f t="shared" si="45"/>
        <v>0.82000268218553596</v>
      </c>
      <c r="G121" s="14">
        <f>SUM(G122:G129)</f>
        <v>528.7089400000001</v>
      </c>
      <c r="H121" s="14">
        <f>SUM(H122:H129)</f>
        <v>510.11963000000009</v>
      </c>
      <c r="I121" s="13">
        <f t="shared" si="54"/>
        <v>0.96484018219930234</v>
      </c>
      <c r="J121" s="14">
        <f>SUM(J122:J129)</f>
        <v>3.0023999999999997</v>
      </c>
      <c r="K121" s="14">
        <f>SUM(K122:K129)</f>
        <v>6.3087</v>
      </c>
      <c r="L121" s="13" t="str">
        <f t="shared" si="48"/>
        <v>св.200</v>
      </c>
      <c r="M121" s="14">
        <f>SUM(M122:M129)</f>
        <v>609.83636999999999</v>
      </c>
      <c r="N121" s="14">
        <f>SUM(N122:N129)</f>
        <v>326.73755999999997</v>
      </c>
      <c r="O121" s="13">
        <f t="shared" si="46"/>
        <v>0.53577906480061199</v>
      </c>
      <c r="P121" s="14">
        <f>SUM(P122:P129)</f>
        <v>5813.0793099999992</v>
      </c>
      <c r="Q121" s="14">
        <f>SUM(Q122:Q129)</f>
        <v>4859.6469200000001</v>
      </c>
      <c r="R121" s="13">
        <f t="shared" si="47"/>
        <v>0.83598496783626386</v>
      </c>
      <c r="S121" s="1"/>
      <c r="T121" s="1"/>
      <c r="U121" s="1"/>
      <c r="V121" s="1"/>
    </row>
    <row r="122" spans="1:22" s="10" customFormat="1" ht="15" customHeight="1" outlineLevel="1" x14ac:dyDescent="0.25">
      <c r="A122" s="12"/>
      <c r="B122" s="17"/>
      <c r="C122" s="11" t="s">
        <v>142</v>
      </c>
      <c r="D122" s="57">
        <f t="shared" si="52"/>
        <v>1800.2918499999998</v>
      </c>
      <c r="E122" s="33">
        <f t="shared" ref="E122:E129" si="57">(H122+K122+N122+Q122)</f>
        <v>1558.3170500000001</v>
      </c>
      <c r="F122" s="53">
        <f t="shared" si="45"/>
        <v>0.86559134842497909</v>
      </c>
      <c r="G122" s="30">
        <v>459.26931000000002</v>
      </c>
      <c r="H122" s="33">
        <v>447.42536000000001</v>
      </c>
      <c r="I122" s="53">
        <f t="shared" si="54"/>
        <v>0.97421131840923569</v>
      </c>
      <c r="J122" s="30">
        <v>0</v>
      </c>
      <c r="K122" s="33"/>
      <c r="L122" s="53" t="str">
        <f t="shared" si="48"/>
        <v xml:space="preserve"> </v>
      </c>
      <c r="M122" s="30">
        <v>84.660640000000001</v>
      </c>
      <c r="N122" s="33">
        <v>41.648379999999996</v>
      </c>
      <c r="O122" s="53">
        <f t="shared" si="46"/>
        <v>0.49194501718862504</v>
      </c>
      <c r="P122" s="30">
        <v>1256.3618999999999</v>
      </c>
      <c r="Q122" s="33">
        <v>1069.2433100000001</v>
      </c>
      <c r="R122" s="53">
        <f t="shared" si="47"/>
        <v>0.85106314510174197</v>
      </c>
      <c r="S122" s="1"/>
      <c r="T122" s="1"/>
      <c r="U122" s="1"/>
      <c r="V122" s="1"/>
    </row>
    <row r="123" spans="1:22" s="10" customFormat="1" ht="15" customHeight="1" outlineLevel="1" x14ac:dyDescent="0.25">
      <c r="A123" s="12"/>
      <c r="B123" s="17"/>
      <c r="C123" s="11" t="s">
        <v>47</v>
      </c>
      <c r="D123" s="57">
        <f t="shared" si="52"/>
        <v>601.99568999999997</v>
      </c>
      <c r="E123" s="33">
        <f t="shared" si="57"/>
        <v>324.83652999999998</v>
      </c>
      <c r="F123" s="53">
        <f t="shared" si="45"/>
        <v>0.53959942802912764</v>
      </c>
      <c r="G123" s="30">
        <v>22.352169999999997</v>
      </c>
      <c r="H123" s="33">
        <v>0.78695000000000004</v>
      </c>
      <c r="I123" s="53">
        <f t="shared" si="54"/>
        <v>3.5206872531839198E-2</v>
      </c>
      <c r="J123" s="30">
        <v>0.88470000000000004</v>
      </c>
      <c r="K123" s="33">
        <v>1.6865999999999999</v>
      </c>
      <c r="L123" s="53">
        <f t="shared" si="48"/>
        <v>1.9064089521871819</v>
      </c>
      <c r="M123" s="30">
        <v>58.567769999999996</v>
      </c>
      <c r="N123" s="33">
        <v>44.686489999999999</v>
      </c>
      <c r="O123" s="53">
        <f t="shared" si="46"/>
        <v>0.76298773198979575</v>
      </c>
      <c r="P123" s="30">
        <v>520.19105000000002</v>
      </c>
      <c r="Q123" s="33">
        <v>277.67649</v>
      </c>
      <c r="R123" s="53">
        <f t="shared" si="47"/>
        <v>0.53379713088104841</v>
      </c>
      <c r="S123" s="1"/>
      <c r="T123" s="1"/>
      <c r="U123" s="1"/>
      <c r="V123" s="1"/>
    </row>
    <row r="124" spans="1:22" s="10" customFormat="1" ht="15" customHeight="1" outlineLevel="1" x14ac:dyDescent="0.25">
      <c r="A124" s="12"/>
      <c r="B124" s="17"/>
      <c r="C124" s="11" t="s">
        <v>46</v>
      </c>
      <c r="D124" s="57">
        <f t="shared" si="52"/>
        <v>879.66885000000013</v>
      </c>
      <c r="E124" s="33">
        <f t="shared" si="57"/>
        <v>1302.98143</v>
      </c>
      <c r="F124" s="53">
        <f t="shared" si="45"/>
        <v>1.4812181083824894</v>
      </c>
      <c r="G124" s="30">
        <v>26.422000000000001</v>
      </c>
      <c r="H124" s="33">
        <v>40.397640000000003</v>
      </c>
      <c r="I124" s="53">
        <f t="shared" si="54"/>
        <v>1.5289395200968889</v>
      </c>
      <c r="J124" s="30">
        <v>1.6428</v>
      </c>
      <c r="K124" s="33">
        <v>4.6221000000000005</v>
      </c>
      <c r="L124" s="53" t="str">
        <f t="shared" si="48"/>
        <v>св.200</v>
      </c>
      <c r="M124" s="30">
        <v>33.315959999999997</v>
      </c>
      <c r="N124" s="33">
        <v>11.365309999999999</v>
      </c>
      <c r="O124" s="53">
        <f t="shared" si="46"/>
        <v>0.34113710065686237</v>
      </c>
      <c r="P124" s="30">
        <v>818.28809000000012</v>
      </c>
      <c r="Q124" s="33">
        <v>1246.59638</v>
      </c>
      <c r="R124" s="53">
        <f t="shared" si="47"/>
        <v>1.5234199241492075</v>
      </c>
      <c r="S124" s="1"/>
      <c r="T124" s="1"/>
      <c r="U124" s="1"/>
      <c r="V124" s="1"/>
    </row>
    <row r="125" spans="1:22" s="10" customFormat="1" ht="15" customHeight="1" outlineLevel="1" x14ac:dyDescent="0.25">
      <c r="A125" s="12"/>
      <c r="B125" s="17"/>
      <c r="C125" s="11" t="s">
        <v>45</v>
      </c>
      <c r="D125" s="57">
        <f t="shared" si="52"/>
        <v>353.41925000000003</v>
      </c>
      <c r="E125" s="33">
        <f t="shared" si="57"/>
        <v>196.83587</v>
      </c>
      <c r="F125" s="53">
        <f t="shared" si="45"/>
        <v>0.55694722344637415</v>
      </c>
      <c r="G125" s="30">
        <v>2.5956000000000001</v>
      </c>
      <c r="H125" s="33">
        <v>0.76960000000000006</v>
      </c>
      <c r="I125" s="53">
        <f t="shared" si="54"/>
        <v>0.29650177222992757</v>
      </c>
      <c r="J125" s="30">
        <v>0</v>
      </c>
      <c r="K125" s="33"/>
      <c r="L125" s="53" t="str">
        <f t="shared" si="48"/>
        <v xml:space="preserve"> </v>
      </c>
      <c r="M125" s="30">
        <v>38.126809999999999</v>
      </c>
      <c r="N125" s="33">
        <v>17.339290000000002</v>
      </c>
      <c r="O125" s="53">
        <f t="shared" si="46"/>
        <v>0.45477945833915828</v>
      </c>
      <c r="P125" s="30">
        <v>312.69684000000001</v>
      </c>
      <c r="Q125" s="33">
        <v>178.72698</v>
      </c>
      <c r="R125" s="53">
        <f t="shared" si="47"/>
        <v>0.57156631323808704</v>
      </c>
      <c r="S125" s="1"/>
      <c r="T125" s="1"/>
      <c r="U125" s="1"/>
      <c r="V125" s="1"/>
    </row>
    <row r="126" spans="1:22" s="10" customFormat="1" ht="15" customHeight="1" outlineLevel="1" x14ac:dyDescent="0.25">
      <c r="A126" s="12"/>
      <c r="B126" s="17"/>
      <c r="C126" s="11" t="s">
        <v>44</v>
      </c>
      <c r="D126" s="57">
        <f t="shared" si="52"/>
        <v>960.75097999999991</v>
      </c>
      <c r="E126" s="33">
        <f t="shared" si="57"/>
        <v>793.60277999999994</v>
      </c>
      <c r="F126" s="53">
        <f t="shared" ref="F126:F142" si="58">IF(D126=0," ",IF(E126/D126*100&gt;200,"св.200",E126/D126))</f>
        <v>0.82602338849552881</v>
      </c>
      <c r="G126" s="30">
        <v>0.67598999999999998</v>
      </c>
      <c r="H126" s="33">
        <v>0.94625000000000004</v>
      </c>
      <c r="I126" s="53">
        <f t="shared" si="54"/>
        <v>1.399798813591917</v>
      </c>
      <c r="J126" s="30">
        <v>0.47489999999999999</v>
      </c>
      <c r="K126" s="33"/>
      <c r="L126" s="53">
        <f>IF(J126=0," ",IF(K126/J126*100&gt;200,"св.200",K126/J126))</f>
        <v>0</v>
      </c>
      <c r="M126" s="30">
        <v>122.31399999999999</v>
      </c>
      <c r="N126" s="33">
        <v>92.553269999999998</v>
      </c>
      <c r="O126" s="53">
        <f t="shared" ref="O126:O142" si="59">IF(M126=0," ",IF(N126/M126*100&gt;200,"св.200",N126/M126))</f>
        <v>0.75668582500776693</v>
      </c>
      <c r="P126" s="30">
        <v>837.28608999999994</v>
      </c>
      <c r="Q126" s="33">
        <v>700.10325999999998</v>
      </c>
      <c r="R126" s="53">
        <f t="shared" ref="R126:R142" si="60">IF(P126=0," ",IF(Q126/P126*100&gt;200,"св.200",Q126/P126))</f>
        <v>0.83615775821619109</v>
      </c>
      <c r="S126" s="1"/>
      <c r="T126" s="1"/>
      <c r="U126" s="1"/>
      <c r="V126" s="1"/>
    </row>
    <row r="127" spans="1:22" s="10" customFormat="1" ht="15" customHeight="1" outlineLevel="1" x14ac:dyDescent="0.25">
      <c r="A127" s="12"/>
      <c r="B127" s="17"/>
      <c r="C127" s="11" t="s">
        <v>43</v>
      </c>
      <c r="D127" s="57">
        <f t="shared" si="52"/>
        <v>1633.7250699999997</v>
      </c>
      <c r="E127" s="33">
        <f t="shared" si="57"/>
        <v>978.72600999999997</v>
      </c>
      <c r="F127" s="53">
        <f t="shared" si="58"/>
        <v>0.59907632439037017</v>
      </c>
      <c r="G127" s="30">
        <v>6.0189599999999999</v>
      </c>
      <c r="H127" s="33">
        <v>1.97</v>
      </c>
      <c r="I127" s="53">
        <f t="shared" si="54"/>
        <v>0.32729906827757621</v>
      </c>
      <c r="J127" s="30">
        <v>0</v>
      </c>
      <c r="K127" s="33"/>
      <c r="L127" s="53" t="str">
        <f t="shared" ref="L127:L142" si="61">IF(J127=0," ",IF(K127/J127*100&gt;200,"св.200",K127/J127))</f>
        <v xml:space="preserve"> </v>
      </c>
      <c r="M127" s="30">
        <v>129.56858</v>
      </c>
      <c r="N127" s="33">
        <v>34.926449999999996</v>
      </c>
      <c r="O127" s="53">
        <f t="shared" si="59"/>
        <v>0.26955956451787921</v>
      </c>
      <c r="P127" s="30">
        <v>1498.1375299999997</v>
      </c>
      <c r="Q127" s="33">
        <v>941.82956000000001</v>
      </c>
      <c r="R127" s="53">
        <f t="shared" si="60"/>
        <v>0.62866695556315189</v>
      </c>
      <c r="S127" s="1"/>
      <c r="T127" s="1"/>
      <c r="U127" s="1"/>
      <c r="V127" s="1"/>
    </row>
    <row r="128" spans="1:22" s="10" customFormat="1" ht="15" customHeight="1" outlineLevel="1" x14ac:dyDescent="0.25">
      <c r="A128" s="12"/>
      <c r="B128" s="17"/>
      <c r="C128" s="11" t="s">
        <v>42</v>
      </c>
      <c r="D128" s="57">
        <f t="shared" si="52"/>
        <v>227.12008</v>
      </c>
      <c r="E128" s="33">
        <f t="shared" si="57"/>
        <v>144.37081000000001</v>
      </c>
      <c r="F128" s="53">
        <f t="shared" si="58"/>
        <v>0.63565850276206315</v>
      </c>
      <c r="G128" s="30">
        <v>5.3825500000000002</v>
      </c>
      <c r="H128" s="33">
        <v>5.3825500000000002</v>
      </c>
      <c r="I128" s="53">
        <f t="shared" si="54"/>
        <v>1</v>
      </c>
      <c r="J128" s="30">
        <v>0</v>
      </c>
      <c r="K128" s="33"/>
      <c r="L128" s="53" t="str">
        <f t="shared" si="61"/>
        <v xml:space="preserve"> </v>
      </c>
      <c r="M128" s="30">
        <v>29.371929999999999</v>
      </c>
      <c r="N128" s="33">
        <v>12.801260000000001</v>
      </c>
      <c r="O128" s="53">
        <f t="shared" si="59"/>
        <v>0.43583312366603083</v>
      </c>
      <c r="P128" s="30">
        <v>192.3656</v>
      </c>
      <c r="Q128" s="33">
        <v>126.187</v>
      </c>
      <c r="R128" s="53">
        <f t="shared" si="60"/>
        <v>0.65597487284628853</v>
      </c>
      <c r="S128" s="1"/>
      <c r="T128" s="1"/>
      <c r="U128" s="1"/>
      <c r="V128" s="1"/>
    </row>
    <row r="129" spans="1:22" s="10" customFormat="1" ht="15" customHeight="1" outlineLevel="1" x14ac:dyDescent="0.25">
      <c r="A129" s="12"/>
      <c r="B129" s="17"/>
      <c r="C129" s="11" t="s">
        <v>41</v>
      </c>
      <c r="D129" s="57">
        <f t="shared" si="52"/>
        <v>497.65525000000002</v>
      </c>
      <c r="E129" s="33">
        <f t="shared" si="57"/>
        <v>403.14233000000002</v>
      </c>
      <c r="F129" s="53">
        <f t="shared" si="58"/>
        <v>0.81008354679268424</v>
      </c>
      <c r="G129" s="30">
        <v>5.9923599999999997</v>
      </c>
      <c r="H129" s="33">
        <v>12.441280000000001</v>
      </c>
      <c r="I129" s="53" t="str">
        <f t="shared" si="54"/>
        <v>св.200</v>
      </c>
      <c r="J129" s="57">
        <v>0</v>
      </c>
      <c r="K129" s="33"/>
      <c r="L129" s="53" t="str">
        <f t="shared" si="61"/>
        <v xml:space="preserve"> </v>
      </c>
      <c r="M129" s="30">
        <v>113.91068</v>
      </c>
      <c r="N129" s="33">
        <v>71.417109999999994</v>
      </c>
      <c r="O129" s="53">
        <f t="shared" si="59"/>
        <v>0.62695710358326362</v>
      </c>
      <c r="P129" s="30">
        <v>377.75221000000005</v>
      </c>
      <c r="Q129" s="33">
        <v>319.28394000000003</v>
      </c>
      <c r="R129" s="53">
        <f t="shared" si="60"/>
        <v>0.84522057461953692</v>
      </c>
      <c r="S129" s="1"/>
      <c r="T129" s="1"/>
      <c r="U129" s="1"/>
      <c r="V129" s="1"/>
    </row>
    <row r="130" spans="1:22" ht="28.5" customHeight="1" x14ac:dyDescent="0.25">
      <c r="A130" s="16">
        <v>20</v>
      </c>
      <c r="B130" s="18"/>
      <c r="C130" s="15" t="s">
        <v>141</v>
      </c>
      <c r="D130" s="14">
        <f>SUM(D131:D133,D134:D136)</f>
        <v>3843.36627</v>
      </c>
      <c r="E130" s="14">
        <f>SUM(E131:E133,E134:E136)</f>
        <v>2346.8568399999999</v>
      </c>
      <c r="F130" s="13">
        <f t="shared" si="58"/>
        <v>0.61062534120642109</v>
      </c>
      <c r="G130" s="14">
        <f>SUM(G131:G133,G134:G136)</f>
        <v>354.49169000000001</v>
      </c>
      <c r="H130" s="14">
        <f>SUM(H131:H133,H134:H136)</f>
        <v>430.05079000000001</v>
      </c>
      <c r="I130" s="13">
        <f t="shared" si="54"/>
        <v>1.2131477327437492</v>
      </c>
      <c r="J130" s="14">
        <f>SUM(J131:J133,J134:J136)</f>
        <v>0</v>
      </c>
      <c r="K130" s="14">
        <f>SUM(K131:K133,K134:K136)</f>
        <v>0</v>
      </c>
      <c r="L130" s="13" t="str">
        <f t="shared" si="61"/>
        <v xml:space="preserve"> </v>
      </c>
      <c r="M130" s="14">
        <f>SUM(M131:M133,M134:M136)</f>
        <v>1035.4316199999998</v>
      </c>
      <c r="N130" s="14">
        <f>SUM(N131:N136)</f>
        <v>323.30656999999997</v>
      </c>
      <c r="O130" s="13">
        <f t="shared" si="59"/>
        <v>0.31224328459275758</v>
      </c>
      <c r="P130" s="14">
        <f>SUM(P131:P133,P134:P136)</f>
        <v>2453.4429600000003</v>
      </c>
      <c r="Q130" s="14">
        <f>SUM(Q131:Q133,Q134:Q136)</f>
        <v>1593.4994799999999</v>
      </c>
      <c r="R130" s="13">
        <f t="shared" si="60"/>
        <v>0.64949522201241627</v>
      </c>
      <c r="S130" s="1"/>
      <c r="T130" s="1"/>
      <c r="U130" s="1"/>
      <c r="V130" s="1"/>
    </row>
    <row r="131" spans="1:22" s="10" customFormat="1" ht="15" customHeight="1" outlineLevel="1" x14ac:dyDescent="0.25">
      <c r="A131" s="12"/>
      <c r="B131" s="17"/>
      <c r="C131" s="11" t="s">
        <v>140</v>
      </c>
      <c r="D131" s="57">
        <f t="shared" si="52"/>
        <v>2299.5286599999999</v>
      </c>
      <c r="E131" s="33">
        <f t="shared" ref="E131:E133" si="62">(H131+K131+N131+Q131)</f>
        <v>1378.92346</v>
      </c>
      <c r="F131" s="53">
        <f t="shared" si="58"/>
        <v>0.59965482665478065</v>
      </c>
      <c r="G131" s="30">
        <v>353.65931999999998</v>
      </c>
      <c r="H131" s="33">
        <v>429.59974</v>
      </c>
      <c r="I131" s="53">
        <f t="shared" si="54"/>
        <v>1.2147276084792562</v>
      </c>
      <c r="J131" s="57"/>
      <c r="K131" s="56"/>
      <c r="L131" s="53" t="str">
        <f t="shared" si="61"/>
        <v xml:space="preserve"> </v>
      </c>
      <c r="M131" s="30">
        <v>836.09232999999995</v>
      </c>
      <c r="N131" s="33">
        <v>249.72761</v>
      </c>
      <c r="O131" s="53">
        <f t="shared" si="59"/>
        <v>0.29868424938188348</v>
      </c>
      <c r="P131" s="30">
        <v>1109.77701</v>
      </c>
      <c r="Q131" s="33">
        <v>699.59610999999995</v>
      </c>
      <c r="R131" s="53">
        <f t="shared" ref="R131:R141" si="63">IF(Q131=0," ",IF(Q131/P131*100&gt;200,"св.200",Q131/P131))</f>
        <v>0.63039340668987187</v>
      </c>
      <c r="S131" s="1"/>
      <c r="T131" s="1"/>
      <c r="U131" s="1"/>
      <c r="V131" s="1"/>
    </row>
    <row r="132" spans="1:22" s="10" customFormat="1" ht="15" customHeight="1" outlineLevel="1" x14ac:dyDescent="0.25">
      <c r="A132" s="12"/>
      <c r="B132" s="17"/>
      <c r="C132" s="11" t="s">
        <v>40</v>
      </c>
      <c r="D132" s="57">
        <f>G132+J132+M132+P132</f>
        <v>309.48396000000002</v>
      </c>
      <c r="E132" s="33">
        <f t="shared" si="62"/>
        <v>202.16925000000001</v>
      </c>
      <c r="F132" s="53">
        <f t="shared" si="58"/>
        <v>0.65324629425059699</v>
      </c>
      <c r="G132" s="30">
        <v>4.8770000000000001E-2</v>
      </c>
      <c r="H132" s="33">
        <v>0</v>
      </c>
      <c r="I132" s="53">
        <f t="shared" si="54"/>
        <v>0</v>
      </c>
      <c r="J132" s="57"/>
      <c r="K132" s="56"/>
      <c r="L132" s="53" t="str">
        <f t="shared" si="61"/>
        <v xml:space="preserve"> </v>
      </c>
      <c r="M132" s="30">
        <v>22.99851</v>
      </c>
      <c r="N132" s="33">
        <v>14.924299999999999</v>
      </c>
      <c r="O132" s="53">
        <f t="shared" si="59"/>
        <v>0.64892464772717884</v>
      </c>
      <c r="P132" s="30">
        <v>286.43668000000002</v>
      </c>
      <c r="Q132" s="33">
        <v>187.24495000000002</v>
      </c>
      <c r="R132" s="53">
        <f t="shared" si="63"/>
        <v>0.65370451158699372</v>
      </c>
      <c r="S132" s="1"/>
      <c r="T132" s="1"/>
      <c r="U132" s="1"/>
      <c r="V132" s="1"/>
    </row>
    <row r="133" spans="1:22" s="51" customFormat="1" ht="15" customHeight="1" outlineLevel="1" x14ac:dyDescent="0.25">
      <c r="A133" s="49"/>
      <c r="B133" s="52"/>
      <c r="C133" s="11" t="s">
        <v>159</v>
      </c>
      <c r="D133" s="57">
        <f>G133+J133+M133+P133</f>
        <v>148.85550000000001</v>
      </c>
      <c r="E133" s="56">
        <f t="shared" si="62"/>
        <v>85.780100000000004</v>
      </c>
      <c r="F133" s="53">
        <f t="shared" si="58"/>
        <v>0.57626422940368349</v>
      </c>
      <c r="G133" s="57">
        <v>0.55674999999999997</v>
      </c>
      <c r="H133" s="33">
        <v>0.28155000000000002</v>
      </c>
      <c r="I133" s="54"/>
      <c r="J133" s="58"/>
      <c r="K133" s="59"/>
      <c r="L133" s="54"/>
      <c r="M133" s="57">
        <v>28.699080000000002</v>
      </c>
      <c r="N133" s="33">
        <v>10.135759999999999</v>
      </c>
      <c r="O133" s="53">
        <f>IF(N133=0," ",IF(N133/M133*100&gt;200,"св.200",N133/M133))</f>
        <v>0.35317369058520337</v>
      </c>
      <c r="P133" s="57">
        <v>119.59967000000002</v>
      </c>
      <c r="Q133" s="33">
        <v>75.362790000000004</v>
      </c>
      <c r="R133" s="53">
        <f t="shared" si="63"/>
        <v>0.63012540084767787</v>
      </c>
      <c r="S133" s="3"/>
      <c r="T133" s="3"/>
      <c r="U133" s="3"/>
      <c r="V133" s="3"/>
    </row>
    <row r="134" spans="1:22" s="10" customFormat="1" ht="15" customHeight="1" outlineLevel="1" x14ac:dyDescent="0.25">
      <c r="A134" s="12"/>
      <c r="B134" s="17"/>
      <c r="C134" s="11" t="s">
        <v>180</v>
      </c>
      <c r="D134" s="57">
        <f t="shared" ref="D134:D141" si="64">G134+J134+M134+P134</f>
        <v>103.17501</v>
      </c>
      <c r="E134" s="33">
        <f t="shared" ref="E134:E136" si="65">(H134+K134+N134+Q134)</f>
        <v>40.20205</v>
      </c>
      <c r="F134" s="53">
        <f t="shared" ref="F134:F136" si="66">IF(E134=0," ",IF(E134/D134*100&gt;200,"св.200",E134/D134))</f>
        <v>0.38964910204515607</v>
      </c>
      <c r="G134" s="30">
        <v>0.22685</v>
      </c>
      <c r="H134" s="33">
        <v>0.16950000000000001</v>
      </c>
      <c r="I134" s="53">
        <f t="shared" si="54"/>
        <v>0.7471897729777387</v>
      </c>
      <c r="J134" s="57"/>
      <c r="K134" s="56"/>
      <c r="L134" s="53" t="str">
        <f t="shared" si="61"/>
        <v xml:space="preserve"> </v>
      </c>
      <c r="M134" s="30">
        <v>68.606009999999998</v>
      </c>
      <c r="N134" s="33">
        <v>16.008579999999998</v>
      </c>
      <c r="O134" s="53">
        <f t="shared" si="59"/>
        <v>0.23334078166038222</v>
      </c>
      <c r="P134" s="30">
        <v>34.342150000000004</v>
      </c>
      <c r="Q134" s="33">
        <v>24.023970000000002</v>
      </c>
      <c r="R134" s="53">
        <f t="shared" si="63"/>
        <v>0.69954764043602391</v>
      </c>
      <c r="S134" s="1"/>
      <c r="T134" s="1"/>
      <c r="U134" s="1"/>
      <c r="V134" s="1"/>
    </row>
    <row r="135" spans="1:22" s="10" customFormat="1" ht="15" customHeight="1" outlineLevel="1" x14ac:dyDescent="0.25">
      <c r="A135" s="12"/>
      <c r="B135" s="17"/>
      <c r="C135" s="11" t="s">
        <v>39</v>
      </c>
      <c r="D135" s="57">
        <f t="shared" si="64"/>
        <v>544.46679000000006</v>
      </c>
      <c r="E135" s="33">
        <f t="shared" si="65"/>
        <v>457.53086999999999</v>
      </c>
      <c r="F135" s="53">
        <f t="shared" si="66"/>
        <v>0.84032833297325615</v>
      </c>
      <c r="G135" s="30">
        <v>0</v>
      </c>
      <c r="H135" s="33"/>
      <c r="I135" s="55" t="str">
        <f>IF(H135=0," ",IF(H135/G135*100&gt;200,"св.200",H135/G135))</f>
        <v xml:space="preserve"> </v>
      </c>
      <c r="J135" s="57"/>
      <c r="K135" s="56"/>
      <c r="L135" s="53" t="str">
        <f t="shared" si="61"/>
        <v xml:space="preserve"> </v>
      </c>
      <c r="M135" s="30">
        <v>29.99166</v>
      </c>
      <c r="N135" s="33">
        <v>12.411379999999999</v>
      </c>
      <c r="O135" s="53">
        <f t="shared" si="59"/>
        <v>0.41382771077026076</v>
      </c>
      <c r="P135" s="30">
        <v>514.47513000000004</v>
      </c>
      <c r="Q135" s="33">
        <v>445.11948999999998</v>
      </c>
      <c r="R135" s="53">
        <f t="shared" si="63"/>
        <v>0.86519146221898025</v>
      </c>
      <c r="S135" s="1"/>
      <c r="T135" s="1"/>
      <c r="U135" s="1"/>
      <c r="V135" s="1"/>
    </row>
    <row r="136" spans="1:22" s="10" customFormat="1" ht="15" customHeight="1" outlineLevel="1" x14ac:dyDescent="0.25">
      <c r="A136" s="12"/>
      <c r="B136" s="17"/>
      <c r="C136" s="11" t="s">
        <v>38</v>
      </c>
      <c r="D136" s="57">
        <f t="shared" si="64"/>
        <v>437.85635000000002</v>
      </c>
      <c r="E136" s="33">
        <f t="shared" si="65"/>
        <v>182.25111000000001</v>
      </c>
      <c r="F136" s="53">
        <f t="shared" si="66"/>
        <v>0.41623493641236448</v>
      </c>
      <c r="G136" s="30">
        <v>0</v>
      </c>
      <c r="H136" s="33"/>
      <c r="I136" s="53" t="str">
        <f t="shared" si="54"/>
        <v xml:space="preserve"> </v>
      </c>
      <c r="J136" s="57"/>
      <c r="K136" s="56"/>
      <c r="L136" s="53" t="str">
        <f t="shared" si="61"/>
        <v xml:space="preserve"> </v>
      </c>
      <c r="M136" s="30">
        <v>49.044029999999999</v>
      </c>
      <c r="N136" s="33">
        <v>20.098939999999999</v>
      </c>
      <c r="O136" s="53">
        <f t="shared" si="59"/>
        <v>0.40981420164696902</v>
      </c>
      <c r="P136" s="30">
        <v>388.81232</v>
      </c>
      <c r="Q136" s="33">
        <v>162.15217000000001</v>
      </c>
      <c r="R136" s="53">
        <f t="shared" si="63"/>
        <v>0.4170448354105652</v>
      </c>
      <c r="S136" s="1"/>
      <c r="T136" s="1"/>
      <c r="U136" s="1"/>
      <c r="V136" s="1"/>
    </row>
    <row r="137" spans="1:22" ht="27.75" customHeight="1" x14ac:dyDescent="0.25">
      <c r="A137" s="16">
        <v>21</v>
      </c>
      <c r="B137" s="16"/>
      <c r="C137" s="15" t="s">
        <v>139</v>
      </c>
      <c r="D137" s="14">
        <f>SUM(D138:D139,D140,D141)</f>
        <v>6060.5525699999998</v>
      </c>
      <c r="E137" s="14">
        <f>SUM(E138:E139,E140,E141)</f>
        <v>3455.6205399999999</v>
      </c>
      <c r="F137" s="13">
        <f t="shared" si="58"/>
        <v>0.57018242150154308</v>
      </c>
      <c r="G137" s="14">
        <f>SUM(G138:G139,G140,G141)</f>
        <v>863.38408999999979</v>
      </c>
      <c r="H137" s="14">
        <f>SUM(H138:H139,H140,H141)</f>
        <v>613.90267000000017</v>
      </c>
      <c r="I137" s="13">
        <f>IF(G137=0," ",IF(H137/G137*100&gt;200,"св.200",H137/G137))</f>
        <v>0.71104237049353125</v>
      </c>
      <c r="J137" s="14">
        <f>SUM(J138:J139,J140,J141)</f>
        <v>0</v>
      </c>
      <c r="K137" s="14">
        <f>SUM(K138:K139,K140,K141)</f>
        <v>0</v>
      </c>
      <c r="L137" s="13" t="str">
        <f t="shared" si="61"/>
        <v xml:space="preserve"> </v>
      </c>
      <c r="M137" s="14">
        <f>SUM(M138:M139,M140,M141)</f>
        <v>2243.74802</v>
      </c>
      <c r="N137" s="14">
        <f>SUM(N138:N141)</f>
        <v>988.37756999999988</v>
      </c>
      <c r="O137" s="13">
        <f t="shared" si="59"/>
        <v>0.44050292688391984</v>
      </c>
      <c r="P137" s="14">
        <f>SUM(P138:P139,P140,P141)</f>
        <v>2953.4204600000003</v>
      </c>
      <c r="Q137" s="14">
        <f>SUM(Q138:Q139,Q140,Q141)</f>
        <v>1853.3403000000001</v>
      </c>
      <c r="R137" s="13">
        <f t="shared" si="60"/>
        <v>0.62752334965540257</v>
      </c>
      <c r="S137" s="1"/>
      <c r="T137" s="1"/>
      <c r="U137" s="1"/>
      <c r="V137" s="1"/>
    </row>
    <row r="138" spans="1:22" s="10" customFormat="1" ht="15" customHeight="1" outlineLevel="1" x14ac:dyDescent="0.25">
      <c r="A138" s="12"/>
      <c r="B138" s="12"/>
      <c r="C138" s="11" t="s">
        <v>138</v>
      </c>
      <c r="D138" s="57">
        <f t="shared" si="64"/>
        <v>4724.66572</v>
      </c>
      <c r="E138" s="33">
        <f>(H138+K138+N138+Q138)</f>
        <v>2545.6961099999999</v>
      </c>
      <c r="F138" s="53">
        <f t="shared" ref="F138:F141" si="67">IF(E138=0," ",IF(E138/D138*100&gt;200,"св.200",E138/D138))</f>
        <v>0.5388097827162257</v>
      </c>
      <c r="G138" s="30">
        <v>856.68168999999989</v>
      </c>
      <c r="H138" s="33">
        <v>608.37592000000006</v>
      </c>
      <c r="I138" s="53">
        <f t="shared" ref="I138:I141" si="68">IF(H138=0," ",IF(H138/G138*100&gt;200,"св.200",H138/G138))</f>
        <v>0.71015398963411969</v>
      </c>
      <c r="J138" s="57"/>
      <c r="K138" s="33"/>
      <c r="L138" s="53" t="str">
        <f t="shared" si="61"/>
        <v xml:space="preserve"> </v>
      </c>
      <c r="M138" s="30">
        <v>2031.4855700000001</v>
      </c>
      <c r="N138" s="33">
        <v>888.95707999999991</v>
      </c>
      <c r="O138" s="53">
        <f t="shared" ref="O138:O141" si="69">IF(N138=0," ",IF(N138/M138*100&gt;200,"св.200",N138/M138))</f>
        <v>0.43758966006339878</v>
      </c>
      <c r="P138" s="30">
        <v>1836.49846</v>
      </c>
      <c r="Q138" s="33">
        <v>1048.36311</v>
      </c>
      <c r="R138" s="53">
        <f t="shared" si="63"/>
        <v>0.5708488914278752</v>
      </c>
      <c r="S138" s="1"/>
      <c r="T138" s="1"/>
      <c r="U138" s="1"/>
      <c r="V138" s="1"/>
    </row>
    <row r="139" spans="1:22" s="51" customFormat="1" ht="15" customHeight="1" outlineLevel="1" x14ac:dyDescent="0.25">
      <c r="A139" s="49"/>
      <c r="B139" s="49"/>
      <c r="C139" s="11" t="s">
        <v>160</v>
      </c>
      <c r="D139" s="57">
        <f t="shared" si="64"/>
        <v>272.99448000000001</v>
      </c>
      <c r="E139" s="33">
        <f t="shared" ref="E139:E141" si="70">(H139+K139+N139+Q139)</f>
        <v>197.49459999999999</v>
      </c>
      <c r="F139" s="53">
        <f t="shared" si="67"/>
        <v>0.723438070982241</v>
      </c>
      <c r="G139" s="57">
        <v>1.9770999999999999</v>
      </c>
      <c r="H139" s="33">
        <v>2.1408</v>
      </c>
      <c r="I139" s="53">
        <f t="shared" si="68"/>
        <v>1.0827980375297153</v>
      </c>
      <c r="J139" s="58"/>
      <c r="K139" s="33"/>
      <c r="L139" s="54"/>
      <c r="M139" s="57">
        <v>63.641489999999997</v>
      </c>
      <c r="N139" s="33">
        <v>48.631959999999999</v>
      </c>
      <c r="O139" s="53">
        <f t="shared" si="69"/>
        <v>0.76415495614574713</v>
      </c>
      <c r="P139" s="57">
        <v>207.37589000000003</v>
      </c>
      <c r="Q139" s="33">
        <v>146.72183999999999</v>
      </c>
      <c r="R139" s="53">
        <f t="shared" si="63"/>
        <v>0.70751638486036139</v>
      </c>
      <c r="S139" s="3"/>
      <c r="T139" s="3"/>
      <c r="U139" s="3"/>
      <c r="V139" s="3"/>
    </row>
    <row r="140" spans="1:22" s="51" customFormat="1" ht="15" customHeight="1" outlineLevel="1" x14ac:dyDescent="0.25">
      <c r="A140" s="49"/>
      <c r="B140" s="49"/>
      <c r="C140" s="11" t="s">
        <v>161</v>
      </c>
      <c r="D140" s="57">
        <f t="shared" si="64"/>
        <v>293.68160999999998</v>
      </c>
      <c r="E140" s="33">
        <f t="shared" si="70"/>
        <v>145.05445</v>
      </c>
      <c r="F140" s="53">
        <f t="shared" si="67"/>
        <v>0.49391737535080937</v>
      </c>
      <c r="G140" s="57">
        <v>1.7741</v>
      </c>
      <c r="H140" s="33">
        <v>0.85129999999999995</v>
      </c>
      <c r="I140" s="53">
        <f t="shared" si="68"/>
        <v>0.47984893748943125</v>
      </c>
      <c r="J140" s="58"/>
      <c r="K140" s="33"/>
      <c r="L140" s="54"/>
      <c r="M140" s="57">
        <v>89.885949999999994</v>
      </c>
      <c r="N140" s="33">
        <v>28.235700000000001</v>
      </c>
      <c r="O140" s="53">
        <f t="shared" si="69"/>
        <v>0.31412807007101778</v>
      </c>
      <c r="P140" s="57">
        <v>202.02155999999999</v>
      </c>
      <c r="Q140" s="33">
        <v>115.96745</v>
      </c>
      <c r="R140" s="53">
        <f t="shared" si="63"/>
        <v>0.57403501883660335</v>
      </c>
      <c r="S140" s="3"/>
      <c r="T140" s="3"/>
      <c r="U140" s="3"/>
      <c r="V140" s="3"/>
    </row>
    <row r="141" spans="1:22" s="51" customFormat="1" ht="15" customHeight="1" outlineLevel="1" x14ac:dyDescent="0.25">
      <c r="A141" s="49"/>
      <c r="B141" s="49"/>
      <c r="C141" s="11" t="s">
        <v>162</v>
      </c>
      <c r="D141" s="57">
        <f t="shared" si="64"/>
        <v>769.21076000000005</v>
      </c>
      <c r="E141" s="33">
        <f t="shared" si="70"/>
        <v>567.37538000000006</v>
      </c>
      <c r="F141" s="53">
        <f t="shared" si="67"/>
        <v>0.73760718063798281</v>
      </c>
      <c r="G141" s="57">
        <v>2.9511999999999996</v>
      </c>
      <c r="H141" s="33">
        <v>2.5346500000000001</v>
      </c>
      <c r="I141" s="53">
        <f t="shared" si="68"/>
        <v>0.8588540254811603</v>
      </c>
      <c r="J141" s="58"/>
      <c r="K141" s="33"/>
      <c r="L141" s="54"/>
      <c r="M141" s="57">
        <v>58.735010000000003</v>
      </c>
      <c r="N141" s="33">
        <v>22.55283</v>
      </c>
      <c r="O141" s="53">
        <f t="shared" si="69"/>
        <v>0.38397592849647932</v>
      </c>
      <c r="P141" s="57">
        <v>707.52455000000009</v>
      </c>
      <c r="Q141" s="33">
        <v>542.28790000000004</v>
      </c>
      <c r="R141" s="53">
        <f t="shared" si="63"/>
        <v>0.76645806848681075</v>
      </c>
      <c r="S141" s="3"/>
      <c r="T141" s="3"/>
      <c r="U141" s="3"/>
      <c r="V141" s="3"/>
    </row>
    <row r="142" spans="1:22" s="8" customFormat="1" ht="14.25" x14ac:dyDescent="0.2">
      <c r="A142" s="44"/>
      <c r="B142" s="44"/>
      <c r="C142" s="45" t="s">
        <v>37</v>
      </c>
      <c r="D142" s="42">
        <f>D5+D10+D17+D23+D29+D41+D47+D55+D62+D68+D74+D79+D83+D89+D95+D100+D107+D114+D121+D130+D137</f>
        <v>161172.70179666663</v>
      </c>
      <c r="E142" s="103">
        <f>E5+E10+E17+E23+E29+E41+E47+E55+E62+E68+E74+E79+E83+E89+E95+E100+E107+E114+E121+E130+E137</f>
        <v>119700.32379000001</v>
      </c>
      <c r="F142" s="43">
        <f t="shared" si="58"/>
        <v>0.74268360867346117</v>
      </c>
      <c r="G142" s="42">
        <f>G5+G10+G17+G23+G29+G41+G47+G55+G62+G68+G74+G79+G83+G89+G95+G100+G107+G114+G121+G130+G137</f>
        <v>16725.978546666669</v>
      </c>
      <c r="H142" s="42">
        <f>H5+H10+H17+H23+H29+H41+H47+H55+H62+H68+H74+H79+H83+H89+H95+H100+H107+H114+H121+H130+H137</f>
        <v>12772.970699999998</v>
      </c>
      <c r="I142" s="43">
        <f t="shared" ref="I142" si="71">IF(G142=0," ",IF(H142/G142*100&gt;200,"св.200",H142/G142))</f>
        <v>0.76366059327186764</v>
      </c>
      <c r="J142" s="42">
        <f>J5+J10+J17+J23+J29+J41+J47+J55+J62+J68+J74+J79+J83+J89+J95+J100+J107+J114+J121+J130+J137</f>
        <v>64.729209999999995</v>
      </c>
      <c r="K142" s="42">
        <f>K5+K10+K17+K23+K29+K41+K47+K55+K62+K68+K74+K79+K83+K89+K95+K100+K107+K114+K121+K130+K137</f>
        <v>72.915939999999992</v>
      </c>
      <c r="L142" s="43">
        <f t="shared" si="61"/>
        <v>1.1264765937974524</v>
      </c>
      <c r="M142" s="42">
        <f>M5+M10+M17+M23+M29+M41+M47+M55+M62+M68+M74+M79+M83+M89+M95+M100+M107+M114+M121+M130+M137</f>
        <v>29511.928500000002</v>
      </c>
      <c r="N142" s="42">
        <f>N5+N10+N17+N23+N29+N41+N47+N55+N62+N68+N74+N79+N83+N89+N95+N100+N107+N114+N121+N130+N137</f>
        <v>16325.581980000001</v>
      </c>
      <c r="O142" s="43">
        <f t="shared" si="59"/>
        <v>0.55318587465404034</v>
      </c>
      <c r="P142" s="42">
        <f>P5+P10+P17+P23+P29+P41+P47+P55+P62+P68+P74+P79+P83+P89+P95+P100+P107+P114+P121+P130+P137</f>
        <v>114870.06553999998</v>
      </c>
      <c r="Q142" s="42">
        <f>Q5+Q10+Q17+Q23+Q29+Q41+Q47+Q55+Q62+Q68+Q74+Q79+Q83+Q89+Q95+Q100+Q107+Q114+Q121+Q130+Q137</f>
        <v>90508.522169999997</v>
      </c>
      <c r="R142" s="43">
        <f t="shared" si="60"/>
        <v>0.78792087167812386</v>
      </c>
      <c r="S142" s="9"/>
      <c r="T142" s="9"/>
      <c r="U142" s="9"/>
      <c r="V142" s="9"/>
    </row>
    <row r="143" spans="1:22" x14ac:dyDescent="0.25">
      <c r="A143" s="6"/>
      <c r="B143" s="6"/>
      <c r="C143" s="5"/>
      <c r="D143" s="7"/>
    </row>
    <row r="144" spans="1:22" s="24" customFormat="1" ht="12" customHeight="1" x14ac:dyDescent="0.25">
      <c r="A144" s="64"/>
      <c r="B144" s="64"/>
      <c r="C144" s="142" t="s">
        <v>178</v>
      </c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</row>
    <row r="145" spans="1:18" x14ac:dyDescent="0.25">
      <c r="A145" s="6"/>
      <c r="B145" s="6"/>
      <c r="C145" s="154"/>
      <c r="D145" s="154"/>
      <c r="E145" s="154"/>
    </row>
    <row r="146" spans="1:18" s="65" customFormat="1" x14ac:dyDescent="0.25">
      <c r="B146" s="64"/>
      <c r="C146" s="67"/>
      <c r="D146" s="68"/>
      <c r="E146" s="66"/>
      <c r="F146" s="66"/>
      <c r="G146" s="105"/>
      <c r="H146" s="105"/>
      <c r="I146" s="69"/>
      <c r="J146" s="105"/>
      <c r="K146" s="105"/>
      <c r="L146" s="69"/>
      <c r="M146" s="105"/>
      <c r="N146" s="105"/>
      <c r="O146" s="69"/>
      <c r="P146" s="105"/>
      <c r="Q146" s="105"/>
      <c r="R146" s="69"/>
    </row>
    <row r="147" spans="1:18" s="4" customFormat="1" x14ac:dyDescent="0.25">
      <c r="B147" s="152"/>
      <c r="C147" s="152"/>
      <c r="D147" s="152"/>
      <c r="E147" s="70"/>
      <c r="G147" s="106"/>
      <c r="H147" s="106"/>
      <c r="I147" s="71"/>
      <c r="J147" s="106"/>
      <c r="K147" s="106"/>
      <c r="L147" s="71"/>
      <c r="M147" s="106"/>
      <c r="N147" s="106"/>
      <c r="O147" s="71"/>
      <c r="P147" s="106"/>
      <c r="Q147" s="106"/>
      <c r="R147" s="71"/>
    </row>
    <row r="148" spans="1:18" ht="57" customHeight="1" x14ac:dyDescent="0.3">
      <c r="C148" s="156" t="s">
        <v>214</v>
      </c>
      <c r="D148" s="156"/>
      <c r="E148" s="156"/>
      <c r="F148" s="156"/>
      <c r="G148" s="156"/>
      <c r="K148" s="82">
        <f>K142-72.91594</f>
        <v>0</v>
      </c>
    </row>
    <row r="149" spans="1:18" ht="50.25" customHeight="1" x14ac:dyDescent="0.25">
      <c r="C149" s="146" t="s">
        <v>198</v>
      </c>
      <c r="D149" s="134"/>
      <c r="E149" s="134"/>
      <c r="F149" s="135"/>
      <c r="G149" s="122">
        <f>SUM(G150:G154)</f>
        <v>20.332999999999998</v>
      </c>
    </row>
    <row r="150" spans="1:18" x14ac:dyDescent="0.25">
      <c r="C150" s="145" t="s">
        <v>199</v>
      </c>
      <c r="D150" s="145"/>
      <c r="E150" s="145"/>
      <c r="F150" s="101">
        <v>24603432</v>
      </c>
      <c r="G150" s="110">
        <v>2.9329999999999998</v>
      </c>
    </row>
    <row r="151" spans="1:18" x14ac:dyDescent="0.25">
      <c r="C151" s="145" t="s">
        <v>200</v>
      </c>
      <c r="D151" s="145"/>
      <c r="E151" s="145"/>
      <c r="F151" s="101">
        <v>24609452</v>
      </c>
      <c r="G151" s="110">
        <v>6.6</v>
      </c>
    </row>
    <row r="152" spans="1:18" x14ac:dyDescent="0.25">
      <c r="C152" s="145" t="s">
        <v>201</v>
      </c>
      <c r="D152" s="145"/>
      <c r="E152" s="145"/>
      <c r="F152" s="101">
        <v>24621101</v>
      </c>
      <c r="G152" s="110">
        <v>1.6</v>
      </c>
    </row>
    <row r="153" spans="1:18" x14ac:dyDescent="0.25">
      <c r="C153" s="145" t="s">
        <v>202</v>
      </c>
      <c r="D153" s="145"/>
      <c r="E153" s="145"/>
      <c r="F153" s="101">
        <v>24602151</v>
      </c>
      <c r="G153" s="110">
        <v>2.633</v>
      </c>
    </row>
    <row r="154" spans="1:18" x14ac:dyDescent="0.25">
      <c r="C154" s="145" t="s">
        <v>203</v>
      </c>
      <c r="D154" s="145"/>
      <c r="E154" s="145"/>
      <c r="F154" s="101">
        <v>24629444</v>
      </c>
      <c r="G154" s="110">
        <v>6.5670000000000002</v>
      </c>
    </row>
    <row r="155" spans="1:18" x14ac:dyDescent="0.25">
      <c r="C155" s="113"/>
      <c r="D155" s="113"/>
      <c r="E155" s="113"/>
    </row>
  </sheetData>
  <mergeCells count="24">
    <mergeCell ref="C2:C3"/>
    <mergeCell ref="C1:Q1"/>
    <mergeCell ref="C148:G148"/>
    <mergeCell ref="C149:F149"/>
    <mergeCell ref="A2:A3"/>
    <mergeCell ref="B2:B3"/>
    <mergeCell ref="O2:O3"/>
    <mergeCell ref="P2:Q2"/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150:E150"/>
    <mergeCell ref="C151:E151"/>
    <mergeCell ref="C152:E152"/>
    <mergeCell ref="C153:E153"/>
    <mergeCell ref="C154:E154"/>
  </mergeCells>
  <printOptions horizontalCentered="1"/>
  <pageMargins left="0.31496062992125984" right="0.31496062992125984" top="0.59055118110236227" bottom="0.59055118110236227" header="0.31496062992125984" footer="0.31496062992125984"/>
  <pageSetup paperSize="9" fitToHeight="0" orientation="portrait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округа_районы</vt:lpstr>
      <vt:lpstr>поселения</vt:lpstr>
      <vt:lpstr>округа_районы!Заголовки_для_печати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Баканова Ирина Владимировна</cp:lastModifiedBy>
  <cp:lastPrinted>2018-07-18T08:27:00Z</cp:lastPrinted>
  <dcterms:created xsi:type="dcterms:W3CDTF">2014-06-09T12:14:06Z</dcterms:created>
  <dcterms:modified xsi:type="dcterms:W3CDTF">2018-07-24T12:32:28Z</dcterms:modified>
</cp:coreProperties>
</file>