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18\На_01.01.2019\"/>
    </mc:Choice>
  </mc:AlternateContent>
  <bookViews>
    <workbookView xWindow="-15" yWindow="-15" windowWidth="23085" windowHeight="481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округа_районы!$A$1:$AS$38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N62" i="5" l="1"/>
  <c r="E90" i="5" l="1"/>
  <c r="E113" i="5"/>
  <c r="E46" i="5"/>
  <c r="E21" i="5"/>
  <c r="E6" i="5"/>
  <c r="E31" i="4"/>
  <c r="E26" i="4"/>
  <c r="E18" i="4"/>
  <c r="E12" i="4"/>
  <c r="E8" i="4"/>
  <c r="AP8" i="4" l="1"/>
  <c r="AQ32" i="4"/>
  <c r="AR7" i="4" l="1"/>
  <c r="AR8" i="4"/>
  <c r="AR9" i="4"/>
  <c r="AR10" i="4"/>
  <c r="AR11" i="4"/>
  <c r="AR12" i="4"/>
  <c r="E27" i="4" l="1"/>
  <c r="E9" i="4"/>
  <c r="E17" i="4"/>
  <c r="K114" i="5" l="1"/>
  <c r="H29" i="5"/>
  <c r="G40" i="5"/>
  <c r="G39" i="5"/>
  <c r="G38" i="5"/>
  <c r="G37" i="5"/>
  <c r="G36" i="5"/>
  <c r="G35" i="5"/>
  <c r="G34" i="5"/>
  <c r="G33" i="5"/>
  <c r="G32" i="5"/>
  <c r="G31" i="5"/>
  <c r="G30" i="5"/>
  <c r="G18" i="4"/>
  <c r="G29" i="5" l="1"/>
  <c r="AL13" i="4" l="1"/>
  <c r="D56" i="5" l="1"/>
  <c r="D84" i="5"/>
  <c r="D108" i="5"/>
  <c r="D115" i="5"/>
  <c r="R102" i="5"/>
  <c r="R103" i="5"/>
  <c r="R104" i="5"/>
  <c r="R105" i="5"/>
  <c r="R106" i="5"/>
  <c r="R101" i="5"/>
  <c r="D26" i="4"/>
  <c r="D32" i="4"/>
  <c r="D21" i="4"/>
  <c r="D18" i="4"/>
  <c r="D31" i="4"/>
  <c r="D30" i="4"/>
  <c r="D16" i="4"/>
  <c r="D8" i="4"/>
  <c r="AR15" i="4" l="1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14" i="4"/>
  <c r="AR6" i="4" l="1"/>
  <c r="E18" i="5" l="1"/>
  <c r="E19" i="5"/>
  <c r="E24" i="5"/>
  <c r="E25" i="5"/>
  <c r="E26" i="5"/>
  <c r="E27" i="5"/>
  <c r="E28" i="5"/>
  <c r="N83" i="5"/>
  <c r="M83" i="5"/>
  <c r="N130" i="5"/>
  <c r="N137" i="5"/>
  <c r="H13" i="4"/>
  <c r="W6" i="4"/>
  <c r="E23" i="5" l="1"/>
  <c r="K10" i="5"/>
  <c r="T13" i="4" l="1"/>
  <c r="AF13" i="4" l="1"/>
  <c r="L126" i="5" l="1"/>
  <c r="L113" i="5"/>
  <c r="L111" i="5"/>
  <c r="L94" i="5"/>
  <c r="L84" i="5"/>
  <c r="L66" i="5"/>
  <c r="L42" i="5"/>
  <c r="L33" i="5"/>
  <c r="L25" i="5"/>
  <c r="L16" i="5"/>
  <c r="AM20" i="4"/>
  <c r="AJ26" i="4"/>
  <c r="AG29" i="4"/>
  <c r="U24" i="4"/>
  <c r="R7" i="4"/>
  <c r="R16" i="4"/>
  <c r="R20" i="4"/>
  <c r="R26" i="4"/>
  <c r="O15" i="4"/>
  <c r="E115" i="5" l="1"/>
  <c r="D67" i="5" l="1"/>
  <c r="D66" i="5"/>
  <c r="D65" i="5"/>
  <c r="D64" i="5"/>
  <c r="D77" i="5"/>
  <c r="D81" i="5"/>
  <c r="E133" i="5"/>
  <c r="D133" i="5"/>
  <c r="D132" i="5"/>
  <c r="D141" i="5"/>
  <c r="D140" i="5"/>
  <c r="D139" i="5"/>
  <c r="E141" i="5"/>
  <c r="E140" i="5"/>
  <c r="E139" i="5"/>
  <c r="E64" i="5" l="1"/>
  <c r="E30" i="4" l="1"/>
  <c r="E21" i="4"/>
  <c r="E16" i="4"/>
  <c r="L112" i="5" l="1"/>
  <c r="L110" i="5"/>
  <c r="L109" i="5"/>
  <c r="L65" i="5"/>
  <c r="I93" i="5" l="1"/>
  <c r="I49" i="5"/>
  <c r="I12" i="5"/>
  <c r="E116" i="5" l="1"/>
  <c r="E32" i="4" l="1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138" i="5"/>
  <c r="E136" i="5"/>
  <c r="E135" i="5"/>
  <c r="E134" i="5"/>
  <c r="E132" i="5"/>
  <c r="E122" i="5"/>
  <c r="E120" i="5"/>
  <c r="E119" i="5"/>
  <c r="E118" i="5"/>
  <c r="E117" i="5"/>
  <c r="E112" i="5"/>
  <c r="E111" i="5"/>
  <c r="E110" i="5"/>
  <c r="E109" i="5"/>
  <c r="E101" i="5"/>
  <c r="E94" i="5"/>
  <c r="E93" i="5"/>
  <c r="E92" i="5"/>
  <c r="E91" i="5"/>
  <c r="E88" i="5"/>
  <c r="E87" i="5"/>
  <c r="E86" i="5"/>
  <c r="E80" i="5"/>
  <c r="E78" i="5"/>
  <c r="E76" i="5"/>
  <c r="E75" i="5"/>
  <c r="E69" i="5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16" i="5"/>
  <c r="E15" i="5"/>
  <c r="E14" i="5"/>
  <c r="AP33" i="4" l="1"/>
  <c r="AP32" i="4"/>
  <c r="AP31" i="4"/>
  <c r="AP30" i="4"/>
  <c r="AP29" i="4"/>
  <c r="AP7" i="4"/>
  <c r="AM16" i="4"/>
  <c r="AM8" i="4"/>
  <c r="AM7" i="4"/>
  <c r="AD8" i="4"/>
  <c r="AD7" i="4"/>
  <c r="R33" i="4"/>
  <c r="R31" i="4"/>
  <c r="R28" i="4"/>
  <c r="R10" i="4"/>
  <c r="R9" i="4"/>
  <c r="R8" i="4"/>
  <c r="O32" i="4"/>
  <c r="O31" i="4"/>
  <c r="O30" i="4"/>
  <c r="O29" i="4"/>
  <c r="O17" i="4"/>
  <c r="E67" i="5"/>
  <c r="E66" i="5"/>
  <c r="D7" i="4" l="1"/>
  <c r="H6" i="4"/>
  <c r="D6" i="5" l="1"/>
  <c r="Q62" i="5" l="1"/>
  <c r="I141" i="5"/>
  <c r="O141" i="5"/>
  <c r="R141" i="5"/>
  <c r="I140" i="5"/>
  <c r="O140" i="5"/>
  <c r="R140" i="5"/>
  <c r="H137" i="5"/>
  <c r="K137" i="5"/>
  <c r="G130" i="5"/>
  <c r="H130" i="5"/>
  <c r="J130" i="5"/>
  <c r="K130" i="5"/>
  <c r="G79" i="5"/>
  <c r="J79" i="5"/>
  <c r="M79" i="5"/>
  <c r="N79" i="5"/>
  <c r="D75" i="5"/>
  <c r="G74" i="5"/>
  <c r="J74" i="5"/>
  <c r="M74" i="5"/>
  <c r="N74" i="5"/>
  <c r="R77" i="5"/>
  <c r="Q74" i="5"/>
  <c r="I67" i="5"/>
  <c r="L67" i="5"/>
  <c r="O67" i="5"/>
  <c r="R67" i="5"/>
  <c r="I66" i="5"/>
  <c r="O66" i="5"/>
  <c r="R66" i="5"/>
  <c r="L64" i="5"/>
  <c r="O64" i="5"/>
  <c r="R64" i="5"/>
  <c r="N13" i="4"/>
  <c r="J137" i="5" l="1"/>
  <c r="P130" i="5"/>
  <c r="R133" i="5"/>
  <c r="M130" i="5"/>
  <c r="O133" i="5"/>
  <c r="M137" i="5"/>
  <c r="O139" i="5"/>
  <c r="G137" i="5"/>
  <c r="I137" i="5" s="1"/>
  <c r="I139" i="5"/>
  <c r="P79" i="5"/>
  <c r="R81" i="5"/>
  <c r="P137" i="5"/>
  <c r="R139" i="5"/>
  <c r="K79" i="5"/>
  <c r="E81" i="5"/>
  <c r="K74" i="5"/>
  <c r="E77" i="5"/>
  <c r="Q137" i="5"/>
  <c r="P62" i="5"/>
  <c r="M62" i="5"/>
  <c r="J62" i="5"/>
  <c r="G62" i="5"/>
  <c r="I81" i="5"/>
  <c r="O81" i="5"/>
  <c r="H79" i="5"/>
  <c r="I77" i="5"/>
  <c r="P74" i="5"/>
  <c r="H74" i="5"/>
  <c r="O77" i="5"/>
  <c r="K62" i="5"/>
  <c r="H62" i="5"/>
  <c r="I64" i="5"/>
  <c r="O96" i="5" l="1"/>
  <c r="O97" i="5"/>
  <c r="O98" i="5"/>
  <c r="O99" i="5"/>
  <c r="AQ7" i="4" l="1"/>
  <c r="AS7" i="4" s="1"/>
  <c r="AQ8" i="4"/>
  <c r="AS8" i="4" s="1"/>
  <c r="AQ9" i="4"/>
  <c r="AS9" i="4" s="1"/>
  <c r="AQ10" i="4"/>
  <c r="AS10" i="4" s="1"/>
  <c r="AQ11" i="4"/>
  <c r="AS11" i="4" s="1"/>
  <c r="AQ12" i="4"/>
  <c r="AS12" i="4" s="1"/>
  <c r="AQ15" i="4" l="1"/>
  <c r="AS15" i="4" s="1"/>
  <c r="AQ16" i="4"/>
  <c r="AS16" i="4" s="1"/>
  <c r="AQ17" i="4"/>
  <c r="AS17" i="4" s="1"/>
  <c r="AQ18" i="4"/>
  <c r="AS18" i="4" s="1"/>
  <c r="AQ19" i="4"/>
  <c r="AS19" i="4" s="1"/>
  <c r="AQ20" i="4"/>
  <c r="AS20" i="4" s="1"/>
  <c r="AQ21" i="4"/>
  <c r="AS21" i="4" s="1"/>
  <c r="AQ22" i="4"/>
  <c r="AS22" i="4" s="1"/>
  <c r="AQ23" i="4"/>
  <c r="AS23" i="4" s="1"/>
  <c r="AQ24" i="4"/>
  <c r="AS24" i="4" s="1"/>
  <c r="AQ25" i="4"/>
  <c r="AS25" i="4" s="1"/>
  <c r="AQ26" i="4"/>
  <c r="AS26" i="4" s="1"/>
  <c r="AQ27" i="4"/>
  <c r="AS27" i="4" s="1"/>
  <c r="AQ28" i="4"/>
  <c r="AS28" i="4" s="1"/>
  <c r="AQ29" i="4"/>
  <c r="AS29" i="4" s="1"/>
  <c r="AQ30" i="4"/>
  <c r="AS30" i="4" s="1"/>
  <c r="AQ31" i="4"/>
  <c r="AQ33" i="4"/>
  <c r="AS33" i="4" s="1"/>
  <c r="AQ34" i="4"/>
  <c r="AS34" i="4" s="1"/>
  <c r="AQ14" i="4"/>
  <c r="AS14" i="4" s="1"/>
  <c r="G107" i="5"/>
  <c r="I107" i="5" s="1"/>
  <c r="D109" i="5"/>
  <c r="I8" i="4" l="1"/>
  <c r="L8" i="4"/>
  <c r="O8" i="4"/>
  <c r="U8" i="4"/>
  <c r="AA8" i="4"/>
  <c r="AG8" i="4"/>
  <c r="AJ8" i="4"/>
  <c r="I9" i="4"/>
  <c r="L9" i="4"/>
  <c r="O9" i="4"/>
  <c r="U9" i="4"/>
  <c r="AA9" i="4"/>
  <c r="AD9" i="4"/>
  <c r="AG9" i="4"/>
  <c r="AJ9" i="4"/>
  <c r="AM9" i="4"/>
  <c r="AP9" i="4"/>
  <c r="I10" i="4"/>
  <c r="L10" i="4"/>
  <c r="O10" i="4"/>
  <c r="U10" i="4"/>
  <c r="AA10" i="4"/>
  <c r="AD10" i="4"/>
  <c r="AG10" i="4"/>
  <c r="AJ10" i="4"/>
  <c r="AM10" i="4"/>
  <c r="AP10" i="4"/>
  <c r="I11" i="4"/>
  <c r="L11" i="4"/>
  <c r="O11" i="4"/>
  <c r="U11" i="4"/>
  <c r="AA11" i="4"/>
  <c r="AD11" i="4"/>
  <c r="AG11" i="4"/>
  <c r="AJ11" i="4"/>
  <c r="AM11" i="4"/>
  <c r="AP11" i="4"/>
  <c r="I12" i="4"/>
  <c r="L12" i="4"/>
  <c r="O12" i="4"/>
  <c r="R12" i="4"/>
  <c r="U12" i="4"/>
  <c r="AA12" i="4"/>
  <c r="AD12" i="4"/>
  <c r="AG12" i="4"/>
  <c r="AJ12" i="4"/>
  <c r="AM12" i="4"/>
  <c r="AP12" i="4"/>
  <c r="J13" i="4"/>
  <c r="K13" i="4"/>
  <c r="M13" i="4"/>
  <c r="P13" i="4"/>
  <c r="Q13" i="4"/>
  <c r="S13" i="4"/>
  <c r="V13" i="4"/>
  <c r="X13" i="4" s="1"/>
  <c r="Y13" i="4"/>
  <c r="Z13" i="4"/>
  <c r="AB13" i="4"/>
  <c r="AC13" i="4"/>
  <c r="AE13" i="4"/>
  <c r="AH13" i="4"/>
  <c r="AI13" i="4"/>
  <c r="AK13" i="4"/>
  <c r="AN13" i="4"/>
  <c r="AO13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R15" i="4"/>
  <c r="U15" i="4"/>
  <c r="X15" i="4"/>
  <c r="AA15" i="4"/>
  <c r="AD15" i="4"/>
  <c r="AG15" i="4"/>
  <c r="AJ15" i="4"/>
  <c r="AM15" i="4"/>
  <c r="AP15" i="4"/>
  <c r="I16" i="4"/>
  <c r="L16" i="4"/>
  <c r="O16" i="4"/>
  <c r="U16" i="4"/>
  <c r="X16" i="4"/>
  <c r="AA16" i="4"/>
  <c r="AD16" i="4"/>
  <c r="AG16" i="4"/>
  <c r="AJ16" i="4"/>
  <c r="AP16" i="4"/>
  <c r="I17" i="4"/>
  <c r="L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D19" i="4"/>
  <c r="AG19" i="4"/>
  <c r="AJ19" i="4"/>
  <c r="AM19" i="4"/>
  <c r="AP19" i="4"/>
  <c r="I20" i="4"/>
  <c r="L20" i="4"/>
  <c r="O20" i="4"/>
  <c r="U20" i="4"/>
  <c r="X20" i="4"/>
  <c r="AA20" i="4"/>
  <c r="AD20" i="4"/>
  <c r="AG20" i="4"/>
  <c r="AJ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D23" i="4"/>
  <c r="AG23" i="4"/>
  <c r="AJ23" i="4"/>
  <c r="AM23" i="4"/>
  <c r="AP23" i="4"/>
  <c r="I24" i="4"/>
  <c r="L24" i="4"/>
  <c r="O24" i="4"/>
  <c r="R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U26" i="4"/>
  <c r="X26" i="4"/>
  <c r="AA26" i="4"/>
  <c r="AD26" i="4"/>
  <c r="AG26" i="4"/>
  <c r="AM26" i="4"/>
  <c r="AP26" i="4"/>
  <c r="I27" i="4"/>
  <c r="L27" i="4"/>
  <c r="O27" i="4"/>
  <c r="U27" i="4"/>
  <c r="X27" i="4"/>
  <c r="AA27" i="4"/>
  <c r="AD27" i="4"/>
  <c r="AG27" i="4"/>
  <c r="AJ27" i="4"/>
  <c r="AM27" i="4"/>
  <c r="AP27" i="4"/>
  <c r="I28" i="4"/>
  <c r="L28" i="4"/>
  <c r="O28" i="4"/>
  <c r="U28" i="4"/>
  <c r="X28" i="4"/>
  <c r="AA28" i="4"/>
  <c r="AD28" i="4"/>
  <c r="AG28" i="4"/>
  <c r="AJ28" i="4"/>
  <c r="AM28" i="4"/>
  <c r="AP28" i="4"/>
  <c r="I29" i="4"/>
  <c r="L29" i="4"/>
  <c r="U29" i="4"/>
  <c r="X29" i="4"/>
  <c r="AA29" i="4"/>
  <c r="AD29" i="4"/>
  <c r="AJ29" i="4"/>
  <c r="AM29" i="4"/>
  <c r="I30" i="4"/>
  <c r="L30" i="4"/>
  <c r="U30" i="4"/>
  <c r="X30" i="4"/>
  <c r="AA30" i="4"/>
  <c r="AD30" i="4"/>
  <c r="AG30" i="4"/>
  <c r="AJ30" i="4"/>
  <c r="AM30" i="4"/>
  <c r="I31" i="4"/>
  <c r="L31" i="4"/>
  <c r="U31" i="4"/>
  <c r="X31" i="4"/>
  <c r="AA31" i="4"/>
  <c r="AD31" i="4"/>
  <c r="AG31" i="4"/>
  <c r="AJ31" i="4"/>
  <c r="AM31" i="4"/>
  <c r="I32" i="4"/>
  <c r="L32" i="4"/>
  <c r="U32" i="4"/>
  <c r="X32" i="4"/>
  <c r="AA32" i="4"/>
  <c r="AD32" i="4"/>
  <c r="AG32" i="4"/>
  <c r="AJ32" i="4"/>
  <c r="AM32" i="4"/>
  <c r="I33" i="4"/>
  <c r="L33" i="4"/>
  <c r="O33" i="4"/>
  <c r="U33" i="4"/>
  <c r="X33" i="4"/>
  <c r="AA33" i="4"/>
  <c r="AD33" i="4"/>
  <c r="AG33" i="4"/>
  <c r="AJ33" i="4"/>
  <c r="AM33" i="4"/>
  <c r="I34" i="4"/>
  <c r="L34" i="4"/>
  <c r="O34" i="4"/>
  <c r="R34" i="4"/>
  <c r="U34" i="4"/>
  <c r="X34" i="4"/>
  <c r="AA34" i="4"/>
  <c r="AD34" i="4"/>
  <c r="AG34" i="4"/>
  <c r="AJ34" i="4"/>
  <c r="AM34" i="4"/>
  <c r="AP34" i="4"/>
  <c r="R13" i="4" l="1"/>
  <c r="AR13" i="4"/>
  <c r="AM13" i="4"/>
  <c r="AJ13" i="4"/>
  <c r="AG13" i="4"/>
  <c r="AA13" i="4"/>
  <c r="O13" i="4"/>
  <c r="L13" i="4"/>
  <c r="AQ13" i="4"/>
  <c r="AP13" i="4"/>
  <c r="AD13" i="4"/>
  <c r="U13" i="4"/>
  <c r="AS13" i="4" l="1"/>
  <c r="H5" i="5"/>
  <c r="G47" i="5" l="1"/>
  <c r="D7" i="5"/>
  <c r="D8" i="5"/>
  <c r="D9" i="5"/>
  <c r="D11" i="5"/>
  <c r="D12" i="5"/>
  <c r="D13" i="5"/>
  <c r="D14" i="5"/>
  <c r="D15" i="5"/>
  <c r="D16" i="5"/>
  <c r="D18" i="5"/>
  <c r="D19" i="5"/>
  <c r="D20" i="5"/>
  <c r="D21" i="5"/>
  <c r="D22" i="5"/>
  <c r="D24" i="5"/>
  <c r="D25" i="5"/>
  <c r="D26" i="5"/>
  <c r="D27" i="5"/>
  <c r="D28" i="5"/>
  <c r="D30" i="5"/>
  <c r="D31" i="5"/>
  <c r="D32" i="5"/>
  <c r="D33" i="5"/>
  <c r="D34" i="5"/>
  <c r="D35" i="5"/>
  <c r="D36" i="5"/>
  <c r="D37" i="5"/>
  <c r="D38" i="5"/>
  <c r="D39" i="5"/>
  <c r="D40" i="5"/>
  <c r="D42" i="5"/>
  <c r="D43" i="5"/>
  <c r="D44" i="5"/>
  <c r="D45" i="5"/>
  <c r="D46" i="5"/>
  <c r="D9" i="4"/>
  <c r="D10" i="4"/>
  <c r="D11" i="4"/>
  <c r="D12" i="4"/>
  <c r="D14" i="4"/>
  <c r="D15" i="4"/>
  <c r="D17" i="4"/>
  <c r="D19" i="4"/>
  <c r="D20" i="4"/>
  <c r="D22" i="4"/>
  <c r="D23" i="4"/>
  <c r="D24" i="4"/>
  <c r="D25" i="4"/>
  <c r="D27" i="4"/>
  <c r="D28" i="4"/>
  <c r="D29" i="4"/>
  <c r="D33" i="4"/>
  <c r="D34" i="4"/>
  <c r="D13" i="4" l="1"/>
  <c r="D6" i="4"/>
  <c r="D41" i="5"/>
  <c r="D23" i="5"/>
  <c r="D5" i="5"/>
  <c r="D29" i="5"/>
  <c r="D17" i="5"/>
  <c r="D10" i="5"/>
  <c r="E34" i="4"/>
  <c r="E33" i="4"/>
  <c r="E29" i="4"/>
  <c r="E28" i="4"/>
  <c r="E25" i="4"/>
  <c r="E24" i="4"/>
  <c r="E23" i="4"/>
  <c r="E22" i="4"/>
  <c r="E20" i="4"/>
  <c r="E19" i="4"/>
  <c r="E15" i="4"/>
  <c r="E14" i="4"/>
  <c r="E13" i="4" l="1"/>
  <c r="D35" i="4"/>
  <c r="Q47" i="5"/>
  <c r="N17" i="5" l="1"/>
  <c r="E41" i="5" l="1"/>
  <c r="E29" i="5"/>
  <c r="P121" i="5"/>
  <c r="P114" i="5"/>
  <c r="P107" i="5"/>
  <c r="P100" i="5"/>
  <c r="P95" i="5"/>
  <c r="P89" i="5"/>
  <c r="P83" i="5"/>
  <c r="P68" i="5"/>
  <c r="P55" i="5"/>
  <c r="P47" i="5"/>
  <c r="P41" i="5"/>
  <c r="P29" i="5"/>
  <c r="P23" i="5"/>
  <c r="P17" i="5"/>
  <c r="P10" i="5"/>
  <c r="P5" i="5"/>
  <c r="M121" i="5"/>
  <c r="M114" i="5"/>
  <c r="M107" i="5"/>
  <c r="M100" i="5"/>
  <c r="M95" i="5"/>
  <c r="M89" i="5"/>
  <c r="M68" i="5"/>
  <c r="M55" i="5"/>
  <c r="M47" i="5"/>
  <c r="M41" i="5"/>
  <c r="M29" i="5"/>
  <c r="M23" i="5"/>
  <c r="M17" i="5"/>
  <c r="M10" i="5"/>
  <c r="M5" i="5"/>
  <c r="J121" i="5"/>
  <c r="J114" i="5"/>
  <c r="J107" i="5"/>
  <c r="J100" i="5"/>
  <c r="J95" i="5"/>
  <c r="J89" i="5"/>
  <c r="J83" i="5"/>
  <c r="J68" i="5"/>
  <c r="J55" i="5"/>
  <c r="J47" i="5"/>
  <c r="J41" i="5"/>
  <c r="J29" i="5"/>
  <c r="J23" i="5"/>
  <c r="J17" i="5"/>
  <c r="J10" i="5"/>
  <c r="J5" i="5"/>
  <c r="G121" i="5"/>
  <c r="G114" i="5"/>
  <c r="G100" i="5"/>
  <c r="G95" i="5"/>
  <c r="G89" i="5"/>
  <c r="G83" i="5"/>
  <c r="G68" i="5"/>
  <c r="G55" i="5"/>
  <c r="G41" i="5"/>
  <c r="G23" i="5"/>
  <c r="G17" i="5"/>
  <c r="G10" i="5"/>
  <c r="G5" i="5"/>
  <c r="Q114" i="5"/>
  <c r="Q107" i="5"/>
  <c r="Q89" i="5"/>
  <c r="Q41" i="5"/>
  <c r="Q29" i="5"/>
  <c r="Q23" i="5"/>
  <c r="N121" i="5"/>
  <c r="N114" i="5"/>
  <c r="N100" i="5"/>
  <c r="N95" i="5"/>
  <c r="N89" i="5"/>
  <c r="N68" i="5"/>
  <c r="N55" i="5"/>
  <c r="N47" i="5"/>
  <c r="N41" i="5"/>
  <c r="N29" i="5"/>
  <c r="N23" i="5"/>
  <c r="N10" i="5"/>
  <c r="N5" i="5"/>
  <c r="K121" i="5"/>
  <c r="K107" i="5"/>
  <c r="K100" i="5"/>
  <c r="K95" i="5"/>
  <c r="K89" i="5"/>
  <c r="K83" i="5"/>
  <c r="K68" i="5"/>
  <c r="K55" i="5"/>
  <c r="K47" i="5"/>
  <c r="K41" i="5"/>
  <c r="K29" i="5"/>
  <c r="K23" i="5"/>
  <c r="K17" i="5"/>
  <c r="K5" i="5"/>
  <c r="H121" i="5"/>
  <c r="H114" i="5"/>
  <c r="H100" i="5"/>
  <c r="H95" i="5"/>
  <c r="H89" i="5"/>
  <c r="H83" i="5"/>
  <c r="H68" i="5"/>
  <c r="H55" i="5"/>
  <c r="H47" i="5"/>
  <c r="H41" i="5"/>
  <c r="H23" i="5"/>
  <c r="H17" i="5"/>
  <c r="H142" i="5" l="1"/>
  <c r="I5" i="5" l="1"/>
  <c r="L5" i="5"/>
  <c r="O5" i="5"/>
  <c r="I6" i="5"/>
  <c r="L6" i="5"/>
  <c r="O6" i="5"/>
  <c r="I7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D48" i="5"/>
  <c r="L48" i="5"/>
  <c r="O48" i="5"/>
  <c r="R48" i="5"/>
  <c r="D49" i="5"/>
  <c r="L49" i="5"/>
  <c r="O49" i="5"/>
  <c r="R49" i="5"/>
  <c r="D50" i="5"/>
  <c r="L50" i="5"/>
  <c r="O50" i="5"/>
  <c r="R50" i="5"/>
  <c r="D51" i="5"/>
  <c r="O51" i="5"/>
  <c r="R51" i="5"/>
  <c r="D52" i="5"/>
  <c r="I52" i="5"/>
  <c r="L52" i="5"/>
  <c r="O52" i="5"/>
  <c r="R52" i="5"/>
  <c r="D53" i="5"/>
  <c r="I53" i="5"/>
  <c r="L53" i="5"/>
  <c r="O53" i="5"/>
  <c r="R53" i="5"/>
  <c r="D54" i="5"/>
  <c r="L54" i="5"/>
  <c r="O54" i="5"/>
  <c r="R54" i="5"/>
  <c r="I55" i="5"/>
  <c r="L55" i="5"/>
  <c r="O55" i="5"/>
  <c r="I56" i="5"/>
  <c r="O56" i="5"/>
  <c r="D57" i="5"/>
  <c r="F57" i="5" s="1"/>
  <c r="I57" i="5"/>
  <c r="L57" i="5"/>
  <c r="O57" i="5"/>
  <c r="R57" i="5"/>
  <c r="D58" i="5"/>
  <c r="F58" i="5" s="1"/>
  <c r="I58" i="5"/>
  <c r="L58" i="5"/>
  <c r="O58" i="5"/>
  <c r="R58" i="5"/>
  <c r="D59" i="5"/>
  <c r="F59" i="5" s="1"/>
  <c r="I59" i="5"/>
  <c r="L59" i="5"/>
  <c r="O59" i="5"/>
  <c r="R59" i="5"/>
  <c r="D60" i="5"/>
  <c r="F60" i="5" s="1"/>
  <c r="I60" i="5"/>
  <c r="L60" i="5"/>
  <c r="O60" i="5"/>
  <c r="R60" i="5"/>
  <c r="D61" i="5"/>
  <c r="F61" i="5" s="1"/>
  <c r="I61" i="5"/>
  <c r="L61" i="5"/>
  <c r="O61" i="5"/>
  <c r="R61" i="5"/>
  <c r="L62" i="5"/>
  <c r="O62" i="5"/>
  <c r="R62" i="5"/>
  <c r="D63" i="5"/>
  <c r="F63" i="5" s="1"/>
  <c r="I63" i="5"/>
  <c r="L63" i="5"/>
  <c r="O63" i="5"/>
  <c r="F65" i="5"/>
  <c r="I65" i="5"/>
  <c r="O65" i="5"/>
  <c r="L68" i="5"/>
  <c r="O68" i="5"/>
  <c r="D69" i="5"/>
  <c r="I69" i="5"/>
  <c r="L69" i="5"/>
  <c r="O69" i="5"/>
  <c r="R69" i="5"/>
  <c r="D70" i="5"/>
  <c r="I70" i="5"/>
  <c r="O70" i="5"/>
  <c r="D71" i="5"/>
  <c r="I71" i="5"/>
  <c r="L71" i="5"/>
  <c r="O71" i="5"/>
  <c r="D72" i="5"/>
  <c r="I72" i="5"/>
  <c r="L72" i="5"/>
  <c r="O72" i="5"/>
  <c r="D73" i="5"/>
  <c r="I73" i="5"/>
  <c r="L73" i="5"/>
  <c r="O73" i="5"/>
  <c r="I74" i="5"/>
  <c r="L74" i="5"/>
  <c r="O74" i="5"/>
  <c r="R74" i="5"/>
  <c r="I75" i="5"/>
  <c r="L75" i="5"/>
  <c r="O75" i="5"/>
  <c r="R75" i="5"/>
  <c r="D76" i="5"/>
  <c r="I76" i="5"/>
  <c r="L76" i="5"/>
  <c r="O76" i="5"/>
  <c r="R76" i="5"/>
  <c r="D78" i="5"/>
  <c r="I78" i="5"/>
  <c r="L78" i="5"/>
  <c r="O78" i="5"/>
  <c r="R78" i="5"/>
  <c r="I79" i="5"/>
  <c r="L79" i="5"/>
  <c r="O79" i="5"/>
  <c r="D80" i="5"/>
  <c r="F80" i="5" s="1"/>
  <c r="I80" i="5"/>
  <c r="L80" i="5"/>
  <c r="O80" i="5"/>
  <c r="D82" i="5"/>
  <c r="L82" i="5"/>
  <c r="O82" i="5"/>
  <c r="L83" i="5"/>
  <c r="O83" i="5"/>
  <c r="O84" i="5"/>
  <c r="D85" i="5"/>
  <c r="L85" i="5"/>
  <c r="O85" i="5"/>
  <c r="D86" i="5"/>
  <c r="L86" i="5"/>
  <c r="O86" i="5"/>
  <c r="R86" i="5"/>
  <c r="D87" i="5"/>
  <c r="L87" i="5"/>
  <c r="O87" i="5"/>
  <c r="R87" i="5"/>
  <c r="D88" i="5"/>
  <c r="L88" i="5"/>
  <c r="O88" i="5"/>
  <c r="R88" i="5"/>
  <c r="L89" i="5"/>
  <c r="O89" i="5"/>
  <c r="R89" i="5"/>
  <c r="D90" i="5"/>
  <c r="L90" i="5"/>
  <c r="O90" i="5"/>
  <c r="R90" i="5"/>
  <c r="D91" i="5"/>
  <c r="L91" i="5"/>
  <c r="O91" i="5"/>
  <c r="R91" i="5"/>
  <c r="D92" i="5"/>
  <c r="L92" i="5"/>
  <c r="O92" i="5"/>
  <c r="R92" i="5"/>
  <c r="D93" i="5"/>
  <c r="L93" i="5"/>
  <c r="O93" i="5"/>
  <c r="R93" i="5"/>
  <c r="D94" i="5"/>
  <c r="O94" i="5"/>
  <c r="R94" i="5"/>
  <c r="L95" i="5"/>
  <c r="O95" i="5"/>
  <c r="D96" i="5"/>
  <c r="L96" i="5"/>
  <c r="D97" i="5"/>
  <c r="L97" i="5"/>
  <c r="D98" i="5"/>
  <c r="L98" i="5"/>
  <c r="D99" i="5"/>
  <c r="L99" i="5"/>
  <c r="L100" i="5"/>
  <c r="O100" i="5"/>
  <c r="D101" i="5"/>
  <c r="L101" i="5"/>
  <c r="O101" i="5"/>
  <c r="D102" i="5"/>
  <c r="I102" i="5"/>
  <c r="L102" i="5"/>
  <c r="O102" i="5"/>
  <c r="D103" i="5"/>
  <c r="I103" i="5"/>
  <c r="L103" i="5"/>
  <c r="O103" i="5"/>
  <c r="D104" i="5"/>
  <c r="I104" i="5"/>
  <c r="L104" i="5"/>
  <c r="O104" i="5"/>
  <c r="D105" i="5"/>
  <c r="I105" i="5"/>
  <c r="L105" i="5"/>
  <c r="O105" i="5"/>
  <c r="D106" i="5"/>
  <c r="I106" i="5"/>
  <c r="L106" i="5"/>
  <c r="O106" i="5"/>
  <c r="L107" i="5"/>
  <c r="R107" i="5"/>
  <c r="I108" i="5"/>
  <c r="L108" i="5"/>
  <c r="R108" i="5"/>
  <c r="O109" i="5"/>
  <c r="R109" i="5"/>
  <c r="D110" i="5"/>
  <c r="I110" i="5"/>
  <c r="O110" i="5"/>
  <c r="R110" i="5"/>
  <c r="D111" i="5"/>
  <c r="O111" i="5"/>
  <c r="R111" i="5"/>
  <c r="D112" i="5"/>
  <c r="O112" i="5"/>
  <c r="R112" i="5"/>
  <c r="D113" i="5"/>
  <c r="O113" i="5"/>
  <c r="R113" i="5"/>
  <c r="L114" i="5"/>
  <c r="O114" i="5"/>
  <c r="R114" i="5"/>
  <c r="L115" i="5"/>
  <c r="O115" i="5"/>
  <c r="R115" i="5"/>
  <c r="D116" i="5"/>
  <c r="L116" i="5"/>
  <c r="O116" i="5"/>
  <c r="R116" i="5"/>
  <c r="D117" i="5"/>
  <c r="L117" i="5"/>
  <c r="O117" i="5"/>
  <c r="R117" i="5"/>
  <c r="D118" i="5"/>
  <c r="L118" i="5"/>
  <c r="O118" i="5"/>
  <c r="R118" i="5"/>
  <c r="D119" i="5"/>
  <c r="L119" i="5"/>
  <c r="O119" i="5"/>
  <c r="R119" i="5"/>
  <c r="D120" i="5"/>
  <c r="I120" i="5"/>
  <c r="L120" i="5"/>
  <c r="R120" i="5"/>
  <c r="L121" i="5"/>
  <c r="O121" i="5"/>
  <c r="D122" i="5"/>
  <c r="L122" i="5"/>
  <c r="O122" i="5"/>
  <c r="R122" i="5"/>
  <c r="D123" i="5"/>
  <c r="L123" i="5"/>
  <c r="O123" i="5"/>
  <c r="D124" i="5"/>
  <c r="L124" i="5"/>
  <c r="O124" i="5"/>
  <c r="D125" i="5"/>
  <c r="L125" i="5"/>
  <c r="O125" i="5"/>
  <c r="D126" i="5"/>
  <c r="O126" i="5"/>
  <c r="D127" i="5"/>
  <c r="L127" i="5"/>
  <c r="O127" i="5"/>
  <c r="D128" i="5"/>
  <c r="I128" i="5"/>
  <c r="L128" i="5"/>
  <c r="D129" i="5"/>
  <c r="I129" i="5"/>
  <c r="L129" i="5"/>
  <c r="O129" i="5"/>
  <c r="I130" i="5"/>
  <c r="L130" i="5"/>
  <c r="O130" i="5"/>
  <c r="D131" i="5"/>
  <c r="I131" i="5"/>
  <c r="L131" i="5"/>
  <c r="O131" i="5"/>
  <c r="F132" i="5"/>
  <c r="I132" i="5"/>
  <c r="L132" i="5"/>
  <c r="O132" i="5"/>
  <c r="D134" i="5"/>
  <c r="F134" i="5" s="1"/>
  <c r="I134" i="5"/>
  <c r="L134" i="5"/>
  <c r="O134" i="5"/>
  <c r="D135" i="5"/>
  <c r="F135" i="5" s="1"/>
  <c r="L135" i="5"/>
  <c r="D136" i="5"/>
  <c r="F136" i="5" s="1"/>
  <c r="I136" i="5"/>
  <c r="L136" i="5"/>
  <c r="O136" i="5"/>
  <c r="L137" i="5"/>
  <c r="O137" i="5"/>
  <c r="R137" i="5"/>
  <c r="D138" i="5"/>
  <c r="F138" i="5" s="1"/>
  <c r="L138" i="5"/>
  <c r="G142" i="5"/>
  <c r="J142" i="5"/>
  <c r="K142" i="5"/>
  <c r="M142" i="5"/>
  <c r="P142" i="5"/>
  <c r="D114" i="5" l="1"/>
  <c r="D95" i="5"/>
  <c r="D83" i="5"/>
  <c r="D68" i="5"/>
  <c r="D55" i="5"/>
  <c r="D47" i="5"/>
  <c r="D121" i="5"/>
  <c r="D100" i="5"/>
  <c r="D89" i="5"/>
  <c r="D107" i="5"/>
  <c r="F67" i="5"/>
  <c r="F66" i="5"/>
  <c r="F64" i="5"/>
  <c r="L142" i="5"/>
  <c r="I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J7" i="4"/>
  <c r="AG7" i="4"/>
  <c r="AQ6" i="4"/>
  <c r="AO6" i="4"/>
  <c r="AN6" i="4"/>
  <c r="AL6" i="4"/>
  <c r="AK6" i="4"/>
  <c r="AI6" i="4"/>
  <c r="AH6" i="4"/>
  <c r="AF6" i="4"/>
  <c r="AE6" i="4"/>
  <c r="AB6" i="4"/>
  <c r="I29" i="5" l="1"/>
  <c r="F29" i="5"/>
  <c r="D74" i="5"/>
  <c r="F77" i="5"/>
  <c r="D79" i="5"/>
  <c r="F81" i="5"/>
  <c r="D130" i="5"/>
  <c r="D137" i="5"/>
  <c r="D62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G6" i="4"/>
  <c r="AJ6" i="4"/>
  <c r="AM6" i="4"/>
  <c r="AP6" i="4"/>
  <c r="AC6" i="4"/>
  <c r="AI35" i="4"/>
  <c r="AO35" i="4"/>
  <c r="AL35" i="4"/>
  <c r="AE35" i="4"/>
  <c r="AK35" i="4"/>
  <c r="AQ35" i="4"/>
  <c r="AF35" i="4"/>
  <c r="AB35" i="4"/>
  <c r="AH35" i="4"/>
  <c r="AN35" i="4"/>
  <c r="AA7" i="4"/>
  <c r="O7" i="4"/>
  <c r="AJ35" i="4" l="1"/>
  <c r="D142" i="5"/>
  <c r="F133" i="5"/>
  <c r="E137" i="5"/>
  <c r="F137" i="5" s="1"/>
  <c r="AD6" i="4"/>
  <c r="AC35" i="4"/>
  <c r="AD35" i="4" s="1"/>
  <c r="F62" i="5"/>
  <c r="F74" i="5"/>
  <c r="AP35" i="4"/>
  <c r="AM35" i="4"/>
  <c r="AG35" i="4"/>
  <c r="AS6" i="4"/>
  <c r="U7" i="4"/>
  <c r="L7" i="4"/>
  <c r="I7" i="4" l="1"/>
  <c r="Q6" i="4"/>
  <c r="AR35" i="4"/>
  <c r="AS35" i="4" s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Y6" i="4"/>
  <c r="V6" i="4"/>
  <c r="S6" i="4"/>
  <c r="P6" i="4"/>
  <c r="M6" i="4"/>
  <c r="J6" i="4"/>
  <c r="G13" i="4"/>
  <c r="I13" i="4" s="1"/>
  <c r="G6" i="4"/>
  <c r="Q35" i="4" l="1"/>
  <c r="Y35" i="4"/>
  <c r="G35" i="4"/>
  <c r="J35" i="4"/>
  <c r="M35" i="4"/>
  <c r="R6" i="4"/>
  <c r="P35" i="4"/>
  <c r="S35" i="4"/>
  <c r="V35" i="4"/>
  <c r="K6" i="4"/>
  <c r="K35" i="4" s="1"/>
  <c r="N6" i="4"/>
  <c r="N35" i="4" s="1"/>
  <c r="T6" i="4"/>
  <c r="T35" i="4" s="1"/>
  <c r="Z6" i="4"/>
  <c r="Z35" i="4" s="1"/>
  <c r="R35" i="4" l="1"/>
  <c r="H35" i="4"/>
  <c r="U6" i="4"/>
  <c r="O6" i="4"/>
  <c r="L6" i="4"/>
  <c r="I6" i="4"/>
  <c r="AA6" i="4"/>
  <c r="F13" i="4"/>
  <c r="U35" i="4"/>
  <c r="O35" i="4"/>
  <c r="L35" i="4"/>
  <c r="AA35" i="4"/>
  <c r="I35" i="4" l="1"/>
  <c r="E10" i="4" l="1"/>
  <c r="F10" i="4" s="1"/>
  <c r="E11" i="4"/>
  <c r="F11" i="4" s="1"/>
  <c r="X11" i="4"/>
  <c r="F9" i="4"/>
  <c r="F8" i="4"/>
  <c r="E7" i="4"/>
  <c r="F7" i="4" s="1"/>
  <c r="X10" i="4"/>
  <c r="X6" i="4"/>
  <c r="X12" i="4"/>
  <c r="F12" i="4"/>
  <c r="X9" i="4"/>
  <c r="X8" i="4"/>
  <c r="X7" i="4"/>
  <c r="E6" i="4" l="1"/>
  <c r="E35" i="4" s="1"/>
  <c r="W35" i="4"/>
  <c r="X35" i="4" s="1"/>
  <c r="F6" i="4" l="1"/>
  <c r="F35" i="4"/>
  <c r="Q83" i="5" l="1"/>
  <c r="E85" i="5"/>
  <c r="F85" i="5" s="1"/>
  <c r="R85" i="5"/>
  <c r="R84" i="5"/>
  <c r="E84" i="5"/>
  <c r="F84" i="5" s="1"/>
  <c r="E83" i="5" l="1"/>
  <c r="R83" i="5"/>
  <c r="F83" i="5" l="1"/>
  <c r="E103" i="5"/>
  <c r="F103" i="5" s="1"/>
  <c r="E106" i="5"/>
  <c r="F106" i="5" s="1"/>
  <c r="E102" i="5"/>
  <c r="F102" i="5" s="1"/>
  <c r="Q100" i="5"/>
  <c r="R100" i="5" s="1"/>
  <c r="E104" i="5"/>
  <c r="F104" i="5" s="1"/>
  <c r="E105" i="5"/>
  <c r="F105" i="5" s="1"/>
  <c r="E100" i="5" l="1"/>
  <c r="F100" i="5" l="1"/>
  <c r="R131" i="5"/>
  <c r="E131" i="5"/>
  <c r="F131" i="5" s="1"/>
  <c r="Q10" i="5" l="1"/>
  <c r="R10" i="5" s="1"/>
  <c r="E11" i="5"/>
  <c r="F11" i="5" s="1"/>
  <c r="R11" i="5"/>
  <c r="R12" i="5"/>
  <c r="E12" i="5"/>
  <c r="F12" i="5" s="1"/>
  <c r="R13" i="5"/>
  <c r="E13" i="5"/>
  <c r="F13" i="5" s="1"/>
  <c r="E10" i="5" l="1"/>
  <c r="F10" i="5" l="1"/>
  <c r="Q17" i="5"/>
  <c r="R17" i="5" s="1"/>
  <c r="R22" i="5"/>
  <c r="E22" i="5"/>
  <c r="F22" i="5" s="1"/>
  <c r="R21" i="5"/>
  <c r="F21" i="5"/>
  <c r="E20" i="5"/>
  <c r="R20" i="5"/>
  <c r="E17" i="5" l="1"/>
  <c r="F20" i="5"/>
  <c r="F17" i="5" l="1"/>
  <c r="Q79" i="5"/>
  <c r="E82" i="5"/>
  <c r="F82" i="5" s="1"/>
  <c r="R82" i="5"/>
  <c r="R79" i="5" l="1"/>
  <c r="E79" i="5"/>
  <c r="F79" i="5" l="1"/>
  <c r="N107" i="5"/>
  <c r="O107" i="5" s="1"/>
  <c r="O108" i="5"/>
  <c r="E108" i="5"/>
  <c r="F108" i="5" s="1"/>
  <c r="N142" i="5" l="1"/>
  <c r="O142" i="5" s="1"/>
  <c r="E107" i="5"/>
  <c r="F107" i="5" s="1"/>
  <c r="R128" i="5"/>
  <c r="E128" i="5"/>
  <c r="F128" i="5" s="1"/>
  <c r="R129" i="5"/>
  <c r="E129" i="5"/>
  <c r="F129" i="5" s="1"/>
  <c r="E123" i="5"/>
  <c r="F123" i="5" s="1"/>
  <c r="Q121" i="5"/>
  <c r="R121" i="5" s="1"/>
  <c r="R126" i="5"/>
  <c r="E126" i="5"/>
  <c r="F126" i="5" s="1"/>
  <c r="R124" i="5"/>
  <c r="E124" i="5"/>
  <c r="R125" i="5"/>
  <c r="E125" i="5"/>
  <c r="F125" i="5" s="1"/>
  <c r="R127" i="5"/>
  <c r="E127" i="5"/>
  <c r="F127" i="5" s="1"/>
  <c r="R123" i="5"/>
  <c r="E121" i="5" l="1"/>
  <c r="F121" i="5" s="1"/>
  <c r="F124" i="5"/>
  <c r="Q130" i="5"/>
  <c r="R130" i="5" s="1"/>
  <c r="E130" i="5"/>
  <c r="F130" i="5" s="1"/>
  <c r="Q68" i="5"/>
  <c r="R72" i="5"/>
  <c r="E72" i="5"/>
  <c r="F72" i="5" s="1"/>
  <c r="R73" i="5"/>
  <c r="E73" i="5"/>
  <c r="F73" i="5" s="1"/>
  <c r="R71" i="5"/>
  <c r="E71" i="5"/>
  <c r="F71" i="5" s="1"/>
  <c r="E70" i="5"/>
  <c r="F70" i="5" s="1"/>
  <c r="R70" i="5"/>
  <c r="E68" i="5" l="1"/>
  <c r="F68" i="5" s="1"/>
  <c r="R68" i="5"/>
  <c r="R99" i="5"/>
  <c r="E99" i="5"/>
  <c r="F99" i="5" s="1"/>
  <c r="R98" i="5"/>
  <c r="E98" i="5"/>
  <c r="F98" i="5" s="1"/>
  <c r="R97" i="5"/>
  <c r="E97" i="5"/>
  <c r="F97" i="5" s="1"/>
  <c r="E8" i="5" l="1"/>
  <c r="F8" i="5" s="1"/>
  <c r="R8" i="5"/>
  <c r="E9" i="5"/>
  <c r="F9" i="5" s="1"/>
  <c r="R9" i="5"/>
  <c r="R7" i="5"/>
  <c r="E7" i="5"/>
  <c r="F7" i="5" l="1"/>
  <c r="E5" i="5"/>
  <c r="Q5" i="5"/>
  <c r="R5" i="5" s="1"/>
  <c r="R6" i="5"/>
  <c r="F5" i="5" l="1"/>
  <c r="F6" i="5"/>
  <c r="Q95" i="5"/>
  <c r="R96" i="5"/>
  <c r="E96" i="5"/>
  <c r="F96" i="5" s="1"/>
  <c r="E95" i="5" l="1"/>
  <c r="F95" i="5" s="1"/>
  <c r="R95" i="5"/>
  <c r="Q55" i="5" l="1"/>
  <c r="R55" i="5" s="1"/>
  <c r="E56" i="5"/>
  <c r="F56" i="5" s="1"/>
  <c r="R56" i="5"/>
  <c r="E55" i="5" l="1"/>
  <c r="F55" i="5" s="1"/>
  <c r="Q142" i="5"/>
  <c r="R142" i="5" s="1"/>
  <c r="E142" i="5"/>
  <c r="F142" i="5" s="1"/>
</calcChain>
</file>

<file path=xl/sharedStrings.xml><?xml version="1.0" encoding="utf-8"?>
<sst xmlns="http://schemas.openxmlformats.org/spreadsheetml/2006/main" count="257" uniqueCount="195">
  <si>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</si>
  <si>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</si>
  <si>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</si>
  <si>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</si>
  <si>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</si>
  <si>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</si>
  <si>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</si>
  <si>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</si>
  <si>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</si>
  <si>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</si>
  <si>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</si>
  <si>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</si>
  <si>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</si>
  <si>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</si>
  <si>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</si>
  <si>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</si>
  <si>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</si>
  <si>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</si>
  <si>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</si>
  <si>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</si>
  <si>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</si>
  <si>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</si>
  <si>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</si>
  <si>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</si>
  <si>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</si>
  <si>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</si>
  <si>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</si>
  <si>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Недоика по ЕНВД</t>
  </si>
  <si>
    <t>Недоимка по прочим налогам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</si>
  <si>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</si>
  <si>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</si>
  <si>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</si>
  <si>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</si>
  <si>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</si>
  <si>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</si>
  <si>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</si>
  <si>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</si>
  <si>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</si>
  <si>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</si>
  <si>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</si>
  <si>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</si>
  <si>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</si>
  <si>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</si>
  <si>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</si>
  <si>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</si>
  <si>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</si>
  <si>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</si>
  <si>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</si>
  <si>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</si>
  <si>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</si>
  <si>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</si>
  <si>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</si>
  <si>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</si>
  <si>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</si>
  <si>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</si>
  <si>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</si>
  <si>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</si>
  <si>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</si>
  <si>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</si>
  <si>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</si>
  <si>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</si>
  <si>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</si>
  <si>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</si>
  <si>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</si>
  <si>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</si>
  <si>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</si>
  <si>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</si>
  <si>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</si>
  <si>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</si>
  <si>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</si>
  <si>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</si>
  <si>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</si>
  <si>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</si>
  <si>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</si>
  <si>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</si>
  <si>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</si>
  <si>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</si>
  <si>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</si>
  <si>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</si>
  <si>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</si>
  <si>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</si>
  <si>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</si>
  <si>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</si>
  <si>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</si>
  <si>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</si>
  <si>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</si>
  <si>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</si>
  <si>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</si>
  <si>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</si>
  <si>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</si>
  <si>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</si>
  <si>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</si>
  <si>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</si>
  <si>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</si>
  <si>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</si>
  <si>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</si>
  <si>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</si>
  <si>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</si>
  <si>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</si>
  <si>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</si>
  <si>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</si>
  <si>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</si>
  <si>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</si>
  <si>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</si>
  <si>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</si>
  <si>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</si>
  <si>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</si>
  <si>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</si>
  <si>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</si>
  <si>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</si>
  <si>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</si>
  <si>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</si>
  <si>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</si>
  <si>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</si>
  <si>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</si>
  <si>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</si>
  <si>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</si>
  <si>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</si>
  <si>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</si>
  <si>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</si>
  <si>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</si>
  <si>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</si>
  <si>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</si>
  <si>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</si>
  <si>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</si>
  <si>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</si>
  <si>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</si>
  <si>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</si>
  <si>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</si>
  <si>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</si>
  <si>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</si>
  <si>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</si>
  <si>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</si>
  <si>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</si>
  <si>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</si>
  <si>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</si>
  <si>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</si>
  <si>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</si>
  <si>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</si>
  <si>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</si>
  <si>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</si>
  <si>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</si>
  <si>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</si>
  <si>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</si>
  <si>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</si>
  <si>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</si>
  <si>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</si>
  <si>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</si>
  <si>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</si>
  <si>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</si>
  <si>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</si>
  <si>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</si>
  <si>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</si>
  <si>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</si>
  <si>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</si>
  <si>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</si>
  <si>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</si>
  <si>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</si>
  <si>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</si>
  <si>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</si>
  <si>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</si>
  <si>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</si>
  <si>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</si>
  <si>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</si>
  <si>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</si>
  <si>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</si>
  <si>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Недоимка по НДФЛ*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</si>
  <si>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</si>
  <si>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</si>
  <si>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</si>
  <si>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</si>
  <si>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</si>
  <si>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</si>
  <si>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</si>
  <si>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</si>
  <si>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</si>
  <si>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на 01.01.2018</t>
  </si>
  <si>
    <t>* С 1 января 2018 года недоимка по НДФЛ,взимаемому на территории сельских поселений Ивановского муниципального района, зачисляется в бюджет района по нормативу 65 % (в 2017 году -  55%)</t>
  </si>
  <si>
    <t>* С 1 января 2018 года недоимка по НДФЛ,взимаемому на территории сельских поселений Ивановского муниципального района, зачисляется в бюджет сельских поселений по нормативу 5 % (в 2017 году -  15%)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</si>
  <si>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</si>
  <si>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</si>
  <si>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</si>
  <si>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</si>
  <si>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</si>
  <si>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</si>
  <si>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</si>
  <si>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</si>
  <si>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</si>
  <si>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</si>
  <si>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</si>
  <si>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</si>
  <si>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01.01.2019 года</t>
  </si>
  <si>
    <t>на 01.01.2019</t>
  </si>
  <si>
    <t>Сведения о динамике недоимки по налогам и сборам в бюджеты поселений по состоянию на 01.01.2019 г.</t>
  </si>
  <si>
    <t>на 01.01.2018*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</si>
</sst>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7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6" fillId="0" borderId="0"/>
    <xf numFmtId="0" fontId="37" fillId="39" borderId="4">
      <alignment vertical="top" wrapText="1"/>
    </xf>
    <xf numFmtId="0" fontId="38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9" fillId="0" borderId="0">
      <alignment shrinkToFit="1"/>
    </xf>
    <xf numFmtId="0" fontId="40" fillId="0" borderId="0">
      <alignment horizontal="center" vertical="center" wrapText="1"/>
    </xf>
    <xf numFmtId="0" fontId="40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1" fillId="0" borderId="0"/>
    <xf numFmtId="0" fontId="41" fillId="0" borderId="0"/>
    <xf numFmtId="0" fontId="33" fillId="0" borderId="0"/>
    <xf numFmtId="0" fontId="33" fillId="0" borderId="0"/>
    <xf numFmtId="0" fontId="41" fillId="0" borderId="0"/>
    <xf numFmtId="0" fontId="33" fillId="40" borderId="0"/>
    <xf numFmtId="0" fontId="33" fillId="40" borderId="7"/>
    <xf numFmtId="0" fontId="33" fillId="40" borderId="5"/>
  </cellStyleXfs>
  <cellXfs count="126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 applyBorder="1"/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166" fontId="3" fillId="21" borderId="2" xfId="53" applyNumberFormat="1" applyFont="1" applyBorder="1" applyAlignment="1">
      <alignment horizontal="right" vertical="center" wrapText="1"/>
    </xf>
    <xf numFmtId="167" fontId="3" fillId="21" borderId="2" xfId="53" applyNumberFormat="1" applyFont="1" applyBorder="1" applyAlignment="1">
      <alignment horizontal="right" vertical="center" wrapText="1"/>
    </xf>
    <xf numFmtId="0" fontId="3" fillId="21" borderId="2" xfId="53" applyFont="1" applyBorder="1" applyAlignment="1">
      <alignment wrapText="1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167" fontId="2" fillId="4" borderId="2" xfId="0" applyNumberFormat="1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167" fontId="2" fillId="37" borderId="2" xfId="0" applyNumberFormat="1" applyFont="1" applyFill="1" applyBorder="1" applyAlignment="1">
      <alignment wrapText="1"/>
    </xf>
    <xf numFmtId="0" fontId="29" fillId="0" borderId="0" xfId="0" applyFont="1"/>
    <xf numFmtId="14" fontId="3" fillId="37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9" fillId="37" borderId="1" xfId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38" borderId="2" xfId="52" applyFont="1" applyFill="1" applyBorder="1" applyAlignment="1">
      <alignment horizontal="left" vertical="center" wrapText="1"/>
    </xf>
    <xf numFmtId="167" fontId="3" fillId="38" borderId="2" xfId="52" applyNumberFormat="1" applyFont="1" applyFill="1" applyBorder="1" applyAlignment="1">
      <alignment horizontal="right" vertical="center" wrapText="1"/>
    </xf>
    <xf numFmtId="166" fontId="3" fillId="38" borderId="2" xfId="52" applyNumberFormat="1" applyFont="1" applyFill="1" applyBorder="1" applyAlignment="1">
      <alignment horizontal="right" vertical="center" wrapText="1"/>
    </xf>
    <xf numFmtId="0" fontId="28" fillId="38" borderId="2" xfId="52" applyFont="1" applyFill="1" applyBorder="1" applyAlignment="1">
      <alignment horizontal="center" vertical="center"/>
    </xf>
    <xf numFmtId="0" fontId="3" fillId="38" borderId="2" xfId="52" applyFont="1" applyFill="1" applyBorder="1" applyAlignment="1">
      <alignment wrapText="1"/>
    </xf>
    <xf numFmtId="0" fontId="3" fillId="38" borderId="2" xfId="52" applyFont="1" applyFill="1" applyBorder="1" applyAlignment="1">
      <alignment horizontal="right" vertical="center"/>
    </xf>
    <xf numFmtId="4" fontId="0" fillId="0" borderId="0" xfId="0" applyNumberFormat="1"/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6" fontId="2" fillId="0" borderId="2" xfId="28" applyNumberFormat="1" applyFont="1" applyBorder="1" applyAlignment="1">
      <alignment horizontal="right" vertical="center" wrapText="1"/>
    </xf>
    <xf numFmtId="165" fontId="3" fillId="0" borderId="2" xfId="28" applyNumberFormat="1" applyFont="1" applyBorder="1" applyAlignment="1">
      <alignment horizontal="right" vertical="center" wrapText="1"/>
    </xf>
    <xf numFmtId="166" fontId="34" fillId="0" borderId="2" xfId="28" applyNumberFormat="1" applyFont="1" applyBorder="1" applyAlignment="1">
      <alignment horizontal="right" vertical="center" wrapText="1"/>
    </xf>
    <xf numFmtId="167" fontId="2" fillId="37" borderId="2" xfId="28" applyNumberFormat="1" applyFont="1" applyFill="1" applyBorder="1" applyAlignment="1">
      <alignment horizontal="right" vertical="center" wrapText="1"/>
    </xf>
    <xf numFmtId="167" fontId="2" fillId="0" borderId="2" xfId="28" applyNumberFormat="1" applyFont="1" applyBorder="1" applyAlignment="1">
      <alignment horizontal="right" vertical="center" wrapText="1"/>
    </xf>
    <xf numFmtId="167" fontId="3" fillId="0" borderId="2" xfId="28" applyNumberFormat="1" applyFont="1" applyBorder="1" applyAlignment="1">
      <alignment horizontal="right" vertical="center" wrapText="1"/>
    </xf>
    <xf numFmtId="167" fontId="3" fillId="37" borderId="2" xfId="28" applyNumberFormat="1" applyFont="1" applyFill="1" applyBorder="1" applyAlignment="1">
      <alignment horizontal="right" vertical="center" wrapText="1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5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/>
    <xf numFmtId="167" fontId="31" fillId="21" borderId="2" xfId="53" applyNumberFormat="1" applyFont="1" applyBorder="1" applyAlignment="1">
      <alignment horizontal="right" wrapText="1"/>
    </xf>
    <xf numFmtId="167" fontId="31" fillId="21" borderId="2" xfId="53" applyNumberFormat="1" applyFont="1" applyBorder="1" applyAlignment="1">
      <alignment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29" fillId="4" borderId="2" xfId="0" applyNumberFormat="1" applyFont="1" applyFill="1" applyBorder="1" applyAlignment="1">
      <alignment horizontal="right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5" fontId="2" fillId="0" borderId="2" xfId="28" applyNumberFormat="1" applyFont="1" applyBorder="1" applyAlignment="1">
      <alignment horizontal="right" vertical="center" wrapText="1"/>
    </xf>
    <xf numFmtId="167" fontId="3" fillId="41" borderId="2" xfId="53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167" fontId="2" fillId="0" borderId="2" xfId="0" applyNumberFormat="1" applyFont="1" applyBorder="1" applyAlignment="1">
      <alignment horizontal="center" vertical="center" wrapText="1"/>
    </xf>
    <xf numFmtId="167" fontId="2" fillId="37" borderId="1" xfId="1" applyNumberFormat="1" applyFont="1" applyFill="1" applyAlignment="1">
      <alignment horizontal="center" vertical="center" wrapText="1"/>
    </xf>
    <xf numFmtId="167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167" fontId="29" fillId="37" borderId="3" xfId="0" applyNumberFormat="1" applyFont="1" applyFill="1" applyBorder="1" applyAlignment="1">
      <alignment horizontal="right" vertical="center" wrapText="1"/>
    </xf>
    <xf numFmtId="1" fontId="29" fillId="0" borderId="2" xfId="0" applyNumberFormat="1" applyFont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1" fontId="0" fillId="0" borderId="0" xfId="0" applyNumberFormat="1"/>
    <xf numFmtId="167" fontId="31" fillId="21" borderId="3" xfId="53" applyNumberFormat="1" applyFont="1" applyBorder="1" applyAlignment="1">
      <alignment horizontal="right" vertical="center" wrapText="1"/>
    </xf>
    <xf numFmtId="167" fontId="31" fillId="21" borderId="3" xfId="53" applyNumberFormat="1" applyFont="1" applyBorder="1" applyAlignment="1">
      <alignment horizontal="right" wrapText="1"/>
    </xf>
    <xf numFmtId="167" fontId="2" fillId="37" borderId="2" xfId="0" applyNumberFormat="1" applyFont="1" applyFill="1" applyBorder="1" applyAlignment="1">
      <alignment horizontal="right" vertical="center" wrapText="1"/>
    </xf>
    <xf numFmtId="167" fontId="2" fillId="37" borderId="3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97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td" xfId="22"/>
    <cellStyle name="td 2" xfId="92"/>
    <cellStyle name="tr" xfId="5"/>
    <cellStyle name="tr 2" xfId="93"/>
    <cellStyle name="xl21" xfId="20"/>
    <cellStyle name="xl21 2" xfId="94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3" xfId="7"/>
    <cellStyle name="xl33 2" xfId="96"/>
    <cellStyle name="xl34" xfId="12"/>
    <cellStyle name="xl34 2" xfId="83"/>
    <cellStyle name="xl35" xfId="14"/>
    <cellStyle name="xl35 2" xfId="84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44"/>
  <sheetViews>
    <sheetView tabSelected="1" zoomScale="80" zoomScaleNormal="80" zoomScaleSheetLayoutView="80" workbookViewId="0">
      <pane xSplit="3" ySplit="5" topLeftCell="D13" activePane="bottomRight" state="frozen"/>
      <selection pane="topRight" activeCell="D1" sqref="D1"/>
      <selection pane="bottomLeft" activeCell="A6" sqref="A6"/>
      <selection pane="bottomRight" activeCell="D38" sqref="D38:Q38"/>
    </sheetView>
  </sheetViews>
  <sheetFormatPr defaultRowHeight="15" x14ac:dyDescent="0.25"/>
  <cols>
    <col min="1" max="1" width="4.140625" customWidth="1"/>
    <col min="2" max="2" width="4.42578125" customWidth="1"/>
    <col min="3" max="3" width="29.140625" style="1" customWidth="1"/>
    <col min="4" max="4" width="14.7109375" style="1" customWidth="1"/>
    <col min="5" max="5" width="14.7109375" style="3" customWidth="1"/>
    <col min="6" max="6" width="11.7109375" style="1" customWidth="1"/>
    <col min="7" max="8" width="14.7109375" style="1" customWidth="1"/>
    <col min="9" max="9" width="11.7109375" style="1" customWidth="1"/>
    <col min="10" max="11" width="14.7109375" style="1" customWidth="1"/>
    <col min="12" max="12" width="11.7109375" style="1" customWidth="1"/>
    <col min="13" max="14" width="14.7109375" style="1" customWidth="1"/>
    <col min="15" max="15" width="11.7109375" style="1" customWidth="1"/>
    <col min="16" max="17" width="14.7109375" style="1" customWidth="1"/>
    <col min="18" max="18" width="11.7109375" style="1" customWidth="1"/>
    <col min="19" max="20" width="14.7109375" style="1" customWidth="1"/>
    <col min="21" max="21" width="11.7109375" style="1" customWidth="1"/>
    <col min="22" max="23" width="14.7109375" style="1" customWidth="1"/>
    <col min="24" max="24" width="11.7109375" style="1" customWidth="1"/>
    <col min="25" max="26" width="14.7109375" style="1" customWidth="1"/>
    <col min="27" max="27" width="11.7109375" style="1" customWidth="1"/>
    <col min="28" max="29" width="14.7109375" style="1" customWidth="1"/>
    <col min="30" max="30" width="11.7109375" customWidth="1"/>
    <col min="31" max="32" width="14.7109375" customWidth="1"/>
    <col min="33" max="33" width="11.7109375" customWidth="1"/>
    <col min="34" max="35" width="14.7109375" customWidth="1"/>
    <col min="36" max="36" width="11.7109375" customWidth="1"/>
    <col min="37" max="38" width="14.7109375" customWidth="1"/>
    <col min="39" max="39" width="11.7109375" customWidth="1"/>
    <col min="40" max="41" width="14.7109375" customWidth="1"/>
    <col min="42" max="42" width="11.7109375" customWidth="1"/>
    <col min="43" max="44" width="14.7109375" customWidth="1"/>
    <col min="45" max="45" width="11.7109375" customWidth="1"/>
    <col min="46" max="46" width="12.85546875" bestFit="1" customWidth="1"/>
  </cols>
  <sheetData>
    <row r="1" spans="1:46" ht="51.75" customHeight="1" x14ac:dyDescent="0.25">
      <c r="A1" s="80" t="s">
        <v>191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</row>
    <row r="2" spans="1:46" ht="15" customHeight="1" x14ac:dyDescent="0.25">
      <c r="A2" s="111"/>
      <c r="B2" s="111"/>
      <c r="C2" s="112" t="s">
        <v>25</v>
      </c>
      <c r="D2" s="113" t="s">
        <v>26</v>
      </c>
      <c r="E2" s="113"/>
      <c r="F2" s="112" t="s">
        <v>135</v>
      </c>
      <c r="G2" s="113" t="s">
        <v>166</v>
      </c>
      <c r="H2" s="113"/>
      <c r="I2" s="112" t="s">
        <v>135</v>
      </c>
      <c r="J2" s="113" t="s">
        <v>27</v>
      </c>
      <c r="K2" s="113"/>
      <c r="L2" s="112" t="s">
        <v>135</v>
      </c>
      <c r="M2" s="113" t="s">
        <v>179</v>
      </c>
      <c r="N2" s="113"/>
      <c r="O2" s="112" t="s">
        <v>135</v>
      </c>
      <c r="P2" s="113" t="s">
        <v>19</v>
      </c>
      <c r="Q2" s="113"/>
      <c r="R2" s="112" t="s">
        <v>135</v>
      </c>
      <c r="S2" s="113" t="s">
        <v>20</v>
      </c>
      <c r="T2" s="113"/>
      <c r="U2" s="112" t="s">
        <v>135</v>
      </c>
      <c r="V2" s="113" t="s">
        <v>21</v>
      </c>
      <c r="W2" s="113"/>
      <c r="X2" s="112" t="s">
        <v>135</v>
      </c>
      <c r="Y2" s="113" t="s">
        <v>28</v>
      </c>
      <c r="Z2" s="113"/>
      <c r="AA2" s="112" t="s">
        <v>135</v>
      </c>
      <c r="AB2" s="113" t="s">
        <v>29</v>
      </c>
      <c r="AC2" s="113"/>
      <c r="AD2" s="114" t="s">
        <v>32</v>
      </c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</row>
    <row r="3" spans="1:46" ht="58.5" customHeight="1" x14ac:dyDescent="0.25">
      <c r="A3" s="111"/>
      <c r="B3" s="111"/>
      <c r="C3" s="112"/>
      <c r="D3" s="113"/>
      <c r="E3" s="113"/>
      <c r="F3" s="112"/>
      <c r="G3" s="113"/>
      <c r="H3" s="113"/>
      <c r="I3" s="112"/>
      <c r="J3" s="113"/>
      <c r="K3" s="113"/>
      <c r="L3" s="112"/>
      <c r="M3" s="113"/>
      <c r="N3" s="113"/>
      <c r="O3" s="112"/>
      <c r="P3" s="113"/>
      <c r="Q3" s="113"/>
      <c r="R3" s="112"/>
      <c r="S3" s="113"/>
      <c r="T3" s="113"/>
      <c r="U3" s="112"/>
      <c r="V3" s="113"/>
      <c r="W3" s="113"/>
      <c r="X3" s="112"/>
      <c r="Y3" s="113"/>
      <c r="Z3" s="113"/>
      <c r="AA3" s="112"/>
      <c r="AB3" s="113"/>
      <c r="AC3" s="113"/>
      <c r="AD3" s="112" t="s">
        <v>135</v>
      </c>
      <c r="AE3" s="113" t="s">
        <v>30</v>
      </c>
      <c r="AF3" s="113"/>
      <c r="AG3" s="112" t="s">
        <v>135</v>
      </c>
      <c r="AH3" s="113" t="s">
        <v>31</v>
      </c>
      <c r="AI3" s="113"/>
      <c r="AJ3" s="112" t="s">
        <v>135</v>
      </c>
      <c r="AK3" s="113" t="s">
        <v>22</v>
      </c>
      <c r="AL3" s="113"/>
      <c r="AM3" s="112" t="s">
        <v>135</v>
      </c>
      <c r="AN3" s="113" t="s">
        <v>23</v>
      </c>
      <c r="AO3" s="113"/>
      <c r="AP3" s="112" t="s">
        <v>135</v>
      </c>
      <c r="AQ3" s="113" t="s">
        <v>24</v>
      </c>
      <c r="AR3" s="113"/>
      <c r="AS3" s="112" t="s">
        <v>135</v>
      </c>
    </row>
    <row r="4" spans="1:46" s="23" customFormat="1" ht="27" customHeight="1" x14ac:dyDescent="0.25">
      <c r="A4" s="111"/>
      <c r="B4" s="111"/>
      <c r="C4" s="112"/>
      <c r="D4" s="34" t="s">
        <v>176</v>
      </c>
      <c r="E4" s="33" t="s">
        <v>192</v>
      </c>
      <c r="F4" s="112"/>
      <c r="G4" s="34" t="s">
        <v>194</v>
      </c>
      <c r="H4" s="33" t="s">
        <v>192</v>
      </c>
      <c r="I4" s="112"/>
      <c r="J4" s="34" t="s">
        <v>176</v>
      </c>
      <c r="K4" s="33" t="s">
        <v>192</v>
      </c>
      <c r="L4" s="112"/>
      <c r="M4" s="34" t="s">
        <v>176</v>
      </c>
      <c r="N4" s="33" t="s">
        <v>192</v>
      </c>
      <c r="O4" s="112"/>
      <c r="P4" s="34" t="s">
        <v>176</v>
      </c>
      <c r="Q4" s="33" t="s">
        <v>192</v>
      </c>
      <c r="R4" s="112"/>
      <c r="S4" s="34" t="s">
        <v>176</v>
      </c>
      <c r="T4" s="33" t="s">
        <v>192</v>
      </c>
      <c r="U4" s="112"/>
      <c r="V4" s="34" t="s">
        <v>176</v>
      </c>
      <c r="W4" s="33" t="s">
        <v>192</v>
      </c>
      <c r="X4" s="112"/>
      <c r="Y4" s="34" t="s">
        <v>176</v>
      </c>
      <c r="Z4" s="33" t="s">
        <v>192</v>
      </c>
      <c r="AA4" s="112"/>
      <c r="AB4" s="34" t="s">
        <v>176</v>
      </c>
      <c r="AC4" s="33" t="s">
        <v>192</v>
      </c>
      <c r="AD4" s="112"/>
      <c r="AE4" s="34" t="s">
        <v>176</v>
      </c>
      <c r="AF4" s="33" t="s">
        <v>192</v>
      </c>
      <c r="AG4" s="112"/>
      <c r="AH4" s="34" t="s">
        <v>176</v>
      </c>
      <c r="AI4" s="33" t="s">
        <v>192</v>
      </c>
      <c r="AJ4" s="112"/>
      <c r="AK4" s="34" t="s">
        <v>176</v>
      </c>
      <c r="AL4" s="33" t="s">
        <v>192</v>
      </c>
      <c r="AM4" s="112"/>
      <c r="AN4" s="34" t="s">
        <v>176</v>
      </c>
      <c r="AO4" s="33" t="s">
        <v>192</v>
      </c>
      <c r="AP4" s="112"/>
      <c r="AQ4" s="34" t="s">
        <v>176</v>
      </c>
      <c r="AR4" s="33" t="s">
        <v>192</v>
      </c>
      <c r="AS4" s="112"/>
    </row>
    <row r="5" spans="1:46" x14ac:dyDescent="0.25">
      <c r="A5" s="2" t="s">
        <v>33</v>
      </c>
      <c r="B5" s="2" t="s">
        <v>34</v>
      </c>
      <c r="C5" s="30" t="s">
        <v>35</v>
      </c>
      <c r="D5" s="30">
        <v>1</v>
      </c>
      <c r="E5" s="37">
        <v>2</v>
      </c>
      <c r="F5" s="36">
        <v>3</v>
      </c>
      <c r="G5" s="36">
        <v>4</v>
      </c>
      <c r="H5" s="36">
        <v>5</v>
      </c>
      <c r="I5" s="36">
        <v>6</v>
      </c>
      <c r="J5" s="36">
        <v>7</v>
      </c>
      <c r="K5" s="36">
        <v>8</v>
      </c>
      <c r="L5" s="36">
        <v>9</v>
      </c>
      <c r="M5" s="36">
        <v>10</v>
      </c>
      <c r="N5" s="36">
        <v>11</v>
      </c>
      <c r="O5" s="36">
        <v>12</v>
      </c>
      <c r="P5" s="36">
        <v>13</v>
      </c>
      <c r="Q5" s="37">
        <v>14</v>
      </c>
      <c r="R5" s="36">
        <v>15</v>
      </c>
      <c r="S5" s="36">
        <v>16</v>
      </c>
      <c r="T5" s="36">
        <v>17</v>
      </c>
      <c r="U5" s="36">
        <v>18</v>
      </c>
      <c r="V5" s="36">
        <v>19</v>
      </c>
      <c r="W5" s="36">
        <v>20</v>
      </c>
      <c r="X5" s="36">
        <v>21</v>
      </c>
      <c r="Y5" s="36">
        <v>22</v>
      </c>
      <c r="Z5" s="36">
        <v>23</v>
      </c>
      <c r="AA5" s="36">
        <v>24</v>
      </c>
      <c r="AB5" s="36">
        <v>25</v>
      </c>
      <c r="AC5" s="37">
        <v>26</v>
      </c>
      <c r="AD5" s="36">
        <v>27</v>
      </c>
      <c r="AE5" s="36">
        <v>28</v>
      </c>
      <c r="AF5" s="36">
        <v>29</v>
      </c>
      <c r="AG5" s="36">
        <v>30</v>
      </c>
      <c r="AH5" s="36">
        <v>31</v>
      </c>
      <c r="AI5" s="36">
        <v>32</v>
      </c>
      <c r="AJ5" s="36">
        <v>33</v>
      </c>
      <c r="AK5" s="36">
        <v>34</v>
      </c>
      <c r="AL5" s="36">
        <v>35</v>
      </c>
      <c r="AM5" s="36">
        <v>36</v>
      </c>
      <c r="AN5" s="36">
        <v>37</v>
      </c>
      <c r="AO5" s="37">
        <v>38</v>
      </c>
      <c r="AP5" s="36">
        <v>39</v>
      </c>
      <c r="AQ5" s="36">
        <v>40</v>
      </c>
      <c r="AR5" s="36">
        <v>41</v>
      </c>
      <c r="AS5" s="36">
        <v>42</v>
      </c>
      <c r="AT5" s="69">
        <v>1000</v>
      </c>
    </row>
    <row r="6" spans="1:46" s="23" customFormat="1" ht="29.25" x14ac:dyDescent="0.25">
      <c r="A6" s="16">
        <v>1</v>
      </c>
      <c r="B6" s="16"/>
      <c r="C6" s="15" t="s">
        <v>0</v>
      </c>
      <c r="D6" s="70">
        <f>SUM(D7:D12)</f>
        <v>312706.83585999999</v>
      </c>
      <c r="E6" s="70">
        <f>SUM(E7:E12)</f>
        <v>237143.99326000002</v>
      </c>
      <c r="F6" s="82">
        <f>IF(D6=0," ",IF(E6/D6*100&gt;200,"св.200",E6/D6))</f>
        <v>0.75835883986293884</v>
      </c>
      <c r="G6" s="70">
        <f>SUM(G7:G12)</f>
        <v>38861.941070000001</v>
      </c>
      <c r="H6" s="70">
        <f>SUM(H7:H12)</f>
        <v>24095.244519999997</v>
      </c>
      <c r="I6" s="82">
        <f>IF(G6=0," ",IF(H6/G6*100&gt;200,"св.200",H6/G6))</f>
        <v>0.62002164216652178</v>
      </c>
      <c r="J6" s="70">
        <f>SUM(J7:J12)</f>
        <v>43179.755540000006</v>
      </c>
      <c r="K6" s="70">
        <f t="shared" ref="K6:Z6" si="0">SUM(K7:K12)</f>
        <v>22907.513180000002</v>
      </c>
      <c r="L6" s="82">
        <f>IF(J6=0," ",IF(K6/J6*100&gt;200,"св.200",K6/J6))</f>
        <v>0.53051511972501542</v>
      </c>
      <c r="M6" s="70">
        <f>SUM(M7:M12)</f>
        <v>118.84336999999999</v>
      </c>
      <c r="N6" s="70">
        <f t="shared" si="0"/>
        <v>0.60899999999999999</v>
      </c>
      <c r="O6" s="82">
        <f>IF(M6=0," ",IF(N6/M6*100&gt;200,"св.200",N6/M6))</f>
        <v>5.1243918781502078E-3</v>
      </c>
      <c r="P6" s="70">
        <f>SUM(P7:P12)</f>
        <v>3302.5038400000003</v>
      </c>
      <c r="Q6" s="70">
        <f>SUM(Q7:Q12)</f>
        <v>3019.2948200000005</v>
      </c>
      <c r="R6" s="82">
        <f>IF(P6=0," ",IF(Q6/P6*100&gt;200,"св.200",Q6/P6))</f>
        <v>0.91424415118923841</v>
      </c>
      <c r="S6" s="70">
        <f>SUM(S7:S12)</f>
        <v>82597.085500000001</v>
      </c>
      <c r="T6" s="70">
        <f t="shared" si="0"/>
        <v>69058.349199999997</v>
      </c>
      <c r="U6" s="82">
        <f>IF(S6=0," ",IF(T6/S6*100&gt;200,"св.200",T6/S6))</f>
        <v>0.83608699728273095</v>
      </c>
      <c r="V6" s="70">
        <f>SUM(V7:V12)</f>
        <v>140720.44893999997</v>
      </c>
      <c r="W6" s="70">
        <f>SUM(W7:W12)</f>
        <v>117696.80316</v>
      </c>
      <c r="X6" s="82">
        <f>IF(V6=0," ",IF(W6/V6*100&gt;200,"св.200",W6/V6))</f>
        <v>0.83638734843848639</v>
      </c>
      <c r="Y6" s="70">
        <f>SUM(Y7:Y12)</f>
        <v>59.436</v>
      </c>
      <c r="Z6" s="70">
        <f t="shared" si="0"/>
        <v>0</v>
      </c>
      <c r="AA6" s="82">
        <f>IF(Y6=0," ",IF(Z6/Y6*100&gt;200,"св.200",Z6/Y6))</f>
        <v>0</v>
      </c>
      <c r="AB6" s="77">
        <f>SUM(AB7:AB12)</f>
        <v>3866.8215999999998</v>
      </c>
      <c r="AC6" s="77">
        <f t="shared" ref="AC6:AQ6" si="1">SUM(AC7:AC12)</f>
        <v>366.17938000000004</v>
      </c>
      <c r="AD6" s="83">
        <f>IF(AB6=0," ",IF(AC6/AB6*100&gt;200,"св.200",AC6/AB6))</f>
        <v>9.469776935144876E-2</v>
      </c>
      <c r="AE6" s="77">
        <f t="shared" si="1"/>
        <v>515.04823999999996</v>
      </c>
      <c r="AF6" s="77">
        <f>SUM(AF7:AF12)</f>
        <v>91.480170000000001</v>
      </c>
      <c r="AG6" s="83">
        <f t="shared" ref="AG6:AG12" si="2">IF(AE6=0," ",IF(AF6/AE6*100&gt;200,"св.200",AF6/AE6))</f>
        <v>0.17761476090084302</v>
      </c>
      <c r="AH6" s="77">
        <f t="shared" si="1"/>
        <v>1562.6568400000001</v>
      </c>
      <c r="AI6" s="77">
        <f t="shared" si="1"/>
        <v>72.278410000000008</v>
      </c>
      <c r="AJ6" s="83">
        <f>IF(AH6=0," ",IF(AI6/AH6*100&gt;200,"св.200",AI6/AH6))</f>
        <v>4.6253539580705383E-2</v>
      </c>
      <c r="AK6" s="77">
        <f t="shared" si="1"/>
        <v>373.23113999999998</v>
      </c>
      <c r="AL6" s="77">
        <f t="shared" si="1"/>
        <v>66.210369999999983</v>
      </c>
      <c r="AM6" s="83">
        <f>IF(AK6=0," ",IF(AL6/AK6*100&gt;200,"св.200",AL6/AK6))</f>
        <v>0.1773977648274471</v>
      </c>
      <c r="AN6" s="77">
        <f t="shared" si="1"/>
        <v>893.63564999999983</v>
      </c>
      <c r="AO6" s="77">
        <f t="shared" si="1"/>
        <v>40.781299999999995</v>
      </c>
      <c r="AP6" s="83">
        <f>IF(AN6=0," ",IF(AO6/AN6*100&gt;200,"св.200",AO6/AN6))</f>
        <v>4.5635265334367535E-2</v>
      </c>
      <c r="AQ6" s="77">
        <f t="shared" si="1"/>
        <v>522.24972999999943</v>
      </c>
      <c r="AR6" s="77">
        <f>SUM(AR7:AR12)</f>
        <v>95.429130000000043</v>
      </c>
      <c r="AS6" s="83">
        <f>IF(AQ6=0," ",IF(AR6/AQ6*100&gt;200,"св.200",AR6/AQ6))</f>
        <v>0.18272700686700238</v>
      </c>
    </row>
    <row r="7" spans="1:46" s="23" customFormat="1" ht="15.75" x14ac:dyDescent="0.25">
      <c r="A7" s="24"/>
      <c r="B7" s="24">
        <v>1</v>
      </c>
      <c r="C7" s="25" t="s">
        <v>1</v>
      </c>
      <c r="D7" s="71">
        <f>G7+J7+M7+P7+S7+V7+Y7+AB7</f>
        <v>5818.1016799999998</v>
      </c>
      <c r="E7" s="72">
        <f>H7+K7+N7+Q7+T7+W7+Z7+AC7</f>
        <v>5186.4927600000001</v>
      </c>
      <c r="F7" s="84">
        <f t="shared" ref="F7:F35" si="3">IF(D7=0," ",IF(E7/D7*100&gt;200,"св.200",E7/D7))</f>
        <v>0.89144072160663923</v>
      </c>
      <c r="G7" s="89">
        <v>716.06095999999991</v>
      </c>
      <c r="H7" s="109">
        <v>531.27213000000006</v>
      </c>
      <c r="I7" s="84">
        <f t="shared" ref="I7:I35" si="4">IF(G7=0," ",IF(H7/G7*100&gt;200,"св.200",H7/G7))</f>
        <v>0.741937013295628</v>
      </c>
      <c r="J7" s="89">
        <v>434.8245</v>
      </c>
      <c r="K7" s="109">
        <v>309.24592999999999</v>
      </c>
      <c r="L7" s="84">
        <f t="shared" ref="L7:L35" si="5">IF(J7=0," ",IF(K7/J7*100&gt;200,"св.200",K7/J7))</f>
        <v>0.71119711515795447</v>
      </c>
      <c r="M7" s="89">
        <v>0</v>
      </c>
      <c r="N7" s="109">
        <v>0</v>
      </c>
      <c r="O7" s="84" t="str">
        <f t="shared" ref="O7:O35" si="6">IF(M7=0," ",IF(N7/M7*100&gt;200,"св.200",N7/M7))</f>
        <v xml:space="preserve"> </v>
      </c>
      <c r="P7" s="89">
        <v>67.697000000000003</v>
      </c>
      <c r="Q7" s="109">
        <v>32.093339999999998</v>
      </c>
      <c r="R7" s="84">
        <f>IF(Q7=0," ",IF(Q7/P7*100&gt;200,"св.200",Q7/P7))</f>
        <v>0.47407329719189917</v>
      </c>
      <c r="S7" s="89">
        <v>2108.1245699999999</v>
      </c>
      <c r="T7" s="109">
        <v>1938.73234</v>
      </c>
      <c r="U7" s="84">
        <f t="shared" ref="U7:U35" si="7">IF(S7=0," ",IF(T7/S7*100&gt;200,"св.200",T7/S7))</f>
        <v>0.91964790296998444</v>
      </c>
      <c r="V7" s="89">
        <v>2491.3946499999997</v>
      </c>
      <c r="W7" s="109">
        <v>2375.1490199999998</v>
      </c>
      <c r="X7" s="84">
        <f t="shared" ref="X7:X35" si="8">IF(V7=0," ",IF(W7/V7*100&gt;200,"св.200",W7/V7))</f>
        <v>0.95334114167741357</v>
      </c>
      <c r="Y7" s="71">
        <v>0</v>
      </c>
      <c r="Z7" s="85"/>
      <c r="AA7" s="84" t="str">
        <f t="shared" ref="AA7:AA35" si="9">IF(Y7=0," ",IF(Z7/Y7*100&gt;200,"св.200",Z7/Y7))</f>
        <v xml:space="preserve"> </v>
      </c>
      <c r="AB7" s="89">
        <v>0</v>
      </c>
      <c r="AC7" s="109">
        <v>0</v>
      </c>
      <c r="AD7" s="86" t="str">
        <f>IF(AC7=0," ",IF(AC7/AB7*100&gt;200,"св.200",AC7/AB7))</f>
        <v xml:space="preserve"> </v>
      </c>
      <c r="AE7" s="89">
        <v>0</v>
      </c>
      <c r="AF7" s="109">
        <v>0</v>
      </c>
      <c r="AG7" s="86" t="str">
        <f t="shared" si="2"/>
        <v xml:space="preserve"> </v>
      </c>
      <c r="AH7" s="89">
        <v>0</v>
      </c>
      <c r="AI7" s="109">
        <v>0</v>
      </c>
      <c r="AJ7" s="86" t="str">
        <f t="shared" ref="AJ7:AJ35" si="10">IF(AH7=0," ",IF(AI7/AH7*100&gt;200,"св.200",AI7/AH7))</f>
        <v xml:space="preserve"> </v>
      </c>
      <c r="AK7" s="89">
        <v>0</v>
      </c>
      <c r="AL7" s="109">
        <v>0</v>
      </c>
      <c r="AM7" s="86" t="str">
        <f>IF(AL7=0," ",IF(AL7/AK7*100&gt;200,"св.200",AL7/AK7))</f>
        <v xml:space="preserve"> </v>
      </c>
      <c r="AN7" s="89">
        <v>0</v>
      </c>
      <c r="AO7" s="109"/>
      <c r="AP7" s="86" t="str">
        <f>IF(AO7=0," ",IF(AO7/AN7*100&gt;200,"св.200",AO7/AN7))</f>
        <v xml:space="preserve"> </v>
      </c>
      <c r="AQ7" s="74">
        <f t="shared" ref="AQ7:AQ12" si="11">AB7-AE7-AH7-AK7-AN7</f>
        <v>0</v>
      </c>
      <c r="AR7" s="76">
        <f t="shared" ref="AR7:AR13" si="12">AC7-AF7-AI7-AL7-AO7</f>
        <v>0</v>
      </c>
      <c r="AS7" s="86" t="str">
        <f>IF(AQ7=0," ",IF(AR7/AQ7*100&gt;200,"св.200",AR7/AQ7))</f>
        <v xml:space="preserve"> </v>
      </c>
    </row>
    <row r="8" spans="1:46" s="23" customFormat="1" ht="15.75" x14ac:dyDescent="0.25">
      <c r="A8" s="24"/>
      <c r="B8" s="24">
        <v>2</v>
      </c>
      <c r="C8" s="25" t="s">
        <v>185</v>
      </c>
      <c r="D8" s="71">
        <f>G8+J8+M8+P8+S8+V8+Y8+AB8</f>
        <v>236966.83596999999</v>
      </c>
      <c r="E8" s="72">
        <f>H8+K8+N8+Q8+T8+W8+Z8+AC8</f>
        <v>181940.55181</v>
      </c>
      <c r="F8" s="84">
        <f t="shared" si="3"/>
        <v>0.76778909194294886</v>
      </c>
      <c r="G8" s="89">
        <v>29782.094249999998</v>
      </c>
      <c r="H8" s="109">
        <v>20530.845549999998</v>
      </c>
      <c r="I8" s="84">
        <f t="shared" si="4"/>
        <v>0.68936876559646232</v>
      </c>
      <c r="J8" s="89">
        <v>33236.207470000001</v>
      </c>
      <c r="K8" s="109">
        <v>16821.196090000001</v>
      </c>
      <c r="L8" s="84">
        <f t="shared" si="5"/>
        <v>0.50611057549762006</v>
      </c>
      <c r="M8" s="89">
        <v>0.46920000000000001</v>
      </c>
      <c r="N8" s="109">
        <v>0.42</v>
      </c>
      <c r="O8" s="84">
        <f t="shared" si="6"/>
        <v>0.8951406649616368</v>
      </c>
      <c r="P8" s="89">
        <v>2538.87995</v>
      </c>
      <c r="Q8" s="109">
        <v>2342.2892900000002</v>
      </c>
      <c r="R8" s="84">
        <f>IF(P9=0," ",IF(Q8/P8*100&gt;200,"св.200",Q8/P8))</f>
        <v>0.92256795757515042</v>
      </c>
      <c r="S8" s="89">
        <v>60030.755539999998</v>
      </c>
      <c r="T8" s="109">
        <v>50563.088589999999</v>
      </c>
      <c r="U8" s="84">
        <f t="shared" si="7"/>
        <v>0.84228639361882673</v>
      </c>
      <c r="V8" s="89">
        <v>107599.07625999999</v>
      </c>
      <c r="W8" s="109">
        <v>91369.646139999997</v>
      </c>
      <c r="X8" s="84">
        <f t="shared" si="8"/>
        <v>0.84916757016776279</v>
      </c>
      <c r="Y8" s="71">
        <v>59.436</v>
      </c>
      <c r="Z8" s="85"/>
      <c r="AA8" s="84">
        <f t="shared" si="9"/>
        <v>0</v>
      </c>
      <c r="AB8" s="89">
        <v>3719.9172999999996</v>
      </c>
      <c r="AC8" s="109">
        <v>313.06615000000005</v>
      </c>
      <c r="AD8" s="86">
        <f>IF(AC8=0," ",IF(AC8/AB8*100&gt;200,"св.200",AC8/AB8))</f>
        <v>8.4159438168154993E-2</v>
      </c>
      <c r="AE8" s="89">
        <v>499.33274999999998</v>
      </c>
      <c r="AF8" s="109">
        <v>90.488969999999995</v>
      </c>
      <c r="AG8" s="86">
        <f t="shared" si="2"/>
        <v>0.18121977779346538</v>
      </c>
      <c r="AH8" s="89">
        <v>1514.55843</v>
      </c>
      <c r="AI8" s="109">
        <v>38.051900000000003</v>
      </c>
      <c r="AJ8" s="86">
        <f t="shared" si="10"/>
        <v>2.5124088477722184E-2</v>
      </c>
      <c r="AK8" s="89">
        <v>367.19673</v>
      </c>
      <c r="AL8" s="109">
        <v>61.13344</v>
      </c>
      <c r="AM8" s="86">
        <f>IF(AL8=0," ",IF(AL8/AK8*100&gt;200,"св.200",AL8/AK8))</f>
        <v>0.16648688565391093</v>
      </c>
      <c r="AN8" s="89">
        <v>840.56419999999991</v>
      </c>
      <c r="AO8" s="109">
        <v>39.584699999999998</v>
      </c>
      <c r="AP8" s="86">
        <f>IF(AN8=0," ",IF(AO8/AN8*100&gt;200,"св.200",AO8/AN8))</f>
        <v>4.7093012050715463E-2</v>
      </c>
      <c r="AQ8" s="74">
        <f t="shared" si="11"/>
        <v>498.26518999999951</v>
      </c>
      <c r="AR8" s="76">
        <f t="shared" si="12"/>
        <v>83.807140000000061</v>
      </c>
      <c r="AS8" s="86">
        <f t="shared" ref="AS8:AS34" si="13">IF(AQ8=0," ",IF(AR8/AQ8*100&gt;200,"св.200",AR8/AQ8))</f>
        <v>0.16819786266827139</v>
      </c>
    </row>
    <row r="9" spans="1:46" s="23" customFormat="1" ht="15.75" x14ac:dyDescent="0.25">
      <c r="A9" s="24"/>
      <c r="B9" s="24">
        <v>3</v>
      </c>
      <c r="C9" s="25" t="s">
        <v>2</v>
      </c>
      <c r="D9" s="71">
        <f t="shared" ref="D9:D34" si="14">G9+J9+M9+P9+S9+V9+Y9+AB9</f>
        <v>31976.537859999997</v>
      </c>
      <c r="E9" s="72">
        <f>H9+K9+N9+Q9+T9+W9+Z9+AC9</f>
        <v>24012.619979999999</v>
      </c>
      <c r="F9" s="84">
        <f t="shared" si="3"/>
        <v>0.75094496111906472</v>
      </c>
      <c r="G9" s="89">
        <v>526.19700999999998</v>
      </c>
      <c r="H9" s="109">
        <v>525.11512000000005</v>
      </c>
      <c r="I9" s="84">
        <f t="shared" si="4"/>
        <v>0.99794394498744887</v>
      </c>
      <c r="J9" s="89">
        <v>4171.1433100000004</v>
      </c>
      <c r="K9" s="109">
        <v>2732.0521100000001</v>
      </c>
      <c r="L9" s="84">
        <f t="shared" si="5"/>
        <v>0.65498879011184097</v>
      </c>
      <c r="M9" s="89">
        <v>56.09957</v>
      </c>
      <c r="N9" s="109">
        <v>0.14099999999999999</v>
      </c>
      <c r="O9" s="84">
        <f t="shared" si="6"/>
        <v>2.5133882487869334E-3</v>
      </c>
      <c r="P9" s="89">
        <v>371.02089000000001</v>
      </c>
      <c r="Q9" s="109">
        <v>202.84769</v>
      </c>
      <c r="R9" s="84">
        <f>IF(P10=0," ",IF(Q9/P9*100&gt;200,"св.200",Q9/P9))</f>
        <v>0.54672848744446711</v>
      </c>
      <c r="S9" s="89">
        <v>10921.28537</v>
      </c>
      <c r="T9" s="109">
        <v>8541.5095199999996</v>
      </c>
      <c r="U9" s="84">
        <f t="shared" si="7"/>
        <v>0.78209745745339865</v>
      </c>
      <c r="V9" s="89">
        <v>15827.89507</v>
      </c>
      <c r="W9" s="109">
        <v>11978.607459999999</v>
      </c>
      <c r="X9" s="84">
        <f t="shared" si="8"/>
        <v>0.75680356781642466</v>
      </c>
      <c r="Y9" s="71">
        <v>0</v>
      </c>
      <c r="Z9" s="85"/>
      <c r="AA9" s="84" t="str">
        <f t="shared" si="9"/>
        <v xml:space="preserve"> </v>
      </c>
      <c r="AB9" s="89">
        <v>102.89664</v>
      </c>
      <c r="AC9" s="109">
        <v>32.347079999999998</v>
      </c>
      <c r="AD9" s="86">
        <f t="shared" ref="AD9:AD35" si="15">IF(AB9=0," ",IF(AC9/AB9*100&gt;200,"св.200",AC9/AB9))</f>
        <v>0.31436478392297357</v>
      </c>
      <c r="AE9" s="89">
        <v>14.523549999999998</v>
      </c>
      <c r="AF9" s="109">
        <v>0</v>
      </c>
      <c r="AG9" s="86">
        <f t="shared" si="2"/>
        <v>0</v>
      </c>
      <c r="AH9" s="89">
        <v>45.094720000000002</v>
      </c>
      <c r="AI9" s="109">
        <v>31.44378</v>
      </c>
      <c r="AJ9" s="86">
        <f t="shared" si="10"/>
        <v>0.6972829635043748</v>
      </c>
      <c r="AK9" s="89">
        <v>0.69952999999999999</v>
      </c>
      <c r="AL9" s="109">
        <v>6.0520000000000004E-2</v>
      </c>
      <c r="AM9" s="86">
        <f t="shared" ref="AM9:AM35" si="16">IF(AK9=0," ",IF(AL9/AK9*100&gt;200,"св.200",AL9/AK9))</f>
        <v>8.6515231655540162E-2</v>
      </c>
      <c r="AN9" s="89">
        <v>33.49353</v>
      </c>
      <c r="AO9" s="109">
        <v>0.46027999999999997</v>
      </c>
      <c r="AP9" s="86">
        <f t="shared" ref="AP9:AP35" si="17">IF(AN9=0," ",IF(AO9/AN9*100&gt;200,"св.200",AO9/AN9))</f>
        <v>1.3742355613158719E-2</v>
      </c>
      <c r="AQ9" s="74">
        <f t="shared" si="11"/>
        <v>9.0853099999999998</v>
      </c>
      <c r="AR9" s="76">
        <f t="shared" si="12"/>
        <v>0.38249999999999801</v>
      </c>
      <c r="AS9" s="86">
        <f t="shared" si="13"/>
        <v>4.210092996276385E-2</v>
      </c>
    </row>
    <row r="10" spans="1:46" s="23" customFormat="1" ht="15.75" x14ac:dyDescent="0.25">
      <c r="A10" s="24"/>
      <c r="B10" s="24">
        <v>4</v>
      </c>
      <c r="C10" s="25" t="s">
        <v>3</v>
      </c>
      <c r="D10" s="71">
        <f t="shared" si="14"/>
        <v>8319.9468800000013</v>
      </c>
      <c r="E10" s="72">
        <f>(H10+K10+N10+Q10+T10+W10+Z10+AC10)</f>
        <v>6188.0646299999999</v>
      </c>
      <c r="F10" s="84">
        <f t="shared" si="3"/>
        <v>0.74376251666645243</v>
      </c>
      <c r="G10" s="89">
        <v>919.98798999999997</v>
      </c>
      <c r="H10" s="109">
        <v>438.97703000000001</v>
      </c>
      <c r="I10" s="84">
        <f t="shared" si="4"/>
        <v>0.47715517460179019</v>
      </c>
      <c r="J10" s="89">
        <v>1539.83772</v>
      </c>
      <c r="K10" s="109">
        <v>561.30673000000002</v>
      </c>
      <c r="L10" s="84">
        <f t="shared" si="5"/>
        <v>0.36452330184508014</v>
      </c>
      <c r="M10" s="89">
        <v>0.18</v>
      </c>
      <c r="N10" s="109">
        <v>0</v>
      </c>
      <c r="O10" s="84">
        <f t="shared" si="6"/>
        <v>0</v>
      </c>
      <c r="P10" s="89">
        <v>145.52199999999999</v>
      </c>
      <c r="Q10" s="109">
        <v>230.01819</v>
      </c>
      <c r="R10" s="84">
        <f>IF(P11=0," ",IF(Q10/P10*100&gt;200,"св.200",Q10/P10))</f>
        <v>1.5806420335069613</v>
      </c>
      <c r="S10" s="89">
        <v>3552.6742300000001</v>
      </c>
      <c r="T10" s="109">
        <v>2961.7023399999998</v>
      </c>
      <c r="U10" s="84">
        <f t="shared" si="7"/>
        <v>0.83365435394846199</v>
      </c>
      <c r="V10" s="89">
        <v>2142.3523000000005</v>
      </c>
      <c r="W10" s="109">
        <v>1990.47954</v>
      </c>
      <c r="X10" s="84">
        <f t="shared" si="8"/>
        <v>0.92910934396737621</v>
      </c>
      <c r="Y10" s="71">
        <v>0</v>
      </c>
      <c r="Z10" s="85"/>
      <c r="AA10" s="84" t="str">
        <f t="shared" si="9"/>
        <v xml:space="preserve"> </v>
      </c>
      <c r="AB10" s="89">
        <v>19.39264</v>
      </c>
      <c r="AC10" s="109">
        <v>5.5808</v>
      </c>
      <c r="AD10" s="86">
        <f t="shared" si="15"/>
        <v>0.28777928121184121</v>
      </c>
      <c r="AE10" s="89">
        <v>0.31757999999999997</v>
      </c>
      <c r="AF10" s="109">
        <v>0.31757999999999997</v>
      </c>
      <c r="AG10" s="86">
        <f t="shared" si="2"/>
        <v>1</v>
      </c>
      <c r="AH10" s="89">
        <v>3.0036900000000002</v>
      </c>
      <c r="AI10" s="109">
        <v>2.7827299999999999</v>
      </c>
      <c r="AJ10" s="86">
        <f t="shared" si="10"/>
        <v>0.92643714897342921</v>
      </c>
      <c r="AK10" s="89">
        <v>0.33789999999999998</v>
      </c>
      <c r="AL10" s="109">
        <v>0.33789999999999998</v>
      </c>
      <c r="AM10" s="86">
        <f t="shared" si="16"/>
        <v>1</v>
      </c>
      <c r="AN10" s="89">
        <v>14.20485</v>
      </c>
      <c r="AO10" s="109">
        <v>0.64510000000000001</v>
      </c>
      <c r="AP10" s="86">
        <f t="shared" si="17"/>
        <v>4.5414066322418047E-2</v>
      </c>
      <c r="AQ10" s="74">
        <f t="shared" si="11"/>
        <v>1.5286200000000019</v>
      </c>
      <c r="AR10" s="76">
        <f t="shared" si="12"/>
        <v>1.4974900000000007</v>
      </c>
      <c r="AS10" s="86">
        <f t="shared" si="13"/>
        <v>0.97963522654420254</v>
      </c>
    </row>
    <row r="11" spans="1:46" s="23" customFormat="1" ht="15.75" x14ac:dyDescent="0.25">
      <c r="A11" s="24"/>
      <c r="B11" s="24">
        <v>5</v>
      </c>
      <c r="C11" s="25" t="s">
        <v>165</v>
      </c>
      <c r="D11" s="71">
        <f t="shared" si="14"/>
        <v>13511.26981</v>
      </c>
      <c r="E11" s="72">
        <f>(H11+K11+N11+Q11+T11+W11+Z11+AC11)</f>
        <v>5545.6261400000003</v>
      </c>
      <c r="F11" s="84">
        <f t="shared" si="3"/>
        <v>0.41044448212377166</v>
      </c>
      <c r="G11" s="89">
        <v>6059.3025900000002</v>
      </c>
      <c r="H11" s="109">
        <v>1329.62031</v>
      </c>
      <c r="I11" s="84">
        <f t="shared" si="4"/>
        <v>0.21943454551920635</v>
      </c>
      <c r="J11" s="89">
        <v>1070.52585</v>
      </c>
      <c r="K11" s="109">
        <v>596.27697000000001</v>
      </c>
      <c r="L11" s="84">
        <f t="shared" si="5"/>
        <v>0.55699446211410963</v>
      </c>
      <c r="M11" s="89">
        <v>4.8000000000000001E-2</v>
      </c>
      <c r="N11" s="109">
        <v>4.8000000000000001E-2</v>
      </c>
      <c r="O11" s="84">
        <f t="shared" si="6"/>
        <v>1</v>
      </c>
      <c r="P11" s="89">
        <v>94.6</v>
      </c>
      <c r="Q11" s="109">
        <v>103.148</v>
      </c>
      <c r="R11" s="84"/>
      <c r="S11" s="89">
        <v>1678.8601200000001</v>
      </c>
      <c r="T11" s="109">
        <v>1058.84519</v>
      </c>
      <c r="U11" s="84">
        <f t="shared" si="7"/>
        <v>0.63069291919329162</v>
      </c>
      <c r="V11" s="89">
        <v>4595.7982599999996</v>
      </c>
      <c r="W11" s="109">
        <v>2446.0313900000001</v>
      </c>
      <c r="X11" s="84">
        <f t="shared" si="8"/>
        <v>0.53223210672437138</v>
      </c>
      <c r="Y11" s="71">
        <v>0</v>
      </c>
      <c r="Z11" s="85"/>
      <c r="AA11" s="84" t="str">
        <f t="shared" si="9"/>
        <v xml:space="preserve"> </v>
      </c>
      <c r="AB11" s="89">
        <v>12.13499</v>
      </c>
      <c r="AC11" s="109">
        <v>11.656280000000001</v>
      </c>
      <c r="AD11" s="86">
        <f t="shared" si="15"/>
        <v>0.96055126539041236</v>
      </c>
      <c r="AE11" s="89">
        <v>0</v>
      </c>
      <c r="AF11" s="109">
        <v>0</v>
      </c>
      <c r="AG11" s="86" t="str">
        <f t="shared" si="2"/>
        <v xml:space="preserve"> </v>
      </c>
      <c r="AH11" s="89">
        <v>0</v>
      </c>
      <c r="AI11" s="109">
        <v>0</v>
      </c>
      <c r="AJ11" s="86" t="str">
        <f t="shared" si="10"/>
        <v xml:space="preserve"> </v>
      </c>
      <c r="AK11" s="89">
        <v>4.7017299999999995</v>
      </c>
      <c r="AL11" s="109">
        <v>4.6782599999999999</v>
      </c>
      <c r="AM11" s="86">
        <f t="shared" si="16"/>
        <v>0.99500822037845649</v>
      </c>
      <c r="AN11" s="89">
        <v>0.45526</v>
      </c>
      <c r="AO11" s="109">
        <v>2.0000000000000002E-5</v>
      </c>
      <c r="AP11" s="86">
        <f t="shared" si="17"/>
        <v>4.3930940561437425E-5</v>
      </c>
      <c r="AQ11" s="74">
        <f t="shared" si="11"/>
        <v>6.9780000000000006</v>
      </c>
      <c r="AR11" s="76">
        <f t="shared" si="12"/>
        <v>6.9780000000000006</v>
      </c>
      <c r="AS11" s="86">
        <f t="shared" si="13"/>
        <v>1</v>
      </c>
    </row>
    <row r="12" spans="1:46" s="23" customFormat="1" ht="15.75" x14ac:dyDescent="0.25">
      <c r="A12" s="24"/>
      <c r="B12" s="24">
        <v>6</v>
      </c>
      <c r="C12" s="25" t="s">
        <v>184</v>
      </c>
      <c r="D12" s="71">
        <f t="shared" si="14"/>
        <v>16114.14366</v>
      </c>
      <c r="E12" s="72">
        <f>(H12+K12+N12+Q12+T12+W12+Z12+AC12)</f>
        <v>14270.637940000001</v>
      </c>
      <c r="F12" s="84">
        <f t="shared" si="3"/>
        <v>0.88559704078001256</v>
      </c>
      <c r="G12" s="89">
        <v>858.29827</v>
      </c>
      <c r="H12" s="109">
        <v>739.41438000000005</v>
      </c>
      <c r="I12" s="84">
        <f t="shared" si="4"/>
        <v>0.86148883883920691</v>
      </c>
      <c r="J12" s="89">
        <v>2727.2166899999997</v>
      </c>
      <c r="K12" s="109">
        <v>1887.4353500000002</v>
      </c>
      <c r="L12" s="84">
        <f t="shared" si="5"/>
        <v>0.69207384837469599</v>
      </c>
      <c r="M12" s="89">
        <v>62.046599999999998</v>
      </c>
      <c r="N12" s="109">
        <v>0</v>
      </c>
      <c r="O12" s="84">
        <f t="shared" si="6"/>
        <v>0</v>
      </c>
      <c r="P12" s="89">
        <v>84.784000000000006</v>
      </c>
      <c r="Q12" s="109">
        <v>108.89831</v>
      </c>
      <c r="R12" s="84">
        <f>IF(P12=0," ",IF(Q12/P12*100&gt;200,"св.200",Q12/P12))</f>
        <v>1.2844205274580107</v>
      </c>
      <c r="S12" s="89">
        <v>4305.3856699999997</v>
      </c>
      <c r="T12" s="109">
        <v>3994.4712199999999</v>
      </c>
      <c r="U12" s="84">
        <f t="shared" si="7"/>
        <v>0.92778476219529948</v>
      </c>
      <c r="V12" s="89">
        <v>8063.9324000000006</v>
      </c>
      <c r="W12" s="109">
        <v>7536.8896100000002</v>
      </c>
      <c r="X12" s="84">
        <f t="shared" si="8"/>
        <v>0.93464196326844207</v>
      </c>
      <c r="Y12" s="71">
        <v>0</v>
      </c>
      <c r="Z12" s="85"/>
      <c r="AA12" s="84" t="str">
        <f t="shared" si="9"/>
        <v xml:space="preserve"> </v>
      </c>
      <c r="AB12" s="89">
        <v>12.480030000000001</v>
      </c>
      <c r="AC12" s="109">
        <v>3.5290700000000004</v>
      </c>
      <c r="AD12" s="86">
        <f t="shared" si="15"/>
        <v>0.28277736511851337</v>
      </c>
      <c r="AE12" s="89">
        <v>0.87436000000000003</v>
      </c>
      <c r="AF12" s="109">
        <v>0.67362</v>
      </c>
      <c r="AG12" s="86">
        <f t="shared" si="2"/>
        <v>0.77041493206459577</v>
      </c>
      <c r="AH12" s="89">
        <v>0</v>
      </c>
      <c r="AI12" s="109">
        <v>0</v>
      </c>
      <c r="AJ12" s="86" t="str">
        <f t="shared" si="10"/>
        <v xml:space="preserve"> </v>
      </c>
      <c r="AK12" s="89">
        <v>0.29525000000000001</v>
      </c>
      <c r="AL12" s="109">
        <v>2.5000000000000001E-4</v>
      </c>
      <c r="AM12" s="86">
        <f t="shared" si="16"/>
        <v>8.4674005080440302E-4</v>
      </c>
      <c r="AN12" s="89">
        <v>4.9178100000000002</v>
      </c>
      <c r="AO12" s="109">
        <v>9.1200000000000003E-2</v>
      </c>
      <c r="AP12" s="86">
        <f t="shared" si="17"/>
        <v>1.8544840081255679E-2</v>
      </c>
      <c r="AQ12" s="74">
        <f t="shared" si="11"/>
        <v>6.3926100000000021</v>
      </c>
      <c r="AR12" s="76">
        <f t="shared" si="12"/>
        <v>2.7640000000000002</v>
      </c>
      <c r="AS12" s="86">
        <f t="shared" si="13"/>
        <v>0.43237425715005284</v>
      </c>
    </row>
    <row r="13" spans="1:46" s="23" customFormat="1" ht="29.25" x14ac:dyDescent="0.25">
      <c r="A13" s="16">
        <v>2</v>
      </c>
      <c r="B13" s="16"/>
      <c r="C13" s="15" t="s">
        <v>4</v>
      </c>
      <c r="D13" s="70">
        <f>SUM(D14:D34)</f>
        <v>40156.711616694214</v>
      </c>
      <c r="E13" s="14">
        <f>SUM(E14:E34)</f>
        <v>32828.661619999999</v>
      </c>
      <c r="F13" s="82">
        <f t="shared" si="3"/>
        <v>0.81751369318677602</v>
      </c>
      <c r="G13" s="70">
        <f>SUM(G14:G34)</f>
        <v>25386.641266694209</v>
      </c>
      <c r="H13" s="107">
        <f>SUM(H14:H34)</f>
        <v>23539.168750000001</v>
      </c>
      <c r="I13" s="82">
        <f t="shared" si="4"/>
        <v>0.92722658750773845</v>
      </c>
      <c r="J13" s="70">
        <f>SUM(J14:J34)</f>
        <v>11023.723720000002</v>
      </c>
      <c r="K13" s="107">
        <f>SUM(K14:K34)</f>
        <v>7404.6380900000004</v>
      </c>
      <c r="L13" s="82">
        <f t="shared" si="5"/>
        <v>0.67170026010049522</v>
      </c>
      <c r="M13" s="70">
        <f>SUM(M14:M34)</f>
        <v>101.96188000000001</v>
      </c>
      <c r="N13" s="107">
        <f>SUM(N14:N34)</f>
        <v>144.54143000000002</v>
      </c>
      <c r="O13" s="82">
        <f t="shared" si="6"/>
        <v>1.4176026373778123</v>
      </c>
      <c r="P13" s="70">
        <f>SUM(P14:P34)</f>
        <v>894.54896999999994</v>
      </c>
      <c r="Q13" s="107">
        <f>SUM(Q14:Q34)</f>
        <v>876.69711999999993</v>
      </c>
      <c r="R13" s="82">
        <f t="shared" ref="R13:R35" si="18">IF(P13=0," ",IF(Q13/P13*100&gt;200,"св.200",Q13/P13))</f>
        <v>0.98004374204354627</v>
      </c>
      <c r="S13" s="70">
        <f>SUM(S14:S34)</f>
        <v>0.45899000000000001</v>
      </c>
      <c r="T13" s="107">
        <f>SUM(T14:T34)</f>
        <v>0</v>
      </c>
      <c r="U13" s="82">
        <f t="shared" si="7"/>
        <v>0</v>
      </c>
      <c r="V13" s="70">
        <f t="shared" ref="V13:Z13" si="19">SUM(V14:V34)</f>
        <v>0</v>
      </c>
      <c r="W13" s="107">
        <v>0</v>
      </c>
      <c r="X13" s="82" t="str">
        <f t="shared" si="8"/>
        <v xml:space="preserve"> </v>
      </c>
      <c r="Y13" s="70">
        <f t="shared" si="19"/>
        <v>1632.5238899999999</v>
      </c>
      <c r="Z13" s="70">
        <f t="shared" si="19"/>
        <v>49.086160000000007</v>
      </c>
      <c r="AA13" s="82">
        <f t="shared" si="9"/>
        <v>3.0067651873688664E-2</v>
      </c>
      <c r="AB13" s="77">
        <f>SUM(AB14:AB34)</f>
        <v>1116.8529000000001</v>
      </c>
      <c r="AC13" s="108">
        <f t="shared" ref="AC13:AO13" si="20">SUM(AC14:AC34)</f>
        <v>814.53006999999991</v>
      </c>
      <c r="AD13" s="83">
        <f t="shared" si="15"/>
        <v>0.7293082822276773</v>
      </c>
      <c r="AE13" s="77">
        <f t="shared" si="20"/>
        <v>271.36145999999991</v>
      </c>
      <c r="AF13" s="108">
        <f>SUM(AF14:AF34)</f>
        <v>238.70964999999998</v>
      </c>
      <c r="AG13" s="83">
        <f t="shared" ref="AG13:AG35" si="21">IF(AE13=0," ",IF(AF13/AE13*100&gt;200,"св.200",AF13/AE13))</f>
        <v>0.87967410700104598</v>
      </c>
      <c r="AH13" s="77">
        <f t="shared" si="20"/>
        <v>565.47752000000003</v>
      </c>
      <c r="AI13" s="108">
        <f t="shared" si="20"/>
        <v>428.18104999999997</v>
      </c>
      <c r="AJ13" s="83">
        <f t="shared" si="10"/>
        <v>0.75720260285501706</v>
      </c>
      <c r="AK13" s="77">
        <f t="shared" si="20"/>
        <v>181.24012000000002</v>
      </c>
      <c r="AL13" s="108">
        <f t="shared" si="20"/>
        <v>68.027590000000004</v>
      </c>
      <c r="AM13" s="83">
        <f t="shared" si="16"/>
        <v>0.37534509467329857</v>
      </c>
      <c r="AN13" s="77">
        <f t="shared" si="20"/>
        <v>62.913240000000009</v>
      </c>
      <c r="AO13" s="108">
        <f t="shared" si="20"/>
        <v>54.248129999999996</v>
      </c>
      <c r="AP13" s="83">
        <f t="shared" si="17"/>
        <v>0.86226889602252221</v>
      </c>
      <c r="AQ13" s="78">
        <f>AB13-AE13-AH13-AK13-AN13</f>
        <v>35.860560000000184</v>
      </c>
      <c r="AR13" s="78">
        <f t="shared" si="12"/>
        <v>25.363649999999929</v>
      </c>
      <c r="AS13" s="83">
        <f t="shared" ref="AS13:AS35" si="22">IF(AQ13=0," ",IF(AR13/AQ13*100&gt;200,"св.200",AR13/AQ13))</f>
        <v>0.70728538539274899</v>
      </c>
    </row>
    <row r="14" spans="1:46" s="23" customFormat="1" ht="15.75" x14ac:dyDescent="0.25">
      <c r="A14" s="24"/>
      <c r="B14" s="24">
        <v>1</v>
      </c>
      <c r="C14" s="25" t="s">
        <v>5</v>
      </c>
      <c r="D14" s="71">
        <f t="shared" si="14"/>
        <v>363.51891999999998</v>
      </c>
      <c r="E14" s="72">
        <f t="shared" ref="E14:E34" si="23">(H14+K14+N14+Q14+T14+W14+Z14+AC14)</f>
        <v>260.80678</v>
      </c>
      <c r="F14" s="84">
        <f t="shared" si="3"/>
        <v>0.71745035994275075</v>
      </c>
      <c r="G14" s="89">
        <v>192.5796</v>
      </c>
      <c r="H14" s="109">
        <v>211.68436</v>
      </c>
      <c r="I14" s="84">
        <f t="shared" si="4"/>
        <v>1.0992044847948588</v>
      </c>
      <c r="J14" s="89">
        <v>169.54729999999998</v>
      </c>
      <c r="K14" s="109">
        <v>27.389200000000002</v>
      </c>
      <c r="L14" s="84">
        <f t="shared" si="5"/>
        <v>0.16154312100517088</v>
      </c>
      <c r="M14" s="89">
        <v>0.89179999999999993</v>
      </c>
      <c r="N14" s="109">
        <v>18.600000000000001</v>
      </c>
      <c r="O14" s="84" t="str">
        <f t="shared" si="6"/>
        <v>св.200</v>
      </c>
      <c r="P14" s="89">
        <v>0</v>
      </c>
      <c r="Q14" s="109">
        <v>2.633</v>
      </c>
      <c r="R14" s="84" t="str">
        <f t="shared" si="18"/>
        <v xml:space="preserve"> </v>
      </c>
      <c r="S14" s="89">
        <v>0</v>
      </c>
      <c r="T14" s="85"/>
      <c r="U14" s="84" t="str">
        <f t="shared" si="7"/>
        <v xml:space="preserve"> </v>
      </c>
      <c r="V14" s="71"/>
      <c r="W14" s="75"/>
      <c r="X14" s="84" t="str">
        <f t="shared" si="8"/>
        <v xml:space="preserve"> </v>
      </c>
      <c r="Y14" s="89">
        <v>0</v>
      </c>
      <c r="Z14" s="85"/>
      <c r="AA14" s="84" t="str">
        <f t="shared" si="9"/>
        <v xml:space="preserve"> </v>
      </c>
      <c r="AB14" s="89">
        <v>0.50022</v>
      </c>
      <c r="AC14" s="109">
        <v>0.50022</v>
      </c>
      <c r="AD14" s="86">
        <f t="shared" si="15"/>
        <v>1</v>
      </c>
      <c r="AE14" s="89">
        <v>0</v>
      </c>
      <c r="AF14" s="109">
        <v>0</v>
      </c>
      <c r="AG14" s="86" t="str">
        <f t="shared" si="21"/>
        <v xml:space="preserve"> </v>
      </c>
      <c r="AH14" s="89">
        <v>0</v>
      </c>
      <c r="AI14" s="109"/>
      <c r="AJ14" s="86" t="str">
        <f t="shared" si="10"/>
        <v xml:space="preserve"> </v>
      </c>
      <c r="AK14" s="89">
        <v>0.50022</v>
      </c>
      <c r="AL14" s="109">
        <v>0.50022</v>
      </c>
      <c r="AM14" s="86">
        <f t="shared" si="16"/>
        <v>1</v>
      </c>
      <c r="AN14" s="89">
        <v>0</v>
      </c>
      <c r="AO14" s="109"/>
      <c r="AP14" s="86" t="str">
        <f t="shared" si="17"/>
        <v xml:space="preserve"> </v>
      </c>
      <c r="AQ14" s="74">
        <f>AB14-AE14-AH14-AK14-AN14</f>
        <v>0</v>
      </c>
      <c r="AR14" s="76">
        <f t="shared" ref="AR14:AR34" si="24">AC14-AF14-AI14-AL14-AO14</f>
        <v>0</v>
      </c>
      <c r="AS14" s="86" t="str">
        <f t="shared" si="13"/>
        <v xml:space="preserve"> </v>
      </c>
    </row>
    <row r="15" spans="1:46" s="23" customFormat="1" ht="15.75" x14ac:dyDescent="0.25">
      <c r="A15" s="24"/>
      <c r="B15" s="24">
        <v>2</v>
      </c>
      <c r="C15" s="25" t="s">
        <v>6</v>
      </c>
      <c r="D15" s="71">
        <f t="shared" si="14"/>
        <v>1728.7158900000002</v>
      </c>
      <c r="E15" s="72">
        <f t="shared" si="23"/>
        <v>911.70771999999999</v>
      </c>
      <c r="F15" s="84">
        <f t="shared" si="3"/>
        <v>0.52739014274925178</v>
      </c>
      <c r="G15" s="89">
        <v>1631.6447800000001</v>
      </c>
      <c r="H15" s="109">
        <v>854.93081000000006</v>
      </c>
      <c r="I15" s="84">
        <f t="shared" si="4"/>
        <v>0.52396870965995435</v>
      </c>
      <c r="J15" s="89">
        <v>93.38373</v>
      </c>
      <c r="K15" s="109">
        <v>19.757210000000001</v>
      </c>
      <c r="L15" s="84">
        <f t="shared" si="5"/>
        <v>0.21157015253085307</v>
      </c>
      <c r="M15" s="89">
        <v>6.1499999999999999E-2</v>
      </c>
      <c r="N15" s="109">
        <v>33.672699999999999</v>
      </c>
      <c r="O15" s="84" t="str">
        <f>IF(M15=0," ",IF(N15/M15*100&gt;200,"св.200",N15/M15))</f>
        <v>св.200</v>
      </c>
      <c r="P15" s="89">
        <v>2.76</v>
      </c>
      <c r="Q15" s="109">
        <v>3.347</v>
      </c>
      <c r="R15" s="84">
        <f t="shared" si="18"/>
        <v>1.21268115942029</v>
      </c>
      <c r="S15" s="89">
        <v>0</v>
      </c>
      <c r="T15" s="85"/>
      <c r="U15" s="84" t="str">
        <f t="shared" si="7"/>
        <v xml:space="preserve"> </v>
      </c>
      <c r="V15" s="71"/>
      <c r="W15" s="75"/>
      <c r="X15" s="84" t="str">
        <f t="shared" si="8"/>
        <v xml:space="preserve"> </v>
      </c>
      <c r="Y15" s="89">
        <v>0</v>
      </c>
      <c r="Z15" s="85"/>
      <c r="AA15" s="84" t="str">
        <f t="shared" si="9"/>
        <v xml:space="preserve"> </v>
      </c>
      <c r="AB15" s="89">
        <v>0.86587999999999998</v>
      </c>
      <c r="AC15" s="109">
        <v>0</v>
      </c>
      <c r="AD15" s="86">
        <f t="shared" si="15"/>
        <v>0</v>
      </c>
      <c r="AE15" s="89">
        <v>0</v>
      </c>
      <c r="AF15" s="109">
        <v>0</v>
      </c>
      <c r="AG15" s="86" t="str">
        <f t="shared" si="21"/>
        <v xml:space="preserve"> </v>
      </c>
      <c r="AH15" s="89">
        <v>0</v>
      </c>
      <c r="AI15" s="109">
        <v>0</v>
      </c>
      <c r="AJ15" s="86" t="str">
        <f t="shared" si="10"/>
        <v xml:space="preserve"> </v>
      </c>
      <c r="AK15" s="89">
        <v>0</v>
      </c>
      <c r="AL15" s="109">
        <v>0</v>
      </c>
      <c r="AM15" s="86" t="str">
        <f t="shared" si="16"/>
        <v xml:space="preserve"> </v>
      </c>
      <c r="AN15" s="89">
        <v>0.86587999999999998</v>
      </c>
      <c r="AO15" s="109"/>
      <c r="AP15" s="86">
        <f t="shared" si="17"/>
        <v>0</v>
      </c>
      <c r="AQ15" s="74">
        <f t="shared" ref="AQ15:AQ34" si="25">AB15-AE15-AH15-AK15-AN15</f>
        <v>0</v>
      </c>
      <c r="AR15" s="76">
        <f t="shared" si="24"/>
        <v>0</v>
      </c>
      <c r="AS15" s="86" t="str">
        <f t="shared" si="13"/>
        <v xml:space="preserve"> </v>
      </c>
    </row>
    <row r="16" spans="1:46" s="23" customFormat="1" ht="15.75" x14ac:dyDescent="0.25">
      <c r="A16" s="24"/>
      <c r="B16" s="24">
        <v>3</v>
      </c>
      <c r="C16" s="25" t="s">
        <v>168</v>
      </c>
      <c r="D16" s="71">
        <f>G16+J16+M16+P16+S16+V16+Y16+AB16</f>
        <v>1189.49882</v>
      </c>
      <c r="E16" s="72">
        <f>(H16+K16+N16+Q16+T16+W16+Z16+AC16)</f>
        <v>619.32578999999998</v>
      </c>
      <c r="F16" s="84">
        <f t="shared" si="3"/>
        <v>0.52066112179917923</v>
      </c>
      <c r="G16" s="89">
        <v>484.23649999999998</v>
      </c>
      <c r="H16" s="109">
        <v>425.36439000000001</v>
      </c>
      <c r="I16" s="84">
        <f t="shared" si="4"/>
        <v>0.87842281612393946</v>
      </c>
      <c r="J16" s="89">
        <v>288.14305999999999</v>
      </c>
      <c r="K16" s="109">
        <v>122.80618</v>
      </c>
      <c r="L16" s="84">
        <f t="shared" si="5"/>
        <v>0.42619863896774052</v>
      </c>
      <c r="M16" s="89">
        <v>0.40899999999999997</v>
      </c>
      <c r="N16" s="109">
        <v>0.91749999999999998</v>
      </c>
      <c r="O16" s="84" t="str">
        <f t="shared" si="6"/>
        <v>св.200</v>
      </c>
      <c r="P16" s="89">
        <v>22.165830000000003</v>
      </c>
      <c r="Q16" s="109">
        <v>6.9988299999999999</v>
      </c>
      <c r="R16" s="84">
        <f>IF(Q16=0," ",IF(Q16/P16*100&gt;200,"св.200",Q16/P16))</f>
        <v>0.31574860945879307</v>
      </c>
      <c r="S16" s="89">
        <v>0</v>
      </c>
      <c r="T16" s="85"/>
      <c r="U16" s="84" t="str">
        <f t="shared" si="7"/>
        <v xml:space="preserve"> </v>
      </c>
      <c r="V16" s="71"/>
      <c r="W16" s="75"/>
      <c r="X16" s="84" t="str">
        <f t="shared" si="8"/>
        <v xml:space="preserve"> </v>
      </c>
      <c r="Y16" s="89">
        <v>329.79199999999997</v>
      </c>
      <c r="Z16" s="85"/>
      <c r="AA16" s="84">
        <f t="shared" si="9"/>
        <v>0</v>
      </c>
      <c r="AB16" s="89">
        <v>64.752430000000004</v>
      </c>
      <c r="AC16" s="109">
        <v>63.238889999999998</v>
      </c>
      <c r="AD16" s="86">
        <f t="shared" si="15"/>
        <v>0.97662574207639763</v>
      </c>
      <c r="AE16" s="89">
        <v>34.844000000000001</v>
      </c>
      <c r="AF16" s="109">
        <v>34.844000000000001</v>
      </c>
      <c r="AG16" s="86">
        <f t="shared" si="21"/>
        <v>1</v>
      </c>
      <c r="AH16" s="89">
        <v>29.784389999999998</v>
      </c>
      <c r="AI16" s="109">
        <v>28.270849999999999</v>
      </c>
      <c r="AJ16" s="86">
        <f t="shared" si="10"/>
        <v>0.94918344810822053</v>
      </c>
      <c r="AK16" s="89">
        <v>0</v>
      </c>
      <c r="AL16" s="109">
        <v>0</v>
      </c>
      <c r="AM16" s="86" t="str">
        <f>IF(AL16=0," ",IF(AL16/AK16*100&gt;200,"св.200",AL16/AK16))</f>
        <v xml:space="preserve"> </v>
      </c>
      <c r="AN16" s="89">
        <v>0</v>
      </c>
      <c r="AO16" s="109">
        <v>0</v>
      </c>
      <c r="AP16" s="86" t="str">
        <f t="shared" si="17"/>
        <v xml:space="preserve"> </v>
      </c>
      <c r="AQ16" s="74">
        <f t="shared" si="25"/>
        <v>0.12404000000000437</v>
      </c>
      <c r="AR16" s="76">
        <f t="shared" si="24"/>
        <v>0.12403999999999726</v>
      </c>
      <c r="AS16" s="86">
        <f t="shared" si="13"/>
        <v>0.99999999999994271</v>
      </c>
    </row>
    <row r="17" spans="1:45" s="23" customFormat="1" ht="15.75" x14ac:dyDescent="0.25">
      <c r="A17" s="24"/>
      <c r="B17" s="24">
        <v>4</v>
      </c>
      <c r="C17" s="25" t="s">
        <v>7</v>
      </c>
      <c r="D17" s="71">
        <f t="shared" si="14"/>
        <v>2154.1019000000001</v>
      </c>
      <c r="E17" s="72">
        <f t="shared" ref="E17" si="26">(H17+K17+N17+Q17+T17+W17+Z17+AC17)</f>
        <v>1571.4457600000001</v>
      </c>
      <c r="F17" s="84">
        <f t="shared" si="3"/>
        <v>0.72951319526713199</v>
      </c>
      <c r="G17" s="89">
        <v>1324.2198600000002</v>
      </c>
      <c r="H17" s="109">
        <v>902.61999000000003</v>
      </c>
      <c r="I17" s="84">
        <f t="shared" si="4"/>
        <v>0.68162396386352331</v>
      </c>
      <c r="J17" s="89">
        <v>444.49501000000004</v>
      </c>
      <c r="K17" s="109">
        <v>332.26614000000001</v>
      </c>
      <c r="L17" s="84">
        <f t="shared" si="5"/>
        <v>0.74751376848977447</v>
      </c>
      <c r="M17" s="89">
        <v>0.58489999999999998</v>
      </c>
      <c r="N17" s="109">
        <v>0.15890000000000001</v>
      </c>
      <c r="O17" s="84">
        <f>IF(N17=0," ",IF(N17/M17*100&gt;200,"св.200",N17/M17))</f>
        <v>0.27167037100359037</v>
      </c>
      <c r="P17" s="89">
        <v>30.3</v>
      </c>
      <c r="Q17" s="109">
        <v>4.8</v>
      </c>
      <c r="R17" s="84">
        <f t="shared" si="18"/>
        <v>0.15841584158415842</v>
      </c>
      <c r="S17" s="89">
        <v>0</v>
      </c>
      <c r="T17" s="85"/>
      <c r="U17" s="84" t="str">
        <f t="shared" si="7"/>
        <v xml:space="preserve"> </v>
      </c>
      <c r="V17" s="71"/>
      <c r="W17" s="75"/>
      <c r="X17" s="84" t="str">
        <f t="shared" si="8"/>
        <v xml:space="preserve"> </v>
      </c>
      <c r="Y17" s="89">
        <v>0</v>
      </c>
      <c r="Z17" s="109">
        <v>0</v>
      </c>
      <c r="AA17" s="84" t="str">
        <f t="shared" si="9"/>
        <v xml:space="preserve"> </v>
      </c>
      <c r="AB17" s="89">
        <v>354.50213000000002</v>
      </c>
      <c r="AC17" s="109">
        <v>331.60073</v>
      </c>
      <c r="AD17" s="86">
        <f t="shared" si="15"/>
        <v>0.93539841354408781</v>
      </c>
      <c r="AE17" s="89">
        <v>10.25492</v>
      </c>
      <c r="AF17" s="109">
        <v>0</v>
      </c>
      <c r="AG17" s="86">
        <f t="shared" si="21"/>
        <v>0</v>
      </c>
      <c r="AH17" s="89">
        <v>326.79177000000004</v>
      </c>
      <c r="AI17" s="109">
        <v>317.37313</v>
      </c>
      <c r="AJ17" s="86">
        <f t="shared" si="10"/>
        <v>0.97117846633652971</v>
      </c>
      <c r="AK17" s="89">
        <v>0.85835000000000006</v>
      </c>
      <c r="AL17" s="109">
        <v>0</v>
      </c>
      <c r="AM17" s="86">
        <f t="shared" si="16"/>
        <v>0</v>
      </c>
      <c r="AN17" s="89">
        <v>14.90169</v>
      </c>
      <c r="AO17" s="109">
        <v>12.71101</v>
      </c>
      <c r="AP17" s="86">
        <f t="shared" si="17"/>
        <v>0.85299117080009046</v>
      </c>
      <c r="AQ17" s="74">
        <f t="shared" si="25"/>
        <v>1.6953999999999514</v>
      </c>
      <c r="AR17" s="76">
        <f t="shared" si="24"/>
        <v>1.5165899999999954</v>
      </c>
      <c r="AS17" s="86">
        <f t="shared" si="13"/>
        <v>0.89453226377258399</v>
      </c>
    </row>
    <row r="18" spans="1:45" s="23" customFormat="1" ht="15.75" x14ac:dyDescent="0.25">
      <c r="A18" s="24"/>
      <c r="B18" s="24">
        <v>5</v>
      </c>
      <c r="C18" s="25" t="s">
        <v>183</v>
      </c>
      <c r="D18" s="71">
        <f>G18+J18+M18+P18+S18+V18+Y18+AB18</f>
        <v>9528.3955266942121</v>
      </c>
      <c r="E18" s="72">
        <f>(H18+K18+N18+Q18+T18+W18+Z18+AC18)</f>
        <v>5437.5754500000003</v>
      </c>
      <c r="F18" s="84">
        <f t="shared" si="3"/>
        <v>0.57067062705010485</v>
      </c>
      <c r="G18" s="89">
        <f>5187.33333181818/55*65</f>
        <v>6130.484846694213</v>
      </c>
      <c r="H18" s="109">
        <v>3473.62185</v>
      </c>
      <c r="I18" s="84">
        <f t="shared" si="4"/>
        <v>0.56661453977381693</v>
      </c>
      <c r="J18" s="89">
        <v>2902.4655499999999</v>
      </c>
      <c r="K18" s="109">
        <v>1571.9547600000001</v>
      </c>
      <c r="L18" s="84">
        <f t="shared" si="5"/>
        <v>0.54159290882884037</v>
      </c>
      <c r="M18" s="89">
        <v>13.710870000000002</v>
      </c>
      <c r="N18" s="109">
        <v>34.316230000000004</v>
      </c>
      <c r="O18" s="84" t="str">
        <f t="shared" si="6"/>
        <v>св.200</v>
      </c>
      <c r="P18" s="89">
        <v>229.48699999999999</v>
      </c>
      <c r="Q18" s="109">
        <v>322.81003999999996</v>
      </c>
      <c r="R18" s="84">
        <f t="shared" si="18"/>
        <v>1.4066593750408518</v>
      </c>
      <c r="S18" s="89">
        <v>0.33607999999999999</v>
      </c>
      <c r="T18" s="85"/>
      <c r="U18" s="84">
        <f t="shared" si="7"/>
        <v>0</v>
      </c>
      <c r="V18" s="71"/>
      <c r="W18" s="75"/>
      <c r="X18" s="84" t="str">
        <f t="shared" si="8"/>
        <v xml:space="preserve"> </v>
      </c>
      <c r="Y18" s="89">
        <v>60.194000000000003</v>
      </c>
      <c r="Z18" s="109">
        <v>4.8250000000000002</v>
      </c>
      <c r="AA18" s="84">
        <f t="shared" si="9"/>
        <v>8.0157490779811935E-2</v>
      </c>
      <c r="AB18" s="89">
        <v>191.71717999999998</v>
      </c>
      <c r="AC18" s="109">
        <v>30.04757</v>
      </c>
      <c r="AD18" s="86">
        <f t="shared" si="15"/>
        <v>0.15672862494639239</v>
      </c>
      <c r="AE18" s="89">
        <v>20.492380000000001</v>
      </c>
      <c r="AF18" s="109">
        <v>1.0117400000000001</v>
      </c>
      <c r="AG18" s="86">
        <f t="shared" si="21"/>
        <v>4.9371522487871106E-2</v>
      </c>
      <c r="AH18" s="89">
        <v>47.097149999999999</v>
      </c>
      <c r="AI18" s="109">
        <v>18.570830000000001</v>
      </c>
      <c r="AJ18" s="86">
        <f t="shared" si="10"/>
        <v>0.39430899746587639</v>
      </c>
      <c r="AK18" s="89">
        <v>94.077500000000001</v>
      </c>
      <c r="AL18" s="109">
        <v>8.7883700000000005</v>
      </c>
      <c r="AM18" s="86">
        <f t="shared" si="16"/>
        <v>9.3416279131567068E-2</v>
      </c>
      <c r="AN18" s="89">
        <v>16.73413</v>
      </c>
      <c r="AO18" s="109">
        <v>7.92E-3</v>
      </c>
      <c r="AP18" s="86">
        <f t="shared" si="17"/>
        <v>4.73284240053113E-4</v>
      </c>
      <c r="AQ18" s="74">
        <f t="shared" si="25"/>
        <v>13.316019999999988</v>
      </c>
      <c r="AR18" s="76">
        <f t="shared" si="24"/>
        <v>1.6687099999999995</v>
      </c>
      <c r="AS18" s="86">
        <f t="shared" si="13"/>
        <v>0.12531597279066875</v>
      </c>
    </row>
    <row r="19" spans="1:45" s="23" customFormat="1" ht="15.75" x14ac:dyDescent="0.25">
      <c r="A19" s="24"/>
      <c r="B19" s="24">
        <v>6</v>
      </c>
      <c r="C19" s="25" t="s">
        <v>8</v>
      </c>
      <c r="D19" s="71">
        <f t="shared" si="14"/>
        <v>1906.6587800000007</v>
      </c>
      <c r="E19" s="72">
        <f t="shared" si="23"/>
        <v>1252.1674300000002</v>
      </c>
      <c r="F19" s="84">
        <f t="shared" si="3"/>
        <v>0.65673388607058458</v>
      </c>
      <c r="G19" s="89">
        <v>1637.8573600000002</v>
      </c>
      <c r="H19" s="109">
        <v>1070.54312</v>
      </c>
      <c r="I19" s="84">
        <f t="shared" si="4"/>
        <v>0.65362414709910999</v>
      </c>
      <c r="J19" s="89">
        <v>158.86370000000002</v>
      </c>
      <c r="K19" s="109">
        <v>102.05552</v>
      </c>
      <c r="L19" s="84">
        <f t="shared" si="5"/>
        <v>0.64240931062287976</v>
      </c>
      <c r="M19" s="89">
        <v>1.6119000000000001</v>
      </c>
      <c r="N19" s="109">
        <v>1.6119000000000001</v>
      </c>
      <c r="O19" s="84">
        <f t="shared" si="6"/>
        <v>1</v>
      </c>
      <c r="P19" s="89">
        <v>15.958</v>
      </c>
      <c r="Q19" s="109">
        <v>3.25</v>
      </c>
      <c r="R19" s="84">
        <f t="shared" si="18"/>
        <v>0.20365960646697581</v>
      </c>
      <c r="S19" s="89">
        <v>0</v>
      </c>
      <c r="T19" s="85"/>
      <c r="U19" s="84" t="str">
        <f t="shared" si="7"/>
        <v xml:space="preserve"> </v>
      </c>
      <c r="V19" s="71"/>
      <c r="W19" s="75"/>
      <c r="X19" s="84" t="str">
        <f t="shared" si="8"/>
        <v xml:space="preserve"> </v>
      </c>
      <c r="Y19" s="89">
        <v>59.160890000000002</v>
      </c>
      <c r="Z19" s="109">
        <v>44.261160000000004</v>
      </c>
      <c r="AA19" s="84">
        <f t="shared" si="9"/>
        <v>0.74814898829277254</v>
      </c>
      <c r="AB19" s="89">
        <v>33.20693</v>
      </c>
      <c r="AC19" s="109">
        <v>30.445730000000001</v>
      </c>
      <c r="AD19" s="86">
        <f t="shared" si="15"/>
        <v>0.9168486818865822</v>
      </c>
      <c r="AE19" s="89">
        <v>27.339839999999999</v>
      </c>
      <c r="AF19" s="109">
        <v>27.339839999999999</v>
      </c>
      <c r="AG19" s="86">
        <f t="shared" si="21"/>
        <v>1</v>
      </c>
      <c r="AH19" s="89">
        <v>3.56765</v>
      </c>
      <c r="AI19" s="109">
        <v>2.9757800000000003</v>
      </c>
      <c r="AJ19" s="86">
        <f t="shared" si="10"/>
        <v>0.83410087872969607</v>
      </c>
      <c r="AK19" s="89">
        <v>0</v>
      </c>
      <c r="AL19" s="109">
        <v>0</v>
      </c>
      <c r="AM19" s="86" t="str">
        <f t="shared" si="16"/>
        <v xml:space="preserve"> </v>
      </c>
      <c r="AN19" s="89">
        <v>2.16933</v>
      </c>
      <c r="AO19" s="109">
        <v>0</v>
      </c>
      <c r="AP19" s="86">
        <f t="shared" si="17"/>
        <v>0</v>
      </c>
      <c r="AQ19" s="74">
        <f t="shared" si="25"/>
        <v>0.13011000000000106</v>
      </c>
      <c r="AR19" s="76">
        <f t="shared" si="24"/>
        <v>0.13011000000000195</v>
      </c>
      <c r="AS19" s="86">
        <f t="shared" si="13"/>
        <v>1.0000000000000069</v>
      </c>
    </row>
    <row r="20" spans="1:45" s="23" customFormat="1" ht="15.75" x14ac:dyDescent="0.25">
      <c r="A20" s="24"/>
      <c r="B20" s="24">
        <v>7</v>
      </c>
      <c r="C20" s="25" t="s">
        <v>9</v>
      </c>
      <c r="D20" s="71">
        <f t="shared" si="14"/>
        <v>977.31497000000013</v>
      </c>
      <c r="E20" s="72">
        <f t="shared" si="23"/>
        <v>1159.2663799999998</v>
      </c>
      <c r="F20" s="84">
        <f t="shared" si="3"/>
        <v>1.1861747907125577</v>
      </c>
      <c r="G20" s="89">
        <v>356.65755000000001</v>
      </c>
      <c r="H20" s="109">
        <v>558.43624</v>
      </c>
      <c r="I20" s="84">
        <f t="shared" si="4"/>
        <v>1.565749105829948</v>
      </c>
      <c r="J20" s="89">
        <v>510.93419</v>
      </c>
      <c r="K20" s="109">
        <v>557.58921999999995</v>
      </c>
      <c r="L20" s="84">
        <f t="shared" si="5"/>
        <v>1.09131318849498</v>
      </c>
      <c r="M20" s="89">
        <v>39.605220000000003</v>
      </c>
      <c r="N20" s="109">
        <v>0.88200000000000001</v>
      </c>
      <c r="O20" s="84">
        <f t="shared" si="6"/>
        <v>2.2269791709274685E-2</v>
      </c>
      <c r="P20" s="89">
        <v>64.519000000000005</v>
      </c>
      <c r="Q20" s="109">
        <v>42.358919999999998</v>
      </c>
      <c r="R20" s="84">
        <f>IF(Q20=0," ",IF(Q20/P20*100&gt;200,"св.200",Q20/P20))</f>
        <v>0.65653404423503148</v>
      </c>
      <c r="S20" s="89">
        <v>0</v>
      </c>
      <c r="T20" s="85"/>
      <c r="U20" s="84" t="str">
        <f t="shared" si="7"/>
        <v xml:space="preserve"> </v>
      </c>
      <c r="V20" s="71"/>
      <c r="W20" s="75"/>
      <c r="X20" s="84" t="str">
        <f t="shared" si="8"/>
        <v xml:space="preserve"> </v>
      </c>
      <c r="Y20" s="89">
        <v>0</v>
      </c>
      <c r="Z20" s="110"/>
      <c r="AA20" s="84" t="str">
        <f t="shared" si="9"/>
        <v xml:space="preserve"> </v>
      </c>
      <c r="AB20" s="89">
        <v>5.5990099999999998</v>
      </c>
      <c r="AC20" s="109">
        <v>0</v>
      </c>
      <c r="AD20" s="86">
        <f t="shared" si="15"/>
        <v>0</v>
      </c>
      <c r="AE20" s="89">
        <v>0</v>
      </c>
      <c r="AF20" s="109">
        <v>0</v>
      </c>
      <c r="AG20" s="86" t="str">
        <f t="shared" si="21"/>
        <v xml:space="preserve"> </v>
      </c>
      <c r="AH20" s="89">
        <v>2.0883699999999998</v>
      </c>
      <c r="AI20" s="109">
        <v>0</v>
      </c>
      <c r="AJ20" s="86">
        <f t="shared" si="10"/>
        <v>0</v>
      </c>
      <c r="AK20" s="89">
        <v>0</v>
      </c>
      <c r="AL20" s="109">
        <v>0</v>
      </c>
      <c r="AM20" s="86" t="str">
        <f>IF(AL20=0," ",IF(AL20/AK20*100&gt;200,"св.200",AL20/AK20))</f>
        <v xml:space="preserve"> </v>
      </c>
      <c r="AN20" s="89">
        <v>3.4634499999999999</v>
      </c>
      <c r="AO20" s="109">
        <v>0</v>
      </c>
      <c r="AP20" s="86">
        <f t="shared" si="17"/>
        <v>0</v>
      </c>
      <c r="AQ20" s="74">
        <f t="shared" si="25"/>
        <v>4.7190000000000065E-2</v>
      </c>
      <c r="AR20" s="76">
        <f t="shared" si="24"/>
        <v>0</v>
      </c>
      <c r="AS20" s="86">
        <f t="shared" si="13"/>
        <v>0</v>
      </c>
    </row>
    <row r="21" spans="1:45" s="23" customFormat="1" ht="15.75" x14ac:dyDescent="0.25">
      <c r="A21" s="24"/>
      <c r="B21" s="24">
        <v>8</v>
      </c>
      <c r="C21" s="25" t="s">
        <v>169</v>
      </c>
      <c r="D21" s="71">
        <f>G21+J21+M21+P21+S21+V21+Y21+AB21</f>
        <v>1764.4052500000003</v>
      </c>
      <c r="E21" s="72">
        <f>(H21+K21+N21+Q21+T21+W21+Z21+AC21)</f>
        <v>2117.0548199999998</v>
      </c>
      <c r="F21" s="84">
        <f t="shared" si="3"/>
        <v>1.1998688056499489</v>
      </c>
      <c r="G21" s="89">
        <v>1333.9440900000002</v>
      </c>
      <c r="H21" s="109">
        <v>1863.0004899999999</v>
      </c>
      <c r="I21" s="84">
        <f t="shared" si="4"/>
        <v>1.396610625562275</v>
      </c>
      <c r="J21" s="89">
        <v>400.70628000000005</v>
      </c>
      <c r="K21" s="109">
        <v>209.69537</v>
      </c>
      <c r="L21" s="84">
        <f t="shared" si="5"/>
        <v>0.52331440874847279</v>
      </c>
      <c r="M21" s="89">
        <v>7.8400000000000011E-2</v>
      </c>
      <c r="N21" s="109">
        <v>0</v>
      </c>
      <c r="O21" s="84">
        <f t="shared" si="6"/>
        <v>0</v>
      </c>
      <c r="P21" s="89">
        <v>4.8</v>
      </c>
      <c r="Q21" s="109">
        <v>20.597000000000001</v>
      </c>
      <c r="R21" s="84" t="str">
        <f t="shared" si="18"/>
        <v>св.200</v>
      </c>
      <c r="S21" s="89">
        <v>0</v>
      </c>
      <c r="T21" s="85"/>
      <c r="U21" s="84" t="str">
        <f t="shared" si="7"/>
        <v xml:space="preserve"> </v>
      </c>
      <c r="V21" s="71"/>
      <c r="W21" s="75"/>
      <c r="X21" s="84" t="str">
        <f t="shared" si="8"/>
        <v xml:space="preserve"> </v>
      </c>
      <c r="Y21" s="89">
        <v>0</v>
      </c>
      <c r="Z21" s="109"/>
      <c r="AA21" s="84" t="str">
        <f t="shared" si="9"/>
        <v xml:space="preserve"> </v>
      </c>
      <c r="AB21" s="89">
        <v>24.876480000000001</v>
      </c>
      <c r="AC21" s="109">
        <v>23.761959999999998</v>
      </c>
      <c r="AD21" s="86">
        <f t="shared" si="15"/>
        <v>0.95519784149525966</v>
      </c>
      <c r="AE21" s="89">
        <v>9.5459999999999994</v>
      </c>
      <c r="AF21" s="109">
        <v>9.5459999999999994</v>
      </c>
      <c r="AG21" s="86">
        <f t="shared" si="21"/>
        <v>1</v>
      </c>
      <c r="AH21" s="89">
        <v>12.11543</v>
      </c>
      <c r="AI21" s="109">
        <v>11.79917</v>
      </c>
      <c r="AJ21" s="86">
        <f t="shared" si="10"/>
        <v>0.97389609778604636</v>
      </c>
      <c r="AK21" s="89">
        <v>0.95757000000000003</v>
      </c>
      <c r="AL21" s="109">
        <v>0.95757000000000003</v>
      </c>
      <c r="AM21" s="86">
        <f t="shared" si="16"/>
        <v>1</v>
      </c>
      <c r="AN21" s="89">
        <v>0.61545000000000005</v>
      </c>
      <c r="AO21" s="109">
        <v>0.26218999999999998</v>
      </c>
      <c r="AP21" s="86">
        <f t="shared" si="17"/>
        <v>0.42601348606710532</v>
      </c>
      <c r="AQ21" s="74">
        <f t="shared" si="25"/>
        <v>1.6420300000000014</v>
      </c>
      <c r="AR21" s="76">
        <f t="shared" si="24"/>
        <v>1.1970299999999989</v>
      </c>
      <c r="AS21" s="86">
        <f t="shared" si="13"/>
        <v>0.72899398914757818</v>
      </c>
    </row>
    <row r="22" spans="1:45" s="23" customFormat="1" ht="15.75" x14ac:dyDescent="0.25">
      <c r="A22" s="24"/>
      <c r="B22" s="24">
        <v>9</v>
      </c>
      <c r="C22" s="25" t="s">
        <v>10</v>
      </c>
      <c r="D22" s="71">
        <f t="shared" si="14"/>
        <v>2376.21225</v>
      </c>
      <c r="E22" s="72">
        <f t="shared" si="23"/>
        <v>1797.62366</v>
      </c>
      <c r="F22" s="84">
        <f t="shared" si="3"/>
        <v>0.75650803500402797</v>
      </c>
      <c r="G22" s="89">
        <v>1872.2236699999999</v>
      </c>
      <c r="H22" s="109">
        <v>1614.98534</v>
      </c>
      <c r="I22" s="84">
        <f t="shared" si="4"/>
        <v>0.86260277865197599</v>
      </c>
      <c r="J22" s="89">
        <v>460.78474</v>
      </c>
      <c r="K22" s="109">
        <v>120.86888</v>
      </c>
      <c r="L22" s="84">
        <f t="shared" si="5"/>
        <v>0.2623109437174504</v>
      </c>
      <c r="M22" s="89">
        <v>2.3309000000000002</v>
      </c>
      <c r="N22" s="109">
        <v>1.7509999999999999</v>
      </c>
      <c r="O22" s="84">
        <f t="shared" si="6"/>
        <v>0.75121197820584318</v>
      </c>
      <c r="P22" s="89">
        <v>16.11</v>
      </c>
      <c r="Q22" s="109">
        <v>46.863</v>
      </c>
      <c r="R22" s="84" t="str">
        <f t="shared" si="18"/>
        <v>св.200</v>
      </c>
      <c r="S22" s="89">
        <v>0</v>
      </c>
      <c r="T22" s="85"/>
      <c r="U22" s="84" t="str">
        <f t="shared" si="7"/>
        <v xml:space="preserve"> </v>
      </c>
      <c r="V22" s="71"/>
      <c r="W22" s="75"/>
      <c r="X22" s="84" t="str">
        <f t="shared" si="8"/>
        <v xml:space="preserve"> </v>
      </c>
      <c r="Y22" s="89">
        <v>0</v>
      </c>
      <c r="Z22" s="109"/>
      <c r="AA22" s="84" t="str">
        <f t="shared" si="9"/>
        <v xml:space="preserve"> </v>
      </c>
      <c r="AB22" s="89">
        <v>24.76294</v>
      </c>
      <c r="AC22" s="109">
        <v>13.15544</v>
      </c>
      <c r="AD22" s="86">
        <f t="shared" si="15"/>
        <v>0.53125517406253053</v>
      </c>
      <c r="AE22" s="89">
        <v>2.564E-2</v>
      </c>
      <c r="AF22" s="109">
        <v>2.564E-2</v>
      </c>
      <c r="AG22" s="86">
        <f t="shared" si="21"/>
        <v>1</v>
      </c>
      <c r="AH22" s="89">
        <v>17.546220000000002</v>
      </c>
      <c r="AI22" s="109">
        <v>12.171989999999999</v>
      </c>
      <c r="AJ22" s="86">
        <f t="shared" si="10"/>
        <v>0.69371009824338226</v>
      </c>
      <c r="AK22" s="89">
        <v>6.0398900000000006</v>
      </c>
      <c r="AL22" s="109">
        <v>0.24237</v>
      </c>
      <c r="AM22" s="86">
        <f t="shared" si="16"/>
        <v>4.0128214255557633E-2</v>
      </c>
      <c r="AN22" s="89">
        <v>9.7129999999999994E-2</v>
      </c>
      <c r="AO22" s="109">
        <v>7.4400000000000004E-3</v>
      </c>
      <c r="AP22" s="86">
        <f t="shared" si="17"/>
        <v>7.6598373314115106E-2</v>
      </c>
      <c r="AQ22" s="74">
        <f t="shared" si="25"/>
        <v>1.0540599999999989</v>
      </c>
      <c r="AR22" s="76">
        <f t="shared" si="24"/>
        <v>0.70800000000000207</v>
      </c>
      <c r="AS22" s="86">
        <f t="shared" si="13"/>
        <v>0.67168851868015367</v>
      </c>
    </row>
    <row r="23" spans="1:45" s="23" customFormat="1" ht="15.75" x14ac:dyDescent="0.25">
      <c r="A23" s="24"/>
      <c r="B23" s="24">
        <v>10</v>
      </c>
      <c r="C23" s="25" t="s">
        <v>11</v>
      </c>
      <c r="D23" s="71">
        <f t="shared" si="14"/>
        <v>582.14392999999995</v>
      </c>
      <c r="E23" s="72">
        <f t="shared" si="23"/>
        <v>275.23465999999996</v>
      </c>
      <c r="F23" s="84">
        <f t="shared" si="3"/>
        <v>0.47279486363449669</v>
      </c>
      <c r="G23" s="89">
        <v>487.78023999999999</v>
      </c>
      <c r="H23" s="109">
        <v>235.49127999999999</v>
      </c>
      <c r="I23" s="84">
        <f t="shared" si="4"/>
        <v>0.48278150832842265</v>
      </c>
      <c r="J23" s="89">
        <v>77.343170000000001</v>
      </c>
      <c r="K23" s="109">
        <v>7.2679799999999997</v>
      </c>
      <c r="L23" s="84">
        <f t="shared" si="5"/>
        <v>9.3970547108425992E-2</v>
      </c>
      <c r="M23" s="89">
        <v>0.13789999999999999</v>
      </c>
      <c r="N23" s="109">
        <v>11.5472</v>
      </c>
      <c r="O23" s="84" t="str">
        <f t="shared" si="6"/>
        <v>св.200</v>
      </c>
      <c r="P23" s="89">
        <v>0</v>
      </c>
      <c r="Q23" s="109">
        <v>5.5190000000000001</v>
      </c>
      <c r="R23" s="84" t="str">
        <f t="shared" si="18"/>
        <v xml:space="preserve"> </v>
      </c>
      <c r="S23" s="89">
        <v>0</v>
      </c>
      <c r="T23" s="85"/>
      <c r="U23" s="84" t="str">
        <f t="shared" si="7"/>
        <v xml:space="preserve"> </v>
      </c>
      <c r="V23" s="71"/>
      <c r="W23" s="75"/>
      <c r="X23" s="84" t="str">
        <f t="shared" si="8"/>
        <v xml:space="preserve"> </v>
      </c>
      <c r="Y23" s="89">
        <v>0</v>
      </c>
      <c r="Z23" s="109"/>
      <c r="AA23" s="84" t="str">
        <f t="shared" si="9"/>
        <v xml:space="preserve"> </v>
      </c>
      <c r="AB23" s="89">
        <v>16.882619999999999</v>
      </c>
      <c r="AC23" s="109">
        <v>15.4092</v>
      </c>
      <c r="AD23" s="86">
        <f t="shared" si="15"/>
        <v>0.9127256314481994</v>
      </c>
      <c r="AE23" s="89">
        <v>14.666729999999999</v>
      </c>
      <c r="AF23" s="109">
        <v>14.666729999999999</v>
      </c>
      <c r="AG23" s="86">
        <f t="shared" si="21"/>
        <v>1</v>
      </c>
      <c r="AH23" s="89">
        <v>0</v>
      </c>
      <c r="AI23" s="109">
        <v>0</v>
      </c>
      <c r="AJ23" s="86" t="str">
        <f t="shared" si="10"/>
        <v xml:space="preserve"> </v>
      </c>
      <c r="AK23" s="89">
        <v>0.37510000000000004</v>
      </c>
      <c r="AL23" s="109">
        <v>8.4599999999999995E-2</v>
      </c>
      <c r="AM23" s="86">
        <f t="shared" si="16"/>
        <v>0.22553985603838972</v>
      </c>
      <c r="AN23" s="89">
        <v>0.58910000000000007</v>
      </c>
      <c r="AO23" s="109">
        <v>8.8800000000000004E-2</v>
      </c>
      <c r="AP23" s="86">
        <f t="shared" si="17"/>
        <v>0.15073841453063994</v>
      </c>
      <c r="AQ23" s="74">
        <f t="shared" si="25"/>
        <v>1.25169</v>
      </c>
      <c r="AR23" s="76">
        <f t="shared" si="24"/>
        <v>0.56907000000000085</v>
      </c>
      <c r="AS23" s="86">
        <f t="shared" si="13"/>
        <v>0.45464132492869708</v>
      </c>
    </row>
    <row r="24" spans="1:45" s="23" customFormat="1" ht="15.75" x14ac:dyDescent="0.25">
      <c r="A24" s="24"/>
      <c r="B24" s="24">
        <v>11</v>
      </c>
      <c r="C24" s="25" t="s">
        <v>12</v>
      </c>
      <c r="D24" s="71">
        <f t="shared" si="14"/>
        <v>884.56315000000006</v>
      </c>
      <c r="E24" s="72">
        <f t="shared" si="23"/>
        <v>398.79842999999994</v>
      </c>
      <c r="F24" s="84">
        <f t="shared" si="3"/>
        <v>0.45084223777578786</v>
      </c>
      <c r="G24" s="89">
        <v>545.84854000000007</v>
      </c>
      <c r="H24" s="109">
        <v>132.93823999999998</v>
      </c>
      <c r="I24" s="84">
        <f t="shared" si="4"/>
        <v>0.24354418901624242</v>
      </c>
      <c r="J24" s="89">
        <v>299.93069000000003</v>
      </c>
      <c r="K24" s="109">
        <v>226.68285</v>
      </c>
      <c r="L24" s="84">
        <f t="shared" si="5"/>
        <v>0.7557841113225191</v>
      </c>
      <c r="M24" s="89">
        <v>0</v>
      </c>
      <c r="N24" s="109">
        <v>0</v>
      </c>
      <c r="O24" s="84" t="str">
        <f t="shared" si="6"/>
        <v xml:space="preserve"> </v>
      </c>
      <c r="P24" s="89">
        <v>28.718169999999997</v>
      </c>
      <c r="Q24" s="109">
        <v>38.248860000000001</v>
      </c>
      <c r="R24" s="84">
        <f t="shared" si="18"/>
        <v>1.3318696838969895</v>
      </c>
      <c r="S24" s="89">
        <v>6.0499999999999998E-3</v>
      </c>
      <c r="T24" s="85"/>
      <c r="U24" s="84" t="str">
        <f>IF(T24=0," ",IF(T24/S24*100&gt;200,"св.200",T24/S24))</f>
        <v xml:space="preserve"> </v>
      </c>
      <c r="V24" s="71"/>
      <c r="W24" s="75"/>
      <c r="X24" s="84" t="str">
        <f t="shared" si="8"/>
        <v xml:space="preserve"> </v>
      </c>
      <c r="Y24" s="89">
        <v>0</v>
      </c>
      <c r="Z24" s="109"/>
      <c r="AA24" s="84" t="str">
        <f t="shared" si="9"/>
        <v xml:space="preserve"> </v>
      </c>
      <c r="AB24" s="89">
        <v>10.059700000000001</v>
      </c>
      <c r="AC24" s="109">
        <v>0.92847999999999997</v>
      </c>
      <c r="AD24" s="86">
        <f t="shared" si="15"/>
        <v>9.2296986987683516E-2</v>
      </c>
      <c r="AE24" s="89">
        <v>0</v>
      </c>
      <c r="AF24" s="109">
        <v>0</v>
      </c>
      <c r="AG24" s="86" t="str">
        <f t="shared" si="21"/>
        <v xml:space="preserve"> </v>
      </c>
      <c r="AH24" s="89">
        <v>8.77135</v>
      </c>
      <c r="AI24" s="109">
        <v>0</v>
      </c>
      <c r="AJ24" s="86">
        <f t="shared" si="10"/>
        <v>0</v>
      </c>
      <c r="AK24" s="89">
        <v>3.1890000000000002E-2</v>
      </c>
      <c r="AL24" s="109">
        <v>0</v>
      </c>
      <c r="AM24" s="86">
        <f t="shared" si="16"/>
        <v>0</v>
      </c>
      <c r="AN24" s="89">
        <v>0.32797999999999999</v>
      </c>
      <c r="AO24" s="109">
        <v>0</v>
      </c>
      <c r="AP24" s="86">
        <f t="shared" si="17"/>
        <v>0</v>
      </c>
      <c r="AQ24" s="74">
        <f t="shared" si="25"/>
        <v>0.9284800000000013</v>
      </c>
      <c r="AR24" s="76">
        <f t="shared" si="24"/>
        <v>0.92847999999999997</v>
      </c>
      <c r="AS24" s="86">
        <f t="shared" si="13"/>
        <v>0.99999999999999856</v>
      </c>
    </row>
    <row r="25" spans="1:45" s="23" customFormat="1" ht="15.75" x14ac:dyDescent="0.25">
      <c r="A25" s="24"/>
      <c r="B25" s="24">
        <v>12</v>
      </c>
      <c r="C25" s="25" t="s">
        <v>13</v>
      </c>
      <c r="D25" s="71">
        <f t="shared" si="14"/>
        <v>533.90885999999989</v>
      </c>
      <c r="E25" s="72">
        <f t="shared" si="23"/>
        <v>426.67910000000006</v>
      </c>
      <c r="F25" s="84">
        <f t="shared" si="3"/>
        <v>0.79916092795313443</v>
      </c>
      <c r="G25" s="89">
        <v>427.03724</v>
      </c>
      <c r="H25" s="109">
        <v>365.38034000000005</v>
      </c>
      <c r="I25" s="84">
        <f t="shared" si="4"/>
        <v>0.85561704173621966</v>
      </c>
      <c r="J25" s="89">
        <v>98.321060000000003</v>
      </c>
      <c r="K25" s="109">
        <v>56.058480000000003</v>
      </c>
      <c r="L25" s="84">
        <f t="shared" si="5"/>
        <v>0.57015740066268616</v>
      </c>
      <c r="M25" s="89">
        <v>0</v>
      </c>
      <c r="N25" s="109">
        <v>0</v>
      </c>
      <c r="O25" s="84" t="str">
        <f t="shared" si="6"/>
        <v xml:space="preserve"> </v>
      </c>
      <c r="P25" s="89">
        <v>4.8</v>
      </c>
      <c r="Q25" s="109">
        <v>4.8</v>
      </c>
      <c r="R25" s="84">
        <f t="shared" si="18"/>
        <v>1</v>
      </c>
      <c r="S25" s="89">
        <v>0</v>
      </c>
      <c r="T25" s="85"/>
      <c r="U25" s="84" t="str">
        <f t="shared" si="7"/>
        <v xml:space="preserve"> </v>
      </c>
      <c r="V25" s="71"/>
      <c r="W25" s="75"/>
      <c r="X25" s="84" t="str">
        <f t="shared" si="8"/>
        <v xml:space="preserve"> </v>
      </c>
      <c r="Y25" s="89">
        <v>0</v>
      </c>
      <c r="Z25" s="109"/>
      <c r="AA25" s="84" t="str">
        <f t="shared" si="9"/>
        <v xml:space="preserve"> </v>
      </c>
      <c r="AB25" s="89">
        <v>3.7505600000000001</v>
      </c>
      <c r="AC25" s="109">
        <v>0.44027999999999995</v>
      </c>
      <c r="AD25" s="86">
        <f t="shared" si="15"/>
        <v>0.11739046968985963</v>
      </c>
      <c r="AE25" s="89">
        <v>0.104</v>
      </c>
      <c r="AF25" s="109">
        <v>0</v>
      </c>
      <c r="AG25" s="86">
        <f t="shared" si="21"/>
        <v>0</v>
      </c>
      <c r="AH25" s="89">
        <v>1.2541</v>
      </c>
      <c r="AI25" s="109">
        <v>0</v>
      </c>
      <c r="AJ25" s="86">
        <f t="shared" si="10"/>
        <v>0</v>
      </c>
      <c r="AK25" s="89">
        <v>7.2010000000000005E-2</v>
      </c>
      <c r="AL25" s="109">
        <v>7.2010000000000005E-2</v>
      </c>
      <c r="AM25" s="86">
        <f t="shared" si="16"/>
        <v>1</v>
      </c>
      <c r="AN25" s="89">
        <v>1.2036</v>
      </c>
      <c r="AO25" s="109">
        <v>0.15</v>
      </c>
      <c r="AP25" s="86">
        <f t="shared" si="17"/>
        <v>0.12462612163509471</v>
      </c>
      <c r="AQ25" s="74">
        <f t="shared" si="25"/>
        <v>1.1168499999999997</v>
      </c>
      <c r="AR25" s="76">
        <f t="shared" si="24"/>
        <v>0.21826999999999994</v>
      </c>
      <c r="AS25" s="86">
        <f t="shared" si="13"/>
        <v>0.19543358553073376</v>
      </c>
    </row>
    <row r="26" spans="1:45" s="23" customFormat="1" ht="15.75" x14ac:dyDescent="0.25">
      <c r="A26" s="24"/>
      <c r="B26" s="24">
        <v>13</v>
      </c>
      <c r="C26" s="25" t="s">
        <v>182</v>
      </c>
      <c r="D26" s="71">
        <f>G26+J26+M26+P26+S26+V26+Y26+AB26</f>
        <v>1186.0549900000001</v>
      </c>
      <c r="E26" s="72">
        <f>(H26+K26+N26+Q26+T26+W26+Z26+AC26)</f>
        <v>1226.3042400000004</v>
      </c>
      <c r="F26" s="84">
        <f t="shared" si="3"/>
        <v>1.033935399571988</v>
      </c>
      <c r="G26" s="89">
        <v>479.53417999999999</v>
      </c>
      <c r="H26" s="109">
        <v>513.44402000000002</v>
      </c>
      <c r="I26" s="84">
        <f t="shared" si="4"/>
        <v>1.0707141251119994</v>
      </c>
      <c r="J26" s="89">
        <v>595.8750500000001</v>
      </c>
      <c r="K26" s="109">
        <v>643.94692000000009</v>
      </c>
      <c r="L26" s="84">
        <f t="shared" si="5"/>
        <v>1.080674413201224</v>
      </c>
      <c r="M26" s="89">
        <v>1.944</v>
      </c>
      <c r="N26" s="109">
        <v>0</v>
      </c>
      <c r="O26" s="84">
        <f t="shared" si="6"/>
        <v>0</v>
      </c>
      <c r="P26" s="89">
        <v>66.897999999999996</v>
      </c>
      <c r="Q26" s="109">
        <v>27.406569999999999</v>
      </c>
      <c r="R26" s="84">
        <f>IF(Q26=0," ",IF(Q26/P26*100&gt;200,"св.200",Q26/P26))</f>
        <v>0.40967697091093902</v>
      </c>
      <c r="S26" s="89">
        <v>0</v>
      </c>
      <c r="T26" s="85"/>
      <c r="U26" s="84" t="str">
        <f t="shared" si="7"/>
        <v xml:space="preserve"> </v>
      </c>
      <c r="V26" s="71"/>
      <c r="W26" s="75"/>
      <c r="X26" s="84" t="str">
        <f t="shared" si="8"/>
        <v xml:space="preserve"> </v>
      </c>
      <c r="Y26" s="89">
        <v>0</v>
      </c>
      <c r="Z26" s="109"/>
      <c r="AA26" s="84" t="str">
        <f t="shared" si="9"/>
        <v xml:space="preserve"> </v>
      </c>
      <c r="AB26" s="89">
        <v>41.803760000000004</v>
      </c>
      <c r="AC26" s="109">
        <v>41.506730000000005</v>
      </c>
      <c r="AD26" s="86">
        <f t="shared" si="15"/>
        <v>0.99289465827954237</v>
      </c>
      <c r="AE26" s="89">
        <v>0</v>
      </c>
      <c r="AF26" s="109">
        <v>0</v>
      </c>
      <c r="AG26" s="86" t="str">
        <f t="shared" si="21"/>
        <v xml:space="preserve"> </v>
      </c>
      <c r="AH26" s="89">
        <v>18.739570000000001</v>
      </c>
      <c r="AI26" s="109">
        <v>18.739570000000001</v>
      </c>
      <c r="AJ26" s="86">
        <f>IF(AI26=0," ",IF(AI26/AH26*100&gt;200,"св.200",AI26/AH26))</f>
        <v>1</v>
      </c>
      <c r="AK26" s="89">
        <v>21.863009999999999</v>
      </c>
      <c r="AL26" s="109">
        <v>21.577999999999999</v>
      </c>
      <c r="AM26" s="86">
        <f t="shared" si="16"/>
        <v>0.98696382611543421</v>
      </c>
      <c r="AN26" s="89">
        <v>1.2011800000000001</v>
      </c>
      <c r="AO26" s="109">
        <v>1.18916</v>
      </c>
      <c r="AP26" s="86">
        <f t="shared" si="17"/>
        <v>0.98999317337950998</v>
      </c>
      <c r="AQ26" s="74">
        <f t="shared" si="25"/>
        <v>4.2188474935755949E-15</v>
      </c>
      <c r="AR26" s="76">
        <f t="shared" si="24"/>
        <v>4.6629367034256575E-15</v>
      </c>
      <c r="AS26" s="86">
        <f t="shared" si="13"/>
        <v>1.1052631578947369</v>
      </c>
    </row>
    <row r="27" spans="1:45" s="23" customFormat="1" ht="15.75" x14ac:dyDescent="0.25">
      <c r="A27" s="24"/>
      <c r="B27" s="24">
        <v>14</v>
      </c>
      <c r="C27" s="25" t="s">
        <v>14</v>
      </c>
      <c r="D27" s="71">
        <f t="shared" si="14"/>
        <v>318.43945000000002</v>
      </c>
      <c r="E27" s="72">
        <f t="shared" si="23"/>
        <v>366.52181999999999</v>
      </c>
      <c r="F27" s="84">
        <f t="shared" si="3"/>
        <v>1.1509937603522427</v>
      </c>
      <c r="G27" s="89">
        <v>59.093249999999998</v>
      </c>
      <c r="H27" s="109">
        <v>139.06035</v>
      </c>
      <c r="I27" s="84" t="str">
        <f t="shared" si="4"/>
        <v>св.200</v>
      </c>
      <c r="J27" s="89">
        <v>217.88101999999998</v>
      </c>
      <c r="K27" s="109">
        <v>215.34226000000001</v>
      </c>
      <c r="L27" s="84">
        <f t="shared" si="5"/>
        <v>0.98834795247424501</v>
      </c>
      <c r="M27" s="89">
        <v>4.2599999999999999E-2</v>
      </c>
      <c r="N27" s="109">
        <v>0</v>
      </c>
      <c r="O27" s="84">
        <f t="shared" si="6"/>
        <v>0</v>
      </c>
      <c r="P27" s="89">
        <v>20.61</v>
      </c>
      <c r="Q27" s="109">
        <v>11.794799999999999</v>
      </c>
      <c r="R27" s="84"/>
      <c r="S27" s="89">
        <v>0</v>
      </c>
      <c r="T27" s="85"/>
      <c r="U27" s="84" t="str">
        <f t="shared" si="7"/>
        <v xml:space="preserve"> </v>
      </c>
      <c r="V27" s="71"/>
      <c r="W27" s="75"/>
      <c r="X27" s="84" t="str">
        <f t="shared" si="8"/>
        <v xml:space="preserve"> </v>
      </c>
      <c r="Y27" s="89">
        <v>0</v>
      </c>
      <c r="Z27" s="109"/>
      <c r="AA27" s="84" t="str">
        <f t="shared" si="9"/>
        <v xml:space="preserve"> </v>
      </c>
      <c r="AB27" s="89">
        <v>20.812580000000001</v>
      </c>
      <c r="AC27" s="109">
        <v>0.32441000000000003</v>
      </c>
      <c r="AD27" s="86">
        <f t="shared" si="15"/>
        <v>1.5587207352476243E-2</v>
      </c>
      <c r="AE27" s="89">
        <v>0.17155000000000001</v>
      </c>
      <c r="AF27" s="109">
        <v>4.7E-2</v>
      </c>
      <c r="AG27" s="86">
        <f t="shared" si="21"/>
        <v>0.27397260273972601</v>
      </c>
      <c r="AH27" s="89">
        <v>11.844239999999999</v>
      </c>
      <c r="AI27" s="109">
        <v>0</v>
      </c>
      <c r="AJ27" s="86">
        <f t="shared" si="10"/>
        <v>0</v>
      </c>
      <c r="AK27" s="89">
        <v>8.4288799999999995</v>
      </c>
      <c r="AL27" s="109">
        <v>5.0000000000000001E-3</v>
      </c>
      <c r="AM27" s="86">
        <f t="shared" si="16"/>
        <v>5.9319862188096173E-4</v>
      </c>
      <c r="AN27" s="89">
        <v>3.9700000000000004E-3</v>
      </c>
      <c r="AO27" s="109">
        <v>3.9700000000000004E-3</v>
      </c>
      <c r="AP27" s="86">
        <f t="shared" si="17"/>
        <v>1</v>
      </c>
      <c r="AQ27" s="74">
        <f t="shared" si="25"/>
        <v>0.36394000000000198</v>
      </c>
      <c r="AR27" s="76">
        <f t="shared" si="24"/>
        <v>0.26844000000000007</v>
      </c>
      <c r="AS27" s="86">
        <f t="shared" si="13"/>
        <v>0.73759410891904875</v>
      </c>
    </row>
    <row r="28" spans="1:45" s="23" customFormat="1" ht="15.75" x14ac:dyDescent="0.25">
      <c r="A28" s="24"/>
      <c r="B28" s="24">
        <v>15</v>
      </c>
      <c r="C28" s="25" t="s">
        <v>154</v>
      </c>
      <c r="D28" s="71">
        <f t="shared" si="14"/>
        <v>2451.2263499999999</v>
      </c>
      <c r="E28" s="72">
        <f t="shared" si="23"/>
        <v>4640.0789699999996</v>
      </c>
      <c r="F28" s="84">
        <f t="shared" si="3"/>
        <v>1.892962259482891</v>
      </c>
      <c r="G28" s="89">
        <v>1894.4279299999998</v>
      </c>
      <c r="H28" s="109">
        <v>4194.1666999999998</v>
      </c>
      <c r="I28" s="84" t="str">
        <f t="shared" si="4"/>
        <v>св.200</v>
      </c>
      <c r="J28" s="89">
        <v>445.64841999999999</v>
      </c>
      <c r="K28" s="109">
        <v>422.55527000000001</v>
      </c>
      <c r="L28" s="84">
        <f t="shared" si="5"/>
        <v>0.94818078789553439</v>
      </c>
      <c r="M28" s="89">
        <v>0</v>
      </c>
      <c r="N28" s="109">
        <v>0</v>
      </c>
      <c r="O28" s="84" t="str">
        <f t="shared" si="6"/>
        <v xml:space="preserve"> </v>
      </c>
      <c r="P28" s="89">
        <v>35.549999999999997</v>
      </c>
      <c r="Q28" s="109">
        <v>23.356999999999999</v>
      </c>
      <c r="R28" s="84">
        <f>IF(Q28=0," ",IF(Q28/P28*100&gt;200,"св.200",Q28/P28))</f>
        <v>0.65701828410689178</v>
      </c>
      <c r="S28" s="89">
        <v>0</v>
      </c>
      <c r="T28" s="85"/>
      <c r="U28" s="84" t="str">
        <f t="shared" si="7"/>
        <v xml:space="preserve"> </v>
      </c>
      <c r="V28" s="71"/>
      <c r="W28" s="75"/>
      <c r="X28" s="84" t="str">
        <f t="shared" si="8"/>
        <v xml:space="preserve"> </v>
      </c>
      <c r="Y28" s="89">
        <v>0</v>
      </c>
      <c r="Z28" s="109"/>
      <c r="AA28" s="84" t="str">
        <f t="shared" si="9"/>
        <v xml:space="preserve"> </v>
      </c>
      <c r="AB28" s="89">
        <v>75.599999999999994</v>
      </c>
      <c r="AC28" s="109">
        <v>0</v>
      </c>
      <c r="AD28" s="86">
        <f t="shared" si="15"/>
        <v>0</v>
      </c>
      <c r="AE28" s="89">
        <v>0</v>
      </c>
      <c r="AF28" s="109">
        <v>0</v>
      </c>
      <c r="AG28" s="86" t="str">
        <f t="shared" si="21"/>
        <v xml:space="preserve"> </v>
      </c>
      <c r="AH28" s="89">
        <v>75.599999999999994</v>
      </c>
      <c r="AI28" s="109">
        <v>0</v>
      </c>
      <c r="AJ28" s="86">
        <f t="shared" si="10"/>
        <v>0</v>
      </c>
      <c r="AK28" s="89">
        <v>0</v>
      </c>
      <c r="AL28" s="109">
        <v>0</v>
      </c>
      <c r="AM28" s="86" t="str">
        <f t="shared" si="16"/>
        <v xml:space="preserve"> </v>
      </c>
      <c r="AN28" s="89">
        <v>0</v>
      </c>
      <c r="AO28" s="109">
        <v>0</v>
      </c>
      <c r="AP28" s="86" t="str">
        <f t="shared" si="17"/>
        <v xml:space="preserve"> </v>
      </c>
      <c r="AQ28" s="74">
        <f t="shared" si="25"/>
        <v>0</v>
      </c>
      <c r="AR28" s="76">
        <f t="shared" si="24"/>
        <v>0</v>
      </c>
      <c r="AS28" s="86" t="str">
        <f t="shared" si="13"/>
        <v xml:space="preserve"> </v>
      </c>
    </row>
    <row r="29" spans="1:45" s="23" customFormat="1" ht="15.75" x14ac:dyDescent="0.25">
      <c r="A29" s="24"/>
      <c r="B29" s="24">
        <v>16</v>
      </c>
      <c r="C29" s="25" t="s">
        <v>15</v>
      </c>
      <c r="D29" s="71">
        <f t="shared" si="14"/>
        <v>531.60473999999999</v>
      </c>
      <c r="E29" s="72">
        <f t="shared" si="23"/>
        <v>384.47991000000002</v>
      </c>
      <c r="F29" s="84">
        <f t="shared" si="3"/>
        <v>0.7232439462447231</v>
      </c>
      <c r="G29" s="89">
        <v>339.23849000000001</v>
      </c>
      <c r="H29" s="109">
        <v>237.21361999999999</v>
      </c>
      <c r="I29" s="84">
        <f t="shared" si="4"/>
        <v>0.69925325985267761</v>
      </c>
      <c r="J29" s="89">
        <v>164.80083999999999</v>
      </c>
      <c r="K29" s="109">
        <v>119.85872000000001</v>
      </c>
      <c r="L29" s="84">
        <f t="shared" si="5"/>
        <v>0.72729435116956931</v>
      </c>
      <c r="M29" s="89">
        <v>1.6449</v>
      </c>
      <c r="N29" s="109">
        <v>0.1449</v>
      </c>
      <c r="O29" s="84">
        <f t="shared" ref="O29:O32" si="27">IF(N29=0," ",IF(N29/M29*100&gt;200,"св.200",N29/M29))</f>
        <v>8.8090461426226521E-2</v>
      </c>
      <c r="P29" s="89">
        <v>5.25</v>
      </c>
      <c r="Q29" s="109">
        <v>7.5</v>
      </c>
      <c r="R29" s="84"/>
      <c r="S29" s="89">
        <v>0</v>
      </c>
      <c r="T29" s="85"/>
      <c r="U29" s="84" t="str">
        <f t="shared" si="7"/>
        <v xml:space="preserve"> </v>
      </c>
      <c r="V29" s="71"/>
      <c r="W29" s="75"/>
      <c r="X29" s="84" t="str">
        <f t="shared" si="8"/>
        <v xml:space="preserve"> </v>
      </c>
      <c r="Y29" s="89">
        <v>0</v>
      </c>
      <c r="Z29" s="109"/>
      <c r="AA29" s="84" t="str">
        <f t="shared" si="9"/>
        <v xml:space="preserve"> </v>
      </c>
      <c r="AB29" s="89">
        <v>20.67051</v>
      </c>
      <c r="AC29" s="109">
        <v>19.76267</v>
      </c>
      <c r="AD29" s="86">
        <f t="shared" si="15"/>
        <v>0.95608042568857754</v>
      </c>
      <c r="AE29" s="89">
        <v>0</v>
      </c>
      <c r="AF29" s="109">
        <v>0</v>
      </c>
      <c r="AG29" s="86" t="str">
        <f>IF(AF29=0," ",IF(AF29/AE29*100&gt;200,"св.200",AF29/AE29))</f>
        <v xml:space="preserve"> </v>
      </c>
      <c r="AH29" s="89">
        <v>0.15930000000000002</v>
      </c>
      <c r="AI29" s="109">
        <v>0.15930000000000002</v>
      </c>
      <c r="AJ29" s="86">
        <f t="shared" si="10"/>
        <v>1</v>
      </c>
      <c r="AK29" s="89">
        <v>7.931</v>
      </c>
      <c r="AL29" s="109">
        <v>7.76</v>
      </c>
      <c r="AM29" s="86">
        <f t="shared" si="16"/>
        <v>0.97843903669146381</v>
      </c>
      <c r="AN29" s="89">
        <v>2.8484099999999999</v>
      </c>
      <c r="AO29" s="109">
        <v>2.1115699999999999</v>
      </c>
      <c r="AP29" s="86">
        <f t="shared" ref="AP29:AP33" si="28">IF(AO29=0," ",IF(AO29/AN29*100&gt;200,"св.200",AO29/AN29))</f>
        <v>0.74131533030708363</v>
      </c>
      <c r="AQ29" s="74">
        <f t="shared" si="25"/>
        <v>9.731799999999998</v>
      </c>
      <c r="AR29" s="76">
        <f t="shared" si="24"/>
        <v>9.731799999999998</v>
      </c>
      <c r="AS29" s="86">
        <f t="shared" si="13"/>
        <v>1</v>
      </c>
    </row>
    <row r="30" spans="1:45" s="23" customFormat="1" ht="15.75" x14ac:dyDescent="0.25">
      <c r="A30" s="24"/>
      <c r="B30" s="24">
        <v>17</v>
      </c>
      <c r="C30" s="25" t="s">
        <v>174</v>
      </c>
      <c r="D30" s="71">
        <f>G30+J30+M30+P30+S30+V30+Y30+AB30</f>
        <v>1631.5372900000002</v>
      </c>
      <c r="E30" s="72">
        <f>(H30+K30+N30+Q30+T30+W30+Z30+AC30)</f>
        <v>1773.64806</v>
      </c>
      <c r="F30" s="84">
        <f t="shared" si="3"/>
        <v>1.0871023732470129</v>
      </c>
      <c r="G30" s="89">
        <v>1155.72515</v>
      </c>
      <c r="H30" s="109">
        <v>1259.6581100000001</v>
      </c>
      <c r="I30" s="84">
        <f t="shared" si="4"/>
        <v>1.08992878626895</v>
      </c>
      <c r="J30" s="89">
        <v>228.47772000000001</v>
      </c>
      <c r="K30" s="109">
        <v>281.21123999999998</v>
      </c>
      <c r="L30" s="84">
        <f t="shared" si="5"/>
        <v>1.2308037737771542</v>
      </c>
      <c r="M30" s="89">
        <v>30.102599999999999</v>
      </c>
      <c r="N30" s="109">
        <v>29.112599999999997</v>
      </c>
      <c r="O30" s="84">
        <f t="shared" si="27"/>
        <v>0.9671124753343564</v>
      </c>
      <c r="P30" s="89">
        <v>6</v>
      </c>
      <c r="Q30" s="109">
        <v>46.755360000000003</v>
      </c>
      <c r="R30" s="84"/>
      <c r="S30" s="89">
        <v>0</v>
      </c>
      <c r="T30" s="85"/>
      <c r="U30" s="84" t="str">
        <f t="shared" si="7"/>
        <v xml:space="preserve"> </v>
      </c>
      <c r="V30" s="71"/>
      <c r="W30" s="75"/>
      <c r="X30" s="84" t="str">
        <f t="shared" si="8"/>
        <v xml:space="preserve"> </v>
      </c>
      <c r="Y30" s="89">
        <v>41.957000000000001</v>
      </c>
      <c r="Z30" s="109"/>
      <c r="AA30" s="84">
        <f t="shared" si="9"/>
        <v>0</v>
      </c>
      <c r="AB30" s="89">
        <v>169.27482000000001</v>
      </c>
      <c r="AC30" s="109">
        <v>156.91075000000001</v>
      </c>
      <c r="AD30" s="86">
        <f t="shared" si="15"/>
        <v>0.9269585990403062</v>
      </c>
      <c r="AE30" s="89">
        <v>150.29456999999999</v>
      </c>
      <c r="AF30" s="109">
        <v>150.29456999999999</v>
      </c>
      <c r="AG30" s="86">
        <f t="shared" si="21"/>
        <v>1</v>
      </c>
      <c r="AH30" s="89">
        <v>2.35114</v>
      </c>
      <c r="AI30" s="109">
        <v>2.35114</v>
      </c>
      <c r="AJ30" s="86">
        <f t="shared" si="10"/>
        <v>1</v>
      </c>
      <c r="AK30" s="89">
        <v>0.1225</v>
      </c>
      <c r="AL30" s="109">
        <v>0.1225</v>
      </c>
      <c r="AM30" s="86">
        <f t="shared" si="16"/>
        <v>1</v>
      </c>
      <c r="AN30" s="89">
        <v>12.36407</v>
      </c>
      <c r="AO30" s="109">
        <v>0</v>
      </c>
      <c r="AP30" s="86" t="str">
        <f t="shared" si="28"/>
        <v xml:space="preserve"> </v>
      </c>
      <c r="AQ30" s="74">
        <f t="shared" si="25"/>
        <v>4.1425400000000128</v>
      </c>
      <c r="AR30" s="76">
        <f t="shared" si="24"/>
        <v>4.1425400000000145</v>
      </c>
      <c r="AS30" s="86">
        <f t="shared" si="13"/>
        <v>1.0000000000000004</v>
      </c>
    </row>
    <row r="31" spans="1:45" s="23" customFormat="1" ht="15.75" x14ac:dyDescent="0.25">
      <c r="A31" s="24"/>
      <c r="B31" s="24">
        <v>18</v>
      </c>
      <c r="C31" s="25" t="s">
        <v>181</v>
      </c>
      <c r="D31" s="71">
        <f>G31+J31+M31+P31+S31+V31+Y31+AB31</f>
        <v>6235.0065600000007</v>
      </c>
      <c r="E31" s="72">
        <f>(H31+K31+N31+Q31+T31+W31+Z31+AC31)</f>
        <v>4181.4574300000004</v>
      </c>
      <c r="F31" s="84">
        <f t="shared" si="3"/>
        <v>0.670642025755944</v>
      </c>
      <c r="G31" s="89">
        <v>3105.8792400000002</v>
      </c>
      <c r="H31" s="109">
        <v>2609.78739</v>
      </c>
      <c r="I31" s="84">
        <f t="shared" si="4"/>
        <v>0.84027329729664568</v>
      </c>
      <c r="J31" s="89">
        <v>1725.3689099999999</v>
      </c>
      <c r="K31" s="109">
        <v>1402.0146199999999</v>
      </c>
      <c r="L31" s="84">
        <f t="shared" si="5"/>
        <v>0.81258831770650142</v>
      </c>
      <c r="M31" s="89">
        <v>2.4329999999999998</v>
      </c>
      <c r="N31" s="109">
        <v>1.0415999999999999</v>
      </c>
      <c r="O31" s="84">
        <f t="shared" si="27"/>
        <v>0.42811344019728725</v>
      </c>
      <c r="P31" s="89">
        <v>213.66398999999998</v>
      </c>
      <c r="Q31" s="109">
        <v>137.5307</v>
      </c>
      <c r="R31" s="84">
        <f t="shared" ref="R31:R33" si="29">IF(Q31=0," ",IF(Q31/P31*100&gt;200,"св.200",Q31/P31))</f>
        <v>0.64367748631858834</v>
      </c>
      <c r="S31" s="89">
        <v>0.11686000000000001</v>
      </c>
      <c r="T31" s="85"/>
      <c r="U31" s="84">
        <f t="shared" si="7"/>
        <v>0</v>
      </c>
      <c r="V31" s="71"/>
      <c r="W31" s="75"/>
      <c r="X31" s="84" t="str">
        <f t="shared" si="8"/>
        <v xml:space="preserve"> </v>
      </c>
      <c r="Y31" s="89">
        <v>1141.42</v>
      </c>
      <c r="Z31" s="109"/>
      <c r="AA31" s="84">
        <f t="shared" si="9"/>
        <v>0</v>
      </c>
      <c r="AB31" s="89">
        <v>46.124559999999995</v>
      </c>
      <c r="AC31" s="109">
        <v>31.083119999999997</v>
      </c>
      <c r="AD31" s="86">
        <f t="shared" si="15"/>
        <v>0.67389520897326716</v>
      </c>
      <c r="AE31" s="89">
        <v>0</v>
      </c>
      <c r="AF31" s="109">
        <v>0</v>
      </c>
      <c r="AG31" s="86" t="str">
        <f t="shared" si="21"/>
        <v xml:space="preserve"> </v>
      </c>
      <c r="AH31" s="89">
        <v>5.4683900000000003</v>
      </c>
      <c r="AI31" s="109">
        <v>3.153</v>
      </c>
      <c r="AJ31" s="86">
        <f t="shared" si="10"/>
        <v>0.57658652729596827</v>
      </c>
      <c r="AK31" s="89">
        <v>39.47625</v>
      </c>
      <c r="AL31" s="109">
        <v>27.436</v>
      </c>
      <c r="AM31" s="86">
        <f t="shared" si="16"/>
        <v>0.69500015832304229</v>
      </c>
      <c r="AN31" s="89">
        <v>1.1799200000000001</v>
      </c>
      <c r="AO31" s="109">
        <v>0.49412</v>
      </c>
      <c r="AP31" s="86">
        <f t="shared" si="28"/>
        <v>0.4187741541799444</v>
      </c>
      <c r="AQ31" s="74">
        <f t="shared" si="25"/>
        <v>-4.4408920985006262E-15</v>
      </c>
      <c r="AR31" s="76">
        <f t="shared" si="24"/>
        <v>-1.2212453270876722E-15</v>
      </c>
      <c r="AS31" s="86"/>
    </row>
    <row r="32" spans="1:45" s="23" customFormat="1" ht="15.75" x14ac:dyDescent="0.25">
      <c r="A32" s="24"/>
      <c r="B32" s="24">
        <v>19</v>
      </c>
      <c r="C32" s="25" t="s">
        <v>16</v>
      </c>
      <c r="D32" s="71">
        <f>G32+J32+M32+P32+S32+V32+Y32+AB32</f>
        <v>1601.5832800000001</v>
      </c>
      <c r="E32" s="72">
        <f>(H32+K32+N32+Q32+T32+W32+Z32+AC32)</f>
        <v>2416.5984900000003</v>
      </c>
      <c r="F32" s="84">
        <f t="shared" si="3"/>
        <v>1.508880943112743</v>
      </c>
      <c r="G32" s="89">
        <v>1157.8649800000001</v>
      </c>
      <c r="H32" s="109">
        <v>2105.89311</v>
      </c>
      <c r="I32" s="84">
        <f t="shared" si="4"/>
        <v>1.8187726085298821</v>
      </c>
      <c r="J32" s="89">
        <v>382.35242</v>
      </c>
      <c r="K32" s="109">
        <v>192.06714000000002</v>
      </c>
      <c r="L32" s="84">
        <f t="shared" si="5"/>
        <v>0.50233012779152808</v>
      </c>
      <c r="M32" s="89">
        <v>6.3723900000000002</v>
      </c>
      <c r="N32" s="109">
        <v>10.7849</v>
      </c>
      <c r="O32" s="84">
        <f t="shared" si="27"/>
        <v>1.6924419252431191</v>
      </c>
      <c r="P32" s="89">
        <v>52.048999999999999</v>
      </c>
      <c r="Q32" s="109">
        <v>54.319000000000003</v>
      </c>
      <c r="R32" s="84"/>
      <c r="S32" s="89">
        <v>0</v>
      </c>
      <c r="T32" s="85"/>
      <c r="U32" s="84" t="str">
        <f t="shared" si="7"/>
        <v xml:space="preserve"> </v>
      </c>
      <c r="V32" s="71"/>
      <c r="W32" s="75"/>
      <c r="X32" s="84" t="str">
        <f t="shared" si="8"/>
        <v xml:space="preserve"> </v>
      </c>
      <c r="Y32" s="89">
        <v>0</v>
      </c>
      <c r="Z32" s="109"/>
      <c r="AA32" s="84" t="str">
        <f t="shared" si="9"/>
        <v xml:space="preserve"> </v>
      </c>
      <c r="AB32" s="89">
        <v>2.9444899999999996</v>
      </c>
      <c r="AC32" s="109">
        <v>53.534339999999993</v>
      </c>
      <c r="AD32" s="86" t="str">
        <f t="shared" si="15"/>
        <v>св.200</v>
      </c>
      <c r="AE32" s="89">
        <v>2.6669999999999998</v>
      </c>
      <c r="AF32" s="109">
        <v>0</v>
      </c>
      <c r="AG32" s="86">
        <f t="shared" si="21"/>
        <v>0</v>
      </c>
      <c r="AH32" s="89">
        <v>0</v>
      </c>
      <c r="AI32" s="109">
        <v>12.57329</v>
      </c>
      <c r="AJ32" s="86" t="str">
        <f t="shared" si="10"/>
        <v xml:space="preserve"> </v>
      </c>
      <c r="AK32" s="89">
        <v>0.17100000000000001</v>
      </c>
      <c r="AL32" s="109">
        <v>0.14599999999999999</v>
      </c>
      <c r="AM32" s="86">
        <f t="shared" si="16"/>
        <v>0.85380116959064312</v>
      </c>
      <c r="AN32" s="89">
        <v>0.10649</v>
      </c>
      <c r="AO32" s="109">
        <v>36.918819999999997</v>
      </c>
      <c r="AP32" s="86" t="str">
        <f t="shared" si="28"/>
        <v>св.200</v>
      </c>
      <c r="AQ32" s="74">
        <f>AB32-AE32-AH32-AK32-AN32</f>
        <v>-2.2204460492503131E-16</v>
      </c>
      <c r="AR32" s="76">
        <f t="shared" si="24"/>
        <v>3.8962299999999956</v>
      </c>
      <c r="AS32" s="86"/>
    </row>
    <row r="33" spans="1:98" s="23" customFormat="1" ht="15.75" x14ac:dyDescent="0.25">
      <c r="A33" s="24"/>
      <c r="B33" s="24">
        <v>20</v>
      </c>
      <c r="C33" s="25" t="s">
        <v>17</v>
      </c>
      <c r="D33" s="71">
        <f t="shared" si="14"/>
        <v>1268.95219</v>
      </c>
      <c r="E33" s="72">
        <f t="shared" si="23"/>
        <v>854.95152000000007</v>
      </c>
      <c r="F33" s="84">
        <f t="shared" si="3"/>
        <v>0.67374604554644413</v>
      </c>
      <c r="G33" s="89">
        <v>207.29829000000001</v>
      </c>
      <c r="H33" s="109">
        <v>258.13301000000001</v>
      </c>
      <c r="I33" s="84">
        <f t="shared" si="4"/>
        <v>1.2452249847309402</v>
      </c>
      <c r="J33" s="89">
        <v>987.85315000000003</v>
      </c>
      <c r="K33" s="109">
        <v>558.92475000000002</v>
      </c>
      <c r="L33" s="84">
        <f t="shared" si="5"/>
        <v>0.56579740622378949</v>
      </c>
      <c r="M33" s="89">
        <v>0</v>
      </c>
      <c r="N33" s="109">
        <v>0</v>
      </c>
      <c r="O33" s="84" t="str">
        <f t="shared" si="6"/>
        <v xml:space="preserve"> </v>
      </c>
      <c r="P33" s="89">
        <v>70.109979999999993</v>
      </c>
      <c r="Q33" s="109">
        <v>37.788040000000002</v>
      </c>
      <c r="R33" s="84">
        <f t="shared" si="29"/>
        <v>0.53898232462767792</v>
      </c>
      <c r="S33" s="89">
        <v>0</v>
      </c>
      <c r="T33" s="85"/>
      <c r="U33" s="84" t="str">
        <f t="shared" si="7"/>
        <v xml:space="preserve"> </v>
      </c>
      <c r="V33" s="71"/>
      <c r="W33" s="75"/>
      <c r="X33" s="84" t="str">
        <f t="shared" si="8"/>
        <v xml:space="preserve"> </v>
      </c>
      <c r="Y33" s="89">
        <v>0</v>
      </c>
      <c r="Z33" s="101"/>
      <c r="AA33" s="84" t="str">
        <f t="shared" si="9"/>
        <v xml:space="preserve"> </v>
      </c>
      <c r="AB33" s="89">
        <v>3.6907700000000001</v>
      </c>
      <c r="AC33" s="109">
        <v>0.10571999999999999</v>
      </c>
      <c r="AD33" s="86">
        <f t="shared" si="15"/>
        <v>2.8644429211248598E-2</v>
      </c>
      <c r="AE33" s="89">
        <v>6.2420000000000003E-2</v>
      </c>
      <c r="AF33" s="109">
        <v>6.2420000000000003E-2</v>
      </c>
      <c r="AG33" s="86">
        <f t="shared" si="21"/>
        <v>1</v>
      </c>
      <c r="AH33" s="89">
        <v>2.2984499999999999</v>
      </c>
      <c r="AI33" s="109">
        <v>4.2999999999999997E-2</v>
      </c>
      <c r="AJ33" s="86">
        <f t="shared" si="10"/>
        <v>1.8708259914290065E-2</v>
      </c>
      <c r="AK33" s="89">
        <v>0</v>
      </c>
      <c r="AL33" s="109">
        <v>0</v>
      </c>
      <c r="AM33" s="86" t="str">
        <f t="shared" si="16"/>
        <v xml:space="preserve"> </v>
      </c>
      <c r="AN33" s="89">
        <v>1.3295999999999999</v>
      </c>
      <c r="AO33" s="109">
        <v>0</v>
      </c>
      <c r="AP33" s="86" t="str">
        <f t="shared" si="28"/>
        <v xml:space="preserve"> </v>
      </c>
      <c r="AQ33" s="74">
        <f t="shared" si="25"/>
        <v>3.0000000000041105E-4</v>
      </c>
      <c r="AR33" s="76">
        <f t="shared" si="24"/>
        <v>2.9999999999999472E-4</v>
      </c>
      <c r="AS33" s="86">
        <f t="shared" si="13"/>
        <v>0.99999999999861222</v>
      </c>
    </row>
    <row r="34" spans="1:98" s="23" customFormat="1" ht="15.75" x14ac:dyDescent="0.25">
      <c r="A34" s="24"/>
      <c r="B34" s="24">
        <v>21</v>
      </c>
      <c r="C34" s="25" t="s">
        <v>18</v>
      </c>
      <c r="D34" s="71">
        <f t="shared" si="14"/>
        <v>942.86851999999999</v>
      </c>
      <c r="E34" s="72">
        <f t="shared" si="23"/>
        <v>756.9351999999999</v>
      </c>
      <c r="F34" s="84">
        <f t="shared" si="3"/>
        <v>0.80280037348155386</v>
      </c>
      <c r="G34" s="89">
        <v>563.06547999999998</v>
      </c>
      <c r="H34" s="109">
        <v>512.81598999999994</v>
      </c>
      <c r="I34" s="84">
        <f t="shared" si="4"/>
        <v>0.9107572888325528</v>
      </c>
      <c r="J34" s="89">
        <v>370.54771</v>
      </c>
      <c r="K34" s="109">
        <v>214.32538</v>
      </c>
      <c r="L34" s="84">
        <f t="shared" si="5"/>
        <v>0.57840157749187004</v>
      </c>
      <c r="M34" s="89">
        <v>0</v>
      </c>
      <c r="N34" s="109">
        <v>0</v>
      </c>
      <c r="O34" s="84" t="str">
        <f t="shared" si="6"/>
        <v xml:space="preserve"> </v>
      </c>
      <c r="P34" s="89">
        <v>4.8</v>
      </c>
      <c r="Q34" s="109">
        <v>28.02</v>
      </c>
      <c r="R34" s="84" t="str">
        <f t="shared" si="18"/>
        <v>св.200</v>
      </c>
      <c r="S34" s="89">
        <v>0</v>
      </c>
      <c r="T34" s="85"/>
      <c r="U34" s="84" t="str">
        <f t="shared" si="7"/>
        <v xml:space="preserve"> </v>
      </c>
      <c r="V34" s="71"/>
      <c r="W34" s="75"/>
      <c r="X34" s="84" t="str">
        <f t="shared" si="8"/>
        <v xml:space="preserve"> </v>
      </c>
      <c r="Y34" s="89">
        <v>0</v>
      </c>
      <c r="Z34" s="85"/>
      <c r="AA34" s="84" t="str">
        <f t="shared" si="9"/>
        <v xml:space="preserve"> </v>
      </c>
      <c r="AB34" s="89">
        <v>4.45533</v>
      </c>
      <c r="AC34" s="109">
        <v>1.77383</v>
      </c>
      <c r="AD34" s="86">
        <f t="shared" si="15"/>
        <v>0.39813661389840932</v>
      </c>
      <c r="AE34" s="89">
        <v>0.89240999999999993</v>
      </c>
      <c r="AF34" s="109">
        <v>0.87170999999999998</v>
      </c>
      <c r="AG34" s="86">
        <f t="shared" si="21"/>
        <v>0.97680438363532462</v>
      </c>
      <c r="AH34" s="89">
        <v>0</v>
      </c>
      <c r="AI34" s="109">
        <v>0</v>
      </c>
      <c r="AJ34" s="86" t="str">
        <f t="shared" si="10"/>
        <v xml:space="preserve"> </v>
      </c>
      <c r="AK34" s="89">
        <v>0.33494999999999997</v>
      </c>
      <c r="AL34" s="109">
        <v>0.33494999999999997</v>
      </c>
      <c r="AM34" s="86">
        <f t="shared" si="16"/>
        <v>1</v>
      </c>
      <c r="AN34" s="89">
        <v>2.9118600000000003</v>
      </c>
      <c r="AO34" s="109">
        <v>0.30313000000000001</v>
      </c>
      <c r="AP34" s="86">
        <f t="shared" si="17"/>
        <v>0.1041018455557616</v>
      </c>
      <c r="AQ34" s="74">
        <f t="shared" si="25"/>
        <v>0.31610999999999967</v>
      </c>
      <c r="AR34" s="76">
        <f t="shared" si="24"/>
        <v>0.26404000000000005</v>
      </c>
      <c r="AS34" s="86">
        <f t="shared" si="13"/>
        <v>0.83527885862516316</v>
      </c>
    </row>
    <row r="35" spans="1:98" s="27" customFormat="1" ht="28.5" customHeight="1" x14ac:dyDescent="0.2">
      <c r="A35" s="43"/>
      <c r="B35" s="43"/>
      <c r="C35" s="38" t="s">
        <v>36</v>
      </c>
      <c r="D35" s="73">
        <f t="shared" ref="D35" si="30">D6+D13</f>
        <v>352863.54747669422</v>
      </c>
      <c r="E35" s="73">
        <f>E6+E13</f>
        <v>269972.65488000005</v>
      </c>
      <c r="F35" s="91">
        <f t="shared" si="3"/>
        <v>0.76509080297627252</v>
      </c>
      <c r="G35" s="90">
        <f t="shared" ref="G35:Z35" si="31">G6+G13</f>
        <v>64248.582336694206</v>
      </c>
      <c r="H35" s="90">
        <f>H6+H13</f>
        <v>47634.413269999997</v>
      </c>
      <c r="I35" s="91">
        <f t="shared" si="4"/>
        <v>0.7414080052439479</v>
      </c>
      <c r="J35" s="90">
        <f t="shared" si="31"/>
        <v>54203.479260000007</v>
      </c>
      <c r="K35" s="90">
        <f t="shared" si="31"/>
        <v>30312.151270000002</v>
      </c>
      <c r="L35" s="91">
        <f t="shared" si="5"/>
        <v>0.55922888500571133</v>
      </c>
      <c r="M35" s="90">
        <f t="shared" si="31"/>
        <v>220.80525</v>
      </c>
      <c r="N35" s="90">
        <f t="shared" si="31"/>
        <v>145.15043000000003</v>
      </c>
      <c r="O35" s="91">
        <f t="shared" si="6"/>
        <v>0.65736856347392114</v>
      </c>
      <c r="P35" s="90">
        <f t="shared" si="31"/>
        <v>4197.0528100000001</v>
      </c>
      <c r="Q35" s="90">
        <f t="shared" si="31"/>
        <v>3895.9919400000003</v>
      </c>
      <c r="R35" s="91">
        <f t="shared" si="18"/>
        <v>0.92826850563264662</v>
      </c>
      <c r="S35" s="90">
        <f t="shared" si="31"/>
        <v>82597.54449</v>
      </c>
      <c r="T35" s="90">
        <f t="shared" si="31"/>
        <v>69058.349199999997</v>
      </c>
      <c r="U35" s="91">
        <f t="shared" si="7"/>
        <v>0.83608235119339191</v>
      </c>
      <c r="V35" s="90">
        <f t="shared" si="31"/>
        <v>140720.44893999997</v>
      </c>
      <c r="W35" s="90">
        <f t="shared" si="31"/>
        <v>117696.80316</v>
      </c>
      <c r="X35" s="91">
        <f t="shared" si="8"/>
        <v>0.83638734843848639</v>
      </c>
      <c r="Y35" s="90">
        <f t="shared" si="31"/>
        <v>1691.9598899999999</v>
      </c>
      <c r="Z35" s="90">
        <f t="shared" si="31"/>
        <v>49.086160000000007</v>
      </c>
      <c r="AA35" s="91">
        <f t="shared" si="9"/>
        <v>2.9011420595792026E-2</v>
      </c>
      <c r="AB35" s="90">
        <f>AB13+AB6</f>
        <v>4983.6745000000001</v>
      </c>
      <c r="AC35" s="90">
        <f t="shared" ref="AC35:AR35" si="32">AC13+AC6</f>
        <v>1180.7094499999998</v>
      </c>
      <c r="AD35" s="91">
        <f t="shared" si="15"/>
        <v>0.23691544261167133</v>
      </c>
      <c r="AE35" s="90">
        <f t="shared" si="32"/>
        <v>786.40969999999993</v>
      </c>
      <c r="AF35" s="90">
        <f t="shared" si="32"/>
        <v>330.18982</v>
      </c>
      <c r="AG35" s="91">
        <f t="shared" si="21"/>
        <v>0.41986997362825002</v>
      </c>
      <c r="AH35" s="90">
        <f t="shared" si="32"/>
        <v>2128.13436</v>
      </c>
      <c r="AI35" s="90">
        <f t="shared" si="32"/>
        <v>500.45945999999998</v>
      </c>
      <c r="AJ35" s="91">
        <f t="shared" si="10"/>
        <v>0.23516346965987617</v>
      </c>
      <c r="AK35" s="90">
        <f t="shared" si="32"/>
        <v>554.47126000000003</v>
      </c>
      <c r="AL35" s="90">
        <f t="shared" si="32"/>
        <v>134.23795999999999</v>
      </c>
      <c r="AM35" s="91">
        <f t="shared" si="16"/>
        <v>0.24210084396439227</v>
      </c>
      <c r="AN35" s="90">
        <f t="shared" si="32"/>
        <v>956.5488899999998</v>
      </c>
      <c r="AO35" s="90">
        <f t="shared" si="32"/>
        <v>95.029429999999991</v>
      </c>
      <c r="AP35" s="91">
        <f t="shared" si="17"/>
        <v>9.93461296055657E-2</v>
      </c>
      <c r="AQ35" s="90">
        <f t="shared" si="32"/>
        <v>558.11028999999962</v>
      </c>
      <c r="AR35" s="90">
        <f t="shared" si="32"/>
        <v>120.79277999999996</v>
      </c>
      <c r="AS35" s="87">
        <f t="shared" si="22"/>
        <v>0.21643173789180639</v>
      </c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</row>
    <row r="36" spans="1:98" s="23" customFormat="1" x14ac:dyDescent="0.25">
      <c r="C36" s="28"/>
      <c r="D36" s="28"/>
      <c r="E36" s="5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98" ht="9.75" customHeight="1" x14ac:dyDescent="0.25">
      <c r="C37" s="59"/>
      <c r="D37" s="59"/>
      <c r="E37" s="58"/>
      <c r="F37" s="60"/>
      <c r="AM37" s="44"/>
    </row>
    <row r="38" spans="1:98" s="23" customFormat="1" ht="34.5" customHeight="1" x14ac:dyDescent="0.25">
      <c r="C38" s="88"/>
      <c r="D38" s="115" t="s">
        <v>177</v>
      </c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42" spans="1:98" x14ac:dyDescent="0.25">
      <c r="I42" s="100"/>
    </row>
    <row r="44" spans="1:98" x14ac:dyDescent="0.25">
      <c r="I44" s="100"/>
    </row>
  </sheetData>
  <mergeCells count="33">
    <mergeCell ref="D38:Q38"/>
    <mergeCell ref="AD3:AD4"/>
    <mergeCell ref="X2:X4"/>
    <mergeCell ref="V2:W3"/>
    <mergeCell ref="AA2:AA4"/>
    <mergeCell ref="Y2:Z3"/>
    <mergeCell ref="AJ3:AJ4"/>
    <mergeCell ref="AP3:AP4"/>
    <mergeCell ref="AN3:AO3"/>
    <mergeCell ref="AQ3:AR3"/>
    <mergeCell ref="P2:Q3"/>
    <mergeCell ref="AK3:AL3"/>
    <mergeCell ref="U2:U4"/>
    <mergeCell ref="AM3:AM4"/>
    <mergeCell ref="AB2:AC3"/>
    <mergeCell ref="AD2:AS2"/>
    <mergeCell ref="AS3:AS4"/>
    <mergeCell ref="AE3:AF3"/>
    <mergeCell ref="AG3:AG4"/>
    <mergeCell ref="AH3:AI3"/>
    <mergeCell ref="S2:T3"/>
    <mergeCell ref="R2:R4"/>
    <mergeCell ref="B2:B4"/>
    <mergeCell ref="A2:A4"/>
    <mergeCell ref="O2:O4"/>
    <mergeCell ref="M2:N3"/>
    <mergeCell ref="L2:L4"/>
    <mergeCell ref="J2:K3"/>
    <mergeCell ref="F2:F4"/>
    <mergeCell ref="D2:E3"/>
    <mergeCell ref="C2:C4"/>
    <mergeCell ref="I2:I4"/>
    <mergeCell ref="G2:H3"/>
  </mergeCells>
  <printOptions horizontalCentered="1"/>
  <pageMargins left="0.19685039370078741" right="0.19685039370078741" top="0.74803149606299213" bottom="0.74803149606299213" header="0.31496062992125984" footer="0.31496062992125984"/>
  <pageSetup paperSize="8" scale="82" fitToWidth="3" fitToHeight="0" orientation="landscape" r:id="rId1"/>
  <headerFooter>
    <oddFooter>&amp;C&amp;Z&amp;F(округа_районы)</oddFooter>
  </headerFooter>
  <colBreaks count="2" manualBreakCount="2">
    <brk id="27" max="38" man="1"/>
    <brk id="39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85" zoomScaleNormal="85" workbookViewId="0">
      <pane xSplit="3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M152" sqref="M152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1.42578125" customWidth="1"/>
    <col min="4" max="5" width="14.7109375" customWidth="1"/>
    <col min="6" max="6" width="12.7109375" customWidth="1" outlineLevel="1"/>
    <col min="7" max="8" width="14.7109375" style="79" customWidth="1"/>
    <col min="9" max="9" width="12.7109375" style="32" customWidth="1" outlineLevel="1"/>
    <col min="10" max="11" width="14.7109375" style="79" customWidth="1"/>
    <col min="12" max="12" width="12.7109375" style="32" customWidth="1" outlineLevel="1"/>
    <col min="13" max="14" width="14.7109375" style="79" customWidth="1"/>
    <col min="15" max="15" width="12.7109375" style="32" customWidth="1" outlineLevel="1"/>
    <col min="16" max="16" width="14.7109375" style="79" customWidth="1"/>
    <col min="17" max="17" width="14" style="79" customWidth="1"/>
    <col min="18" max="18" width="12.7109375" style="32" customWidth="1" outlineLevel="1"/>
  </cols>
  <sheetData>
    <row r="1" spans="1:22" ht="52.5" customHeight="1" x14ac:dyDescent="0.25">
      <c r="B1" s="81"/>
      <c r="C1" s="122" t="s">
        <v>193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81"/>
    </row>
    <row r="2" spans="1:22" ht="43.5" customHeight="1" x14ac:dyDescent="0.25">
      <c r="A2" s="123"/>
      <c r="B2" s="125"/>
      <c r="C2" s="117" t="s">
        <v>25</v>
      </c>
      <c r="D2" s="119" t="s">
        <v>136</v>
      </c>
      <c r="E2" s="119"/>
      <c r="F2" s="117" t="s">
        <v>135</v>
      </c>
      <c r="G2" s="118" t="s">
        <v>166</v>
      </c>
      <c r="H2" s="118"/>
      <c r="I2" s="117" t="s">
        <v>135</v>
      </c>
      <c r="J2" s="118" t="s">
        <v>179</v>
      </c>
      <c r="K2" s="118"/>
      <c r="L2" s="117" t="s">
        <v>135</v>
      </c>
      <c r="M2" s="118" t="s">
        <v>20</v>
      </c>
      <c r="N2" s="118"/>
      <c r="O2" s="117" t="s">
        <v>135</v>
      </c>
      <c r="P2" s="118" t="s">
        <v>21</v>
      </c>
      <c r="Q2" s="118"/>
      <c r="R2" s="117" t="s">
        <v>135</v>
      </c>
      <c r="S2" s="1"/>
      <c r="T2" s="1"/>
      <c r="U2" s="1"/>
      <c r="V2" s="1"/>
    </row>
    <row r="3" spans="1:22" x14ac:dyDescent="0.25">
      <c r="A3" s="124"/>
      <c r="B3" s="124"/>
      <c r="C3" s="117"/>
      <c r="D3" s="45" t="s">
        <v>176</v>
      </c>
      <c r="E3" s="35" t="s">
        <v>192</v>
      </c>
      <c r="F3" s="117"/>
      <c r="G3" s="96" t="s">
        <v>176</v>
      </c>
      <c r="H3" s="97" t="s">
        <v>192</v>
      </c>
      <c r="I3" s="117"/>
      <c r="J3" s="98" t="s">
        <v>176</v>
      </c>
      <c r="K3" s="97" t="s">
        <v>192</v>
      </c>
      <c r="L3" s="117"/>
      <c r="M3" s="98" t="s">
        <v>176</v>
      </c>
      <c r="N3" s="97" t="s">
        <v>192</v>
      </c>
      <c r="O3" s="117"/>
      <c r="P3" s="98" t="s">
        <v>176</v>
      </c>
      <c r="Q3" s="97" t="s">
        <v>192</v>
      </c>
      <c r="R3" s="117"/>
      <c r="S3" s="1"/>
      <c r="T3" s="1"/>
      <c r="U3" s="1"/>
      <c r="V3" s="1"/>
    </row>
    <row r="4" spans="1:22" s="106" customFormat="1" x14ac:dyDescent="0.25">
      <c r="A4" s="102" t="s">
        <v>33</v>
      </c>
      <c r="B4" s="102" t="s">
        <v>34</v>
      </c>
      <c r="C4" s="103" t="s">
        <v>35</v>
      </c>
      <c r="D4" s="103">
        <v>1</v>
      </c>
      <c r="E4" s="103">
        <v>2</v>
      </c>
      <c r="F4" s="103">
        <v>3</v>
      </c>
      <c r="G4" s="104">
        <v>4</v>
      </c>
      <c r="H4" s="104">
        <v>5</v>
      </c>
      <c r="I4" s="103">
        <v>6</v>
      </c>
      <c r="J4" s="104">
        <v>7</v>
      </c>
      <c r="K4" s="104">
        <v>8</v>
      </c>
      <c r="L4" s="103">
        <v>9</v>
      </c>
      <c r="M4" s="104">
        <v>10</v>
      </c>
      <c r="N4" s="104">
        <v>11</v>
      </c>
      <c r="O4" s="103">
        <v>12</v>
      </c>
      <c r="P4" s="104">
        <v>13</v>
      </c>
      <c r="Q4" s="104">
        <v>14</v>
      </c>
      <c r="R4" s="103">
        <v>15</v>
      </c>
      <c r="S4" s="105">
        <v>1000</v>
      </c>
      <c r="T4" s="105"/>
      <c r="U4" s="105"/>
      <c r="V4" s="105"/>
    </row>
    <row r="5" spans="1:22" ht="27" customHeight="1" x14ac:dyDescent="0.25">
      <c r="A5" s="16">
        <v>1</v>
      </c>
      <c r="B5" s="20"/>
      <c r="C5" s="15" t="s">
        <v>134</v>
      </c>
      <c r="D5" s="14">
        <f>SUM(D6:D9)</f>
        <v>1109.83979</v>
      </c>
      <c r="E5" s="14">
        <f>SUM(E6:E9)</f>
        <v>1054.1635500000002</v>
      </c>
      <c r="F5" s="13">
        <f t="shared" ref="F5:F36" si="0">IF(D5=0," ",IF(E5/D5*100&gt;200,"св.200",E5/D5))</f>
        <v>0.9498339845970023</v>
      </c>
      <c r="G5" s="14">
        <f>SUM(G6:G9)</f>
        <v>339.56599999999997</v>
      </c>
      <c r="H5" s="14">
        <f>SUM(H6:H9)</f>
        <v>373.54489000000001</v>
      </c>
      <c r="I5" s="13">
        <f t="shared" ref="I5:I47" si="1">IF(G5=0," ",IF(H5/G5*100&gt;200,"св.200",H5/G5))</f>
        <v>1.1000656426143962</v>
      </c>
      <c r="J5" s="14">
        <f>SUM(J6:J9)</f>
        <v>0.38219999999999998</v>
      </c>
      <c r="K5" s="14">
        <f>SUM(K6:K9)</f>
        <v>18.600000000000001</v>
      </c>
      <c r="L5" s="13" t="str">
        <f t="shared" ref="L5:L35" si="2">IF(J5=0," ",IF(K5/J5*100&gt;200,"св.200",K5/J5))</f>
        <v>св.200</v>
      </c>
      <c r="M5" s="14">
        <f>SUM(M6:M9)</f>
        <v>183.20463000000001</v>
      </c>
      <c r="N5" s="14">
        <f>SUM(N6:N9)</f>
        <v>181.26724000000002</v>
      </c>
      <c r="O5" s="13">
        <f t="shared" ref="O5:O36" si="3">IF(M5=0," ",IF(N5/M5*100&gt;200,"св.200",N5/M5))</f>
        <v>0.98942499433556896</v>
      </c>
      <c r="P5" s="14">
        <f>SUM(P6:P9)</f>
        <v>586.68696</v>
      </c>
      <c r="Q5" s="14">
        <f>SUM(Q6:Q9)</f>
        <v>480.75142</v>
      </c>
      <c r="R5" s="13">
        <f t="shared" ref="R5:R36" si="4">IF(P5=0," ",IF(Q5/P5*100&gt;200,"св.200",Q5/P5))</f>
        <v>0.81943430274980034</v>
      </c>
      <c r="S5" s="1"/>
      <c r="T5" s="1"/>
      <c r="U5" s="1"/>
      <c r="V5" s="1"/>
    </row>
    <row r="6" spans="1:22" s="10" customFormat="1" ht="15" hidden="1" customHeight="1" outlineLevel="1" x14ac:dyDescent="0.25">
      <c r="A6" s="12"/>
      <c r="B6" s="12">
        <v>1</v>
      </c>
      <c r="C6" s="11" t="s">
        <v>186</v>
      </c>
      <c r="D6" s="54">
        <f t="shared" ref="D6:D9" si="5">G6+J6+M6+P6</f>
        <v>676.08515</v>
      </c>
      <c r="E6" s="31">
        <f>(H6+K6+N6+Q6)</f>
        <v>708.4541200000001</v>
      </c>
      <c r="F6" s="50">
        <f t="shared" si="0"/>
        <v>1.0478770610477099</v>
      </c>
      <c r="G6" s="29">
        <v>339.25004999999999</v>
      </c>
      <c r="H6" s="31">
        <v>373.21065000000004</v>
      </c>
      <c r="I6" s="50">
        <f t="shared" si="1"/>
        <v>1.1001049226079702</v>
      </c>
      <c r="J6" s="54">
        <v>0</v>
      </c>
      <c r="K6" s="31">
        <v>18.600000000000001</v>
      </c>
      <c r="L6" s="50" t="str">
        <f t="shared" si="2"/>
        <v xml:space="preserve"> </v>
      </c>
      <c r="M6" s="29">
        <v>136.39842000000002</v>
      </c>
      <c r="N6" s="31">
        <v>137.18527</v>
      </c>
      <c r="O6" s="50">
        <f>IF(M6=0," ",IF(N6/M6*100&gt;200,"св.200",N6/M6))</f>
        <v>1.0057687618375637</v>
      </c>
      <c r="P6" s="29">
        <v>200.43668</v>
      </c>
      <c r="Q6" s="31">
        <v>179.45820000000001</v>
      </c>
      <c r="R6" s="50">
        <f t="shared" si="4"/>
        <v>0.89533612310880428</v>
      </c>
      <c r="S6" s="1"/>
      <c r="T6" s="1"/>
      <c r="U6" s="1"/>
      <c r="V6" s="1"/>
    </row>
    <row r="7" spans="1:22" s="10" customFormat="1" ht="15" hidden="1" customHeight="1" outlineLevel="1" x14ac:dyDescent="0.25">
      <c r="A7" s="12"/>
      <c r="B7" s="12">
        <v>2</v>
      </c>
      <c r="C7" s="11" t="s">
        <v>133</v>
      </c>
      <c r="D7" s="54">
        <f t="shared" si="5"/>
        <v>36.780670000000001</v>
      </c>
      <c r="E7" s="31">
        <f>(H7+K7+N7+Q7)</f>
        <v>32.838160000000002</v>
      </c>
      <c r="F7" s="50">
        <f t="shared" si="0"/>
        <v>0.89281027235229815</v>
      </c>
      <c r="G7" s="54">
        <v>0</v>
      </c>
      <c r="H7" s="31">
        <v>0</v>
      </c>
      <c r="I7" s="50" t="str">
        <f t="shared" si="1"/>
        <v xml:space="preserve"> </v>
      </c>
      <c r="J7" s="54">
        <v>0</v>
      </c>
      <c r="K7" s="31"/>
      <c r="L7" s="50" t="str">
        <f t="shared" si="2"/>
        <v xml:space="preserve"> </v>
      </c>
      <c r="M7" s="29">
        <v>4.75603</v>
      </c>
      <c r="N7" s="31">
        <v>5.0774600000000003</v>
      </c>
      <c r="O7" s="50">
        <f>IF(M7=0," ",IF(N7/M7*100&gt;200,"св.200",N7/M7))</f>
        <v>1.0675836779835284</v>
      </c>
      <c r="P7" s="29">
        <v>32.024639999999998</v>
      </c>
      <c r="Q7" s="31">
        <v>27.7607</v>
      </c>
      <c r="R7" s="50">
        <f t="shared" si="4"/>
        <v>0.86685439711422207</v>
      </c>
      <c r="S7" s="1"/>
      <c r="T7" s="1"/>
      <c r="U7" s="1"/>
      <c r="V7" s="1"/>
    </row>
    <row r="8" spans="1:22" s="10" customFormat="1" ht="15" hidden="1" customHeight="1" outlineLevel="1" x14ac:dyDescent="0.25">
      <c r="A8" s="12"/>
      <c r="B8" s="12">
        <v>3</v>
      </c>
      <c r="C8" s="11" t="s">
        <v>132</v>
      </c>
      <c r="D8" s="54">
        <f t="shared" si="5"/>
        <v>245.77519999999998</v>
      </c>
      <c r="E8" s="31">
        <f t="shared" ref="E8:E9" si="6">(H8+K8+N8+Q8)</f>
        <v>243.54888</v>
      </c>
      <c r="F8" s="50">
        <f t="shared" si="0"/>
        <v>0.99094164097923632</v>
      </c>
      <c r="G8" s="54">
        <v>0.31595000000000001</v>
      </c>
      <c r="H8" s="31">
        <v>0.24543999999999999</v>
      </c>
      <c r="I8" s="50">
        <f t="shared" si="1"/>
        <v>0.77683177717993346</v>
      </c>
      <c r="J8" s="54">
        <v>0.38219999999999998</v>
      </c>
      <c r="K8" s="31"/>
      <c r="L8" s="50">
        <f t="shared" si="2"/>
        <v>0</v>
      </c>
      <c r="M8" s="29">
        <v>36.422260000000001</v>
      </c>
      <c r="N8" s="31">
        <v>34.583889999999997</v>
      </c>
      <c r="O8" s="50">
        <f>IF(M8=0," ",IF(N8/M8*100&gt;200,"св.200",N8/M8))</f>
        <v>0.94952619634256619</v>
      </c>
      <c r="P8" s="29">
        <v>208.65478999999999</v>
      </c>
      <c r="Q8" s="31">
        <v>208.71955</v>
      </c>
      <c r="R8" s="50">
        <f t="shared" si="4"/>
        <v>1.0003103691029571</v>
      </c>
      <c r="S8" s="1"/>
      <c r="T8" s="1"/>
      <c r="U8" s="1"/>
      <c r="V8" s="1"/>
    </row>
    <row r="9" spans="1:22" s="10" customFormat="1" ht="15" hidden="1" customHeight="1" outlineLevel="1" x14ac:dyDescent="0.25">
      <c r="A9" s="12"/>
      <c r="B9" s="12">
        <v>4</v>
      </c>
      <c r="C9" s="11" t="s">
        <v>131</v>
      </c>
      <c r="D9" s="54">
        <f t="shared" si="5"/>
        <v>151.19877</v>
      </c>
      <c r="E9" s="31">
        <f t="shared" si="6"/>
        <v>69.322390000000013</v>
      </c>
      <c r="F9" s="50">
        <f t="shared" si="0"/>
        <v>0.45848514508418298</v>
      </c>
      <c r="G9" s="54">
        <v>0</v>
      </c>
      <c r="H9" s="31">
        <v>8.8800000000000004E-2</v>
      </c>
      <c r="I9" s="50" t="str">
        <f t="shared" si="1"/>
        <v xml:space="preserve"> </v>
      </c>
      <c r="J9" s="54">
        <v>0</v>
      </c>
      <c r="K9" s="31"/>
      <c r="L9" s="50" t="str">
        <f t="shared" si="2"/>
        <v xml:space="preserve"> </v>
      </c>
      <c r="M9" s="29">
        <v>5.6279200000000005</v>
      </c>
      <c r="N9" s="31">
        <v>4.4206199999999995</v>
      </c>
      <c r="O9" s="50">
        <f>IF(M9=0," ",IF(N9/M9*100&gt;200,"св.200",N9/M9))</f>
        <v>0.78548024847545794</v>
      </c>
      <c r="P9" s="29">
        <v>145.57085000000001</v>
      </c>
      <c r="Q9" s="31">
        <v>64.812970000000007</v>
      </c>
      <c r="R9" s="50">
        <f t="shared" si="4"/>
        <v>0.44523316309549615</v>
      </c>
      <c r="S9" s="1"/>
      <c r="T9" s="1"/>
      <c r="U9" s="1"/>
      <c r="V9" s="1"/>
    </row>
    <row r="10" spans="1:22" ht="30" customHeight="1" collapsed="1" x14ac:dyDescent="0.25">
      <c r="A10" s="16">
        <v>2</v>
      </c>
      <c r="B10" s="20"/>
      <c r="C10" s="15" t="s">
        <v>130</v>
      </c>
      <c r="D10" s="14">
        <f>SUM(D11:D16)</f>
        <v>4701.1680000000006</v>
      </c>
      <c r="E10" s="14">
        <f>SUM(E11:E16)</f>
        <v>3179.6345700000002</v>
      </c>
      <c r="F10" s="13">
        <f t="shared" si="0"/>
        <v>0.67634991346831252</v>
      </c>
      <c r="G10" s="14">
        <f>SUM(G11:G16)</f>
        <v>2085.22586</v>
      </c>
      <c r="H10" s="14">
        <f>SUM(H11:H16)</f>
        <v>956.18955999999991</v>
      </c>
      <c r="I10" s="13">
        <f t="shared" si="1"/>
        <v>0.45855443208439778</v>
      </c>
      <c r="J10" s="14">
        <f>SUM(J11:J16)</f>
        <v>3.7499999999999999E-2</v>
      </c>
      <c r="K10" s="14">
        <f>(SUM(K11:K16))</f>
        <v>14.442299999999999</v>
      </c>
      <c r="L10" s="13" t="str">
        <f t="shared" si="2"/>
        <v>св.200</v>
      </c>
      <c r="M10" s="14">
        <f>SUM(M11:M16)</f>
        <v>555.91435000000013</v>
      </c>
      <c r="N10" s="93">
        <f>SUM(N11:N16)</f>
        <v>446.24056999999999</v>
      </c>
      <c r="O10" s="13">
        <f t="shared" si="3"/>
        <v>0.80271460882418288</v>
      </c>
      <c r="P10" s="14">
        <f>SUM(P11:P16)</f>
        <v>2059.9902899999997</v>
      </c>
      <c r="Q10" s="14">
        <f>SUM(Q11:Q16)</f>
        <v>1762.7621400000003</v>
      </c>
      <c r="R10" s="13">
        <f t="shared" si="4"/>
        <v>0.8557138101849987</v>
      </c>
      <c r="S10" s="1"/>
      <c r="T10" s="1"/>
      <c r="U10" s="1"/>
      <c r="V10" s="1"/>
    </row>
    <row r="11" spans="1:22" s="10" customFormat="1" ht="15.75" hidden="1" customHeight="1" outlineLevel="1" x14ac:dyDescent="0.25">
      <c r="A11" s="12"/>
      <c r="B11" s="12">
        <v>1</v>
      </c>
      <c r="C11" s="11" t="s">
        <v>129</v>
      </c>
      <c r="D11" s="54">
        <f t="shared" ref="D11:D46" si="7">G11+J11+M11+P11</f>
        <v>2006.4000900000003</v>
      </c>
      <c r="E11" s="31">
        <f t="shared" ref="E11:E16" si="8">(H11+K11+N11+Q11)</f>
        <v>287.87801999999999</v>
      </c>
      <c r="F11" s="50">
        <f t="shared" si="0"/>
        <v>0.143479867965915</v>
      </c>
      <c r="G11" s="29">
        <v>1695.0048700000002</v>
      </c>
      <c r="H11" s="31">
        <v>12.410950000000001</v>
      </c>
      <c r="I11" s="50">
        <f t="shared" si="1"/>
        <v>7.3220733578187296E-3</v>
      </c>
      <c r="J11" s="54">
        <v>1.95E-2</v>
      </c>
      <c r="K11" s="31">
        <v>1.95E-2</v>
      </c>
      <c r="L11" s="50">
        <f t="shared" si="2"/>
        <v>1</v>
      </c>
      <c r="M11" s="29">
        <v>149.19671</v>
      </c>
      <c r="N11" s="31">
        <v>130.71914999999998</v>
      </c>
      <c r="O11" s="50">
        <f t="shared" si="3"/>
        <v>0.87615303313323722</v>
      </c>
      <c r="P11" s="29">
        <v>162.17901000000001</v>
      </c>
      <c r="Q11" s="31">
        <v>144.72842</v>
      </c>
      <c r="R11" s="50">
        <f t="shared" si="4"/>
        <v>0.89239920751766821</v>
      </c>
      <c r="S11" s="1"/>
      <c r="T11" s="1"/>
      <c r="U11" s="1"/>
      <c r="V11" s="1"/>
    </row>
    <row r="12" spans="1:22" s="10" customFormat="1" ht="15" hidden="1" customHeight="1" outlineLevel="1" x14ac:dyDescent="0.25">
      <c r="A12" s="12"/>
      <c r="B12" s="12">
        <v>2</v>
      </c>
      <c r="C12" s="11" t="s">
        <v>128</v>
      </c>
      <c r="D12" s="54">
        <f t="shared" si="7"/>
        <v>459.11427000000003</v>
      </c>
      <c r="E12" s="31">
        <f t="shared" si="8"/>
        <v>765.07013000000006</v>
      </c>
      <c r="F12" s="50">
        <f t="shared" si="0"/>
        <v>1.6664045968338121</v>
      </c>
      <c r="G12" s="29">
        <v>197.70255</v>
      </c>
      <c r="H12" s="31">
        <v>531.82429999999999</v>
      </c>
      <c r="I12" s="50" t="str">
        <f>IF(G12=0," ",IF(H12/G12*100&gt;200,"св.200",H12/G12))</f>
        <v>св.200</v>
      </c>
      <c r="J12" s="54">
        <v>0</v>
      </c>
      <c r="K12" s="31">
        <v>0</v>
      </c>
      <c r="L12" s="50" t="str">
        <f t="shared" si="2"/>
        <v xml:space="preserve"> </v>
      </c>
      <c r="M12" s="29">
        <v>89.099609999999998</v>
      </c>
      <c r="N12" s="31">
        <v>74.330309999999997</v>
      </c>
      <c r="O12" s="50">
        <f t="shared" si="3"/>
        <v>0.83423833168293327</v>
      </c>
      <c r="P12" s="29">
        <v>172.31210999999999</v>
      </c>
      <c r="Q12" s="31">
        <v>158.91551999999999</v>
      </c>
      <c r="R12" s="50">
        <f t="shared" si="4"/>
        <v>0.9222539263200944</v>
      </c>
      <c r="S12" s="1"/>
      <c r="T12" s="1"/>
      <c r="U12" s="1"/>
      <c r="V12" s="1"/>
    </row>
    <row r="13" spans="1:22" s="10" customFormat="1" ht="15" hidden="1" customHeight="1" outlineLevel="1" x14ac:dyDescent="0.25">
      <c r="A13" s="12"/>
      <c r="B13" s="12">
        <v>3</v>
      </c>
      <c r="C13" s="11" t="s">
        <v>127</v>
      </c>
      <c r="D13" s="54">
        <f t="shared" si="7"/>
        <v>497.09456999999998</v>
      </c>
      <c r="E13" s="31">
        <f t="shared" si="8"/>
        <v>1028.53361</v>
      </c>
      <c r="F13" s="50" t="str">
        <f t="shared" si="0"/>
        <v>св.200</v>
      </c>
      <c r="G13" s="29">
        <v>154.49457999999998</v>
      </c>
      <c r="H13" s="31">
        <v>385.94155999999998</v>
      </c>
      <c r="I13" s="50" t="str">
        <f t="shared" si="1"/>
        <v>св.200</v>
      </c>
      <c r="J13" s="54">
        <v>0</v>
      </c>
      <c r="K13" s="31">
        <v>0</v>
      </c>
      <c r="L13" s="50" t="str">
        <f t="shared" si="2"/>
        <v xml:space="preserve"> </v>
      </c>
      <c r="M13" s="29">
        <v>185.26888</v>
      </c>
      <c r="N13" s="31">
        <v>110.60517</v>
      </c>
      <c r="O13" s="50">
        <f t="shared" si="3"/>
        <v>0.5969981035131211</v>
      </c>
      <c r="P13" s="29">
        <v>157.33111</v>
      </c>
      <c r="Q13" s="31">
        <v>531.98688000000004</v>
      </c>
      <c r="R13" s="50" t="str">
        <f t="shared" si="4"/>
        <v>св.200</v>
      </c>
      <c r="S13" s="1"/>
      <c r="T13" s="1"/>
      <c r="U13" s="1"/>
      <c r="V13" s="1"/>
    </row>
    <row r="14" spans="1:22" s="10" customFormat="1" ht="15" hidden="1" customHeight="1" outlineLevel="1" x14ac:dyDescent="0.25">
      <c r="A14" s="12"/>
      <c r="B14" s="12">
        <v>4</v>
      </c>
      <c r="C14" s="11" t="s">
        <v>90</v>
      </c>
      <c r="D14" s="54">
        <f t="shared" si="7"/>
        <v>830.39814999999999</v>
      </c>
      <c r="E14" s="31">
        <f t="shared" si="8"/>
        <v>496.46859999999998</v>
      </c>
      <c r="F14" s="50">
        <f t="shared" si="0"/>
        <v>0.59786814313109926</v>
      </c>
      <c r="G14" s="29">
        <v>35.297129999999996</v>
      </c>
      <c r="H14" s="31">
        <v>16.804869999999998</v>
      </c>
      <c r="I14" s="50">
        <f t="shared" si="1"/>
        <v>0.47609734842464529</v>
      </c>
      <c r="J14" s="54">
        <v>0</v>
      </c>
      <c r="K14" s="31">
        <v>14.386799999999999</v>
      </c>
      <c r="L14" s="50" t="str">
        <f t="shared" si="2"/>
        <v xml:space="preserve"> </v>
      </c>
      <c r="M14" s="29">
        <v>74.163830000000004</v>
      </c>
      <c r="N14" s="31">
        <v>72.046019999999999</v>
      </c>
      <c r="O14" s="50">
        <f t="shared" si="3"/>
        <v>0.97144416624653818</v>
      </c>
      <c r="P14" s="29">
        <v>720.93718999999999</v>
      </c>
      <c r="Q14" s="31">
        <v>393.23090999999999</v>
      </c>
      <c r="R14" s="50">
        <f t="shared" si="4"/>
        <v>0.54544406288708724</v>
      </c>
      <c r="S14" s="1"/>
      <c r="T14" s="1"/>
      <c r="U14" s="1"/>
      <c r="V14" s="1"/>
    </row>
    <row r="15" spans="1:22" s="10" customFormat="1" ht="15" hidden="1" customHeight="1" outlineLevel="1" x14ac:dyDescent="0.25">
      <c r="A15" s="12"/>
      <c r="B15" s="12">
        <v>5</v>
      </c>
      <c r="C15" s="11" t="s">
        <v>126</v>
      </c>
      <c r="D15" s="54">
        <f t="shared" si="7"/>
        <v>392.45787000000001</v>
      </c>
      <c r="E15" s="31">
        <f t="shared" si="8"/>
        <v>229.46811</v>
      </c>
      <c r="F15" s="50">
        <f t="shared" si="0"/>
        <v>0.5846948871225337</v>
      </c>
      <c r="G15" s="29">
        <v>1.8872800000000001</v>
      </c>
      <c r="H15" s="31">
        <v>8.0034799999999997</v>
      </c>
      <c r="I15" s="50" t="str">
        <f t="shared" si="1"/>
        <v>св.200</v>
      </c>
      <c r="J15" s="54">
        <v>0</v>
      </c>
      <c r="K15" s="31">
        <v>0</v>
      </c>
      <c r="L15" s="50" t="str">
        <f t="shared" si="2"/>
        <v xml:space="preserve"> </v>
      </c>
      <c r="M15" s="29">
        <v>17.012340000000002</v>
      </c>
      <c r="N15" s="31">
        <v>17.07704</v>
      </c>
      <c r="O15" s="50">
        <f t="shared" si="3"/>
        <v>1.0038031217339882</v>
      </c>
      <c r="P15" s="29">
        <v>373.55824999999999</v>
      </c>
      <c r="Q15" s="31">
        <v>204.38758999999999</v>
      </c>
      <c r="R15" s="50">
        <f t="shared" si="4"/>
        <v>0.54713713323156432</v>
      </c>
      <c r="S15" s="1"/>
      <c r="T15" s="1"/>
      <c r="U15" s="1"/>
      <c r="V15" s="1"/>
    </row>
    <row r="16" spans="1:22" s="10" customFormat="1" ht="15" hidden="1" customHeight="1" outlineLevel="1" x14ac:dyDescent="0.25">
      <c r="A16" s="12"/>
      <c r="B16" s="12">
        <v>6</v>
      </c>
      <c r="C16" s="11" t="s">
        <v>125</v>
      </c>
      <c r="D16" s="54">
        <f t="shared" si="7"/>
        <v>515.70304999999996</v>
      </c>
      <c r="E16" s="31">
        <f t="shared" si="8"/>
        <v>372.21610000000004</v>
      </c>
      <c r="F16" s="50">
        <f t="shared" si="0"/>
        <v>0.7217643952270596</v>
      </c>
      <c r="G16" s="29">
        <v>0.83945000000000003</v>
      </c>
      <c r="H16" s="31">
        <v>1.2044000000000001</v>
      </c>
      <c r="I16" s="50">
        <f t="shared" si="1"/>
        <v>1.4347489427601408</v>
      </c>
      <c r="J16" s="29">
        <v>1.7999999999999999E-2</v>
      </c>
      <c r="K16" s="31">
        <v>3.5999999999999997E-2</v>
      </c>
      <c r="L16" s="50">
        <f>IF(J16=0," ",IF(K16/J16*100&gt;200,"св.200",K16/J16))</f>
        <v>2</v>
      </c>
      <c r="M16" s="29">
        <v>41.172980000000003</v>
      </c>
      <c r="N16" s="31">
        <v>41.462879999999998</v>
      </c>
      <c r="O16" s="50">
        <f t="shared" si="3"/>
        <v>1.0070410254492144</v>
      </c>
      <c r="P16" s="29">
        <v>473.67261999999999</v>
      </c>
      <c r="Q16" s="31">
        <v>329.51282000000003</v>
      </c>
      <c r="R16" s="50">
        <f t="shared" si="4"/>
        <v>0.69565519746528737</v>
      </c>
      <c r="S16" s="1"/>
      <c r="T16" s="1"/>
      <c r="U16" s="1"/>
      <c r="V16" s="1"/>
    </row>
    <row r="17" spans="1:22" ht="31.5" customHeight="1" collapsed="1" x14ac:dyDescent="0.25">
      <c r="A17" s="16">
        <v>3</v>
      </c>
      <c r="B17" s="20"/>
      <c r="C17" s="15" t="s">
        <v>124</v>
      </c>
      <c r="D17" s="14">
        <f>SUM(D18:D22)</f>
        <v>4146.0404799999997</v>
      </c>
      <c r="E17" s="14">
        <f>SUM(E18:E22)</f>
        <v>3014.6674899999998</v>
      </c>
      <c r="F17" s="13">
        <f t="shared" si="0"/>
        <v>0.72711964693600872</v>
      </c>
      <c r="G17" s="14">
        <f>SUM(G18:G22)</f>
        <v>207.63592000000003</v>
      </c>
      <c r="H17" s="14">
        <f>SUM(H18:H22)</f>
        <v>307.60063999999994</v>
      </c>
      <c r="I17" s="13">
        <f t="shared" si="1"/>
        <v>1.4814423246228297</v>
      </c>
      <c r="J17" s="14">
        <f>SUM(J18:J22)</f>
        <v>0.40899999999999997</v>
      </c>
      <c r="K17" s="14">
        <f>SUM(K18:K22)</f>
        <v>0.91749999999999998</v>
      </c>
      <c r="L17" s="13" t="str">
        <f t="shared" si="2"/>
        <v>св.200</v>
      </c>
      <c r="M17" s="14">
        <f>SUM(M18:M22)</f>
        <v>708.1431399999999</v>
      </c>
      <c r="N17" s="14">
        <f>SUM(N18:N22)</f>
        <v>549.3818</v>
      </c>
      <c r="O17" s="13">
        <f t="shared" si="3"/>
        <v>0.77580614563321204</v>
      </c>
      <c r="P17" s="14">
        <f>SUM(P18:P22)</f>
        <v>3229.8524200000002</v>
      </c>
      <c r="Q17" s="14">
        <f>SUM(Q18:Q22)</f>
        <v>2156.76755</v>
      </c>
      <c r="R17" s="13">
        <f t="shared" si="4"/>
        <v>0.66776040188238694</v>
      </c>
      <c r="S17" s="1"/>
      <c r="T17" s="1"/>
      <c r="U17" s="1"/>
      <c r="V17" s="1"/>
    </row>
    <row r="18" spans="1:22" s="21" customFormat="1" ht="15" hidden="1" customHeight="1" outlineLevel="1" x14ac:dyDescent="0.25">
      <c r="A18" s="12"/>
      <c r="B18" s="19"/>
      <c r="C18" s="11" t="s">
        <v>123</v>
      </c>
      <c r="D18" s="54">
        <f t="shared" si="7"/>
        <v>1409.17326</v>
      </c>
      <c r="E18" s="31">
        <f t="shared" ref="E18:E22" si="9">(H18+K18+N18+Q18)</f>
        <v>1028.19307</v>
      </c>
      <c r="F18" s="50">
        <f t="shared" si="0"/>
        <v>0.72964276231015057</v>
      </c>
      <c r="G18" s="29">
        <v>149.74342000000001</v>
      </c>
      <c r="H18" s="31">
        <v>220.81995000000001</v>
      </c>
      <c r="I18" s="50">
        <f t="shared" si="1"/>
        <v>1.4746554472977844</v>
      </c>
      <c r="J18" s="54">
        <v>0.40899999999999997</v>
      </c>
      <c r="K18" s="31">
        <v>0.91749999999999998</v>
      </c>
      <c r="L18" s="50" t="str">
        <f t="shared" si="2"/>
        <v>св.200</v>
      </c>
      <c r="M18" s="29">
        <v>336.67473999999999</v>
      </c>
      <c r="N18" s="31">
        <v>227.12778</v>
      </c>
      <c r="O18" s="50">
        <f t="shared" si="3"/>
        <v>0.67462079275683118</v>
      </c>
      <c r="P18" s="29">
        <v>922.34609999999998</v>
      </c>
      <c r="Q18" s="31">
        <v>579.32784000000004</v>
      </c>
      <c r="R18" s="50">
        <f t="shared" si="4"/>
        <v>0.62810244440779883</v>
      </c>
      <c r="S18" s="22"/>
      <c r="T18" s="22"/>
      <c r="U18" s="22"/>
      <c r="V18" s="22"/>
    </row>
    <row r="19" spans="1:22" s="21" customFormat="1" ht="15" hidden="1" customHeight="1" outlineLevel="1" x14ac:dyDescent="0.25">
      <c r="A19" s="12"/>
      <c r="B19" s="19"/>
      <c r="C19" s="11" t="s">
        <v>122</v>
      </c>
      <c r="D19" s="54">
        <f t="shared" si="7"/>
        <v>748.93677000000002</v>
      </c>
      <c r="E19" s="31">
        <f t="shared" si="9"/>
        <v>625.68693000000007</v>
      </c>
      <c r="F19" s="50">
        <f t="shared" si="0"/>
        <v>0.83543358406611556</v>
      </c>
      <c r="G19" s="29">
        <v>28.2501</v>
      </c>
      <c r="H19" s="31">
        <v>66.331800000000001</v>
      </c>
      <c r="I19" s="50" t="str">
        <f t="shared" si="1"/>
        <v>св.200</v>
      </c>
      <c r="J19" s="54">
        <v>0</v>
      </c>
      <c r="K19" s="31"/>
      <c r="L19" s="50" t="str">
        <f t="shared" si="2"/>
        <v xml:space="preserve"> </v>
      </c>
      <c r="M19" s="29">
        <v>220.48587000000001</v>
      </c>
      <c r="N19" s="31">
        <v>213.88509999999999</v>
      </c>
      <c r="O19" s="50">
        <f t="shared" si="3"/>
        <v>0.9700626167109937</v>
      </c>
      <c r="P19" s="29">
        <v>500.20080000000002</v>
      </c>
      <c r="Q19" s="31">
        <v>345.47003000000001</v>
      </c>
      <c r="R19" s="50">
        <f t="shared" si="4"/>
        <v>0.69066268986375068</v>
      </c>
      <c r="S19" s="22"/>
      <c r="T19" s="22"/>
      <c r="U19" s="22"/>
      <c r="V19" s="22"/>
    </row>
    <row r="20" spans="1:22" s="21" customFormat="1" ht="15" hidden="1" customHeight="1" outlineLevel="1" x14ac:dyDescent="0.25">
      <c r="A20" s="12"/>
      <c r="B20" s="19"/>
      <c r="C20" s="11" t="s">
        <v>121</v>
      </c>
      <c r="D20" s="54">
        <f t="shared" si="7"/>
        <v>687.47778000000005</v>
      </c>
      <c r="E20" s="31">
        <f t="shared" si="9"/>
        <v>499.09940999999998</v>
      </c>
      <c r="F20" s="50">
        <f t="shared" si="0"/>
        <v>0.72598624205716134</v>
      </c>
      <c r="G20" s="29">
        <v>0</v>
      </c>
      <c r="H20" s="31">
        <v>2.4063000000000003</v>
      </c>
      <c r="I20" s="50" t="str">
        <f t="shared" si="1"/>
        <v xml:space="preserve"> </v>
      </c>
      <c r="J20" s="54">
        <v>0</v>
      </c>
      <c r="K20" s="31"/>
      <c r="L20" s="50" t="str">
        <f t="shared" si="2"/>
        <v xml:space="preserve"> </v>
      </c>
      <c r="M20" s="29">
        <v>57.339349999999996</v>
      </c>
      <c r="N20" s="31">
        <v>28.468879999999999</v>
      </c>
      <c r="O20" s="50">
        <f t="shared" si="3"/>
        <v>0.49649812912075214</v>
      </c>
      <c r="P20" s="29">
        <v>630.13843000000008</v>
      </c>
      <c r="Q20" s="31">
        <v>468.22422999999998</v>
      </c>
      <c r="R20" s="50">
        <f t="shared" si="4"/>
        <v>0.7430497930430936</v>
      </c>
      <c r="S20" s="22"/>
      <c r="T20" s="22"/>
      <c r="U20" s="22"/>
      <c r="V20" s="22"/>
    </row>
    <row r="21" spans="1:22" s="21" customFormat="1" ht="15" hidden="1" customHeight="1" outlineLevel="1" x14ac:dyDescent="0.25">
      <c r="A21" s="12"/>
      <c r="B21" s="19"/>
      <c r="C21" s="11" t="s">
        <v>187</v>
      </c>
      <c r="D21" s="54">
        <f t="shared" si="7"/>
        <v>806.16844999999989</v>
      </c>
      <c r="E21" s="31">
        <f t="shared" si="9"/>
        <v>501.54810999999995</v>
      </c>
      <c r="F21" s="50">
        <f t="shared" si="0"/>
        <v>0.62213810277492254</v>
      </c>
      <c r="G21" s="29">
        <v>29.295750000000002</v>
      </c>
      <c r="H21" s="31">
        <v>17.604790000000001</v>
      </c>
      <c r="I21" s="50">
        <f t="shared" si="1"/>
        <v>0.6009332411697943</v>
      </c>
      <c r="J21" s="54">
        <v>0</v>
      </c>
      <c r="K21" s="31"/>
      <c r="L21" s="50" t="str">
        <f t="shared" si="2"/>
        <v xml:space="preserve"> </v>
      </c>
      <c r="M21" s="29">
        <v>37.630600000000001</v>
      </c>
      <c r="N21" s="31">
        <v>36.752749999999999</v>
      </c>
      <c r="O21" s="50">
        <f t="shared" si="3"/>
        <v>0.97667191062592673</v>
      </c>
      <c r="P21" s="29">
        <v>739.24209999999994</v>
      </c>
      <c r="Q21" s="31">
        <v>447.19056999999998</v>
      </c>
      <c r="R21" s="50">
        <f t="shared" si="4"/>
        <v>0.60493114502001444</v>
      </c>
      <c r="S21" s="22"/>
      <c r="T21" s="22"/>
      <c r="U21" s="22"/>
      <c r="V21" s="22"/>
    </row>
    <row r="22" spans="1:22" s="21" customFormat="1" ht="15" hidden="1" customHeight="1" outlineLevel="1" x14ac:dyDescent="0.25">
      <c r="A22" s="12"/>
      <c r="B22" s="19"/>
      <c r="C22" s="11" t="s">
        <v>120</v>
      </c>
      <c r="D22" s="54">
        <f t="shared" si="7"/>
        <v>494.28422</v>
      </c>
      <c r="E22" s="31">
        <f t="shared" si="9"/>
        <v>360.13997000000001</v>
      </c>
      <c r="F22" s="50">
        <f t="shared" si="0"/>
        <v>0.72860907839623124</v>
      </c>
      <c r="G22" s="29">
        <v>0.34664999999999996</v>
      </c>
      <c r="H22" s="31">
        <v>0.43780000000000002</v>
      </c>
      <c r="I22" s="50">
        <f t="shared" si="1"/>
        <v>1.2629453339102843</v>
      </c>
      <c r="J22" s="54">
        <v>0</v>
      </c>
      <c r="K22" s="31"/>
      <c r="L22" s="50" t="str">
        <f t="shared" si="2"/>
        <v xml:space="preserve"> </v>
      </c>
      <c r="M22" s="29">
        <v>56.01258</v>
      </c>
      <c r="N22" s="31">
        <v>43.147289999999998</v>
      </c>
      <c r="O22" s="50">
        <f t="shared" si="3"/>
        <v>0.77031427582875134</v>
      </c>
      <c r="P22" s="29">
        <v>437.92498999999998</v>
      </c>
      <c r="Q22" s="31">
        <v>316.55488000000003</v>
      </c>
      <c r="R22" s="50">
        <f t="shared" si="4"/>
        <v>0.72285182903126866</v>
      </c>
      <c r="S22" s="22"/>
      <c r="T22" s="22"/>
      <c r="U22" s="22"/>
      <c r="V22" s="22"/>
    </row>
    <row r="23" spans="1:22" ht="30.75" customHeight="1" collapsed="1" x14ac:dyDescent="0.25">
      <c r="A23" s="16">
        <v>4</v>
      </c>
      <c r="B23" s="20"/>
      <c r="C23" s="15" t="s">
        <v>153</v>
      </c>
      <c r="D23" s="14">
        <f>SUM(D24:D28)</f>
        <v>13139.495279999999</v>
      </c>
      <c r="E23" s="14">
        <f>SUM(E24:E28)</f>
        <v>10870.095209999999</v>
      </c>
      <c r="F23" s="13">
        <f t="shared" si="0"/>
        <v>0.82728407586139796</v>
      </c>
      <c r="G23" s="14">
        <f>SUM(G24:G28)</f>
        <v>2116.3073800000002</v>
      </c>
      <c r="H23" s="14">
        <f>SUM(H24:H28)</f>
        <v>1278.4265299999997</v>
      </c>
      <c r="I23" s="13">
        <f t="shared" si="1"/>
        <v>0.60408357598790763</v>
      </c>
      <c r="J23" s="14">
        <f>SUM(J24:J28)</f>
        <v>0.49409999999999998</v>
      </c>
      <c r="K23" s="14">
        <f>SUM(K24:K28)</f>
        <v>6.8099999999999994E-2</v>
      </c>
      <c r="L23" s="13">
        <f t="shared" si="2"/>
        <v>0.13782635094110504</v>
      </c>
      <c r="M23" s="14">
        <f>SUM(M24:M28)</f>
        <v>1167.0304900000001</v>
      </c>
      <c r="N23" s="14">
        <f>SUM(N24:N28)</f>
        <v>915.46180000000004</v>
      </c>
      <c r="O23" s="13">
        <f t="shared" si="3"/>
        <v>0.78443691732509913</v>
      </c>
      <c r="P23" s="14">
        <f>SUM(P24:P28)</f>
        <v>9855.6633099999999</v>
      </c>
      <c r="Q23" s="14">
        <f>SUM(Q24:Q28)</f>
        <v>8676.1387800000011</v>
      </c>
      <c r="R23" s="13">
        <f t="shared" si="4"/>
        <v>0.88032012733194731</v>
      </c>
      <c r="S23" s="1"/>
      <c r="T23" s="1"/>
      <c r="U23" s="1"/>
      <c r="V23" s="1"/>
    </row>
    <row r="24" spans="1:22" s="10" customFormat="1" ht="15" hidden="1" customHeight="1" outlineLevel="1" x14ac:dyDescent="0.25">
      <c r="A24" s="12"/>
      <c r="B24" s="19"/>
      <c r="C24" s="11" t="s">
        <v>137</v>
      </c>
      <c r="D24" s="54">
        <f t="shared" si="7"/>
        <v>10195.694299999999</v>
      </c>
      <c r="E24" s="31">
        <f t="shared" ref="E24:E28" si="10">(H24+K24+N24+Q24)</f>
        <v>8631.8184000000001</v>
      </c>
      <c r="F24" s="50">
        <f t="shared" si="0"/>
        <v>0.84661408492798773</v>
      </c>
      <c r="G24" s="29">
        <v>2104.3748700000001</v>
      </c>
      <c r="H24" s="31">
        <v>1262.9671799999999</v>
      </c>
      <c r="I24" s="50">
        <f t="shared" si="1"/>
        <v>0.60016264117428841</v>
      </c>
      <c r="J24" s="29">
        <v>0.42599999999999999</v>
      </c>
      <c r="K24" s="31"/>
      <c r="L24" s="50">
        <f t="shared" si="2"/>
        <v>0</v>
      </c>
      <c r="M24" s="29">
        <v>947.63062000000002</v>
      </c>
      <c r="N24" s="31">
        <v>744.57128</v>
      </c>
      <c r="O24" s="50">
        <f t="shared" si="3"/>
        <v>0.78571889118568161</v>
      </c>
      <c r="P24" s="29">
        <v>7143.2628099999993</v>
      </c>
      <c r="Q24" s="31">
        <v>6624.2799400000004</v>
      </c>
      <c r="R24" s="50">
        <f t="shared" si="4"/>
        <v>0.92734652443789911</v>
      </c>
      <c r="S24" s="1"/>
      <c r="T24" s="1"/>
      <c r="U24" s="1"/>
      <c r="V24" s="1"/>
    </row>
    <row r="25" spans="1:22" s="10" customFormat="1" ht="15" hidden="1" customHeight="1" outlineLevel="1" x14ac:dyDescent="0.25">
      <c r="A25" s="12"/>
      <c r="B25" s="19"/>
      <c r="C25" s="11" t="s">
        <v>119</v>
      </c>
      <c r="D25" s="54">
        <f t="shared" si="7"/>
        <v>1421.11122</v>
      </c>
      <c r="E25" s="31">
        <f t="shared" si="10"/>
        <v>915.23633000000007</v>
      </c>
      <c r="F25" s="50">
        <f t="shared" si="0"/>
        <v>0.64402864259983827</v>
      </c>
      <c r="G25" s="29">
        <v>10.887049999999999</v>
      </c>
      <c r="H25" s="31">
        <v>14.77195</v>
      </c>
      <c r="I25" s="50">
        <f t="shared" si="1"/>
        <v>1.3568367923358489</v>
      </c>
      <c r="J25" s="29">
        <v>0</v>
      </c>
      <c r="K25" s="31"/>
      <c r="L25" s="50" t="str">
        <f>IF(K25=0," ",IF(K25/J25*100&gt;200,"св.200",K25/J25))</f>
        <v xml:space="preserve"> </v>
      </c>
      <c r="M25" s="29">
        <v>77.682320000000004</v>
      </c>
      <c r="N25" s="31">
        <v>44.093679999999999</v>
      </c>
      <c r="O25" s="50">
        <f t="shared" si="3"/>
        <v>0.56761538532834754</v>
      </c>
      <c r="P25" s="29">
        <v>1332.5418500000001</v>
      </c>
      <c r="Q25" s="31">
        <v>856.37070000000006</v>
      </c>
      <c r="R25" s="50">
        <f t="shared" si="4"/>
        <v>0.64265951572177638</v>
      </c>
      <c r="S25" s="1"/>
      <c r="T25" s="1"/>
      <c r="U25" s="1"/>
      <c r="V25" s="1"/>
    </row>
    <row r="26" spans="1:22" s="10" customFormat="1" ht="15" hidden="1" customHeight="1" outlineLevel="1" x14ac:dyDescent="0.25">
      <c r="A26" s="12"/>
      <c r="B26" s="19"/>
      <c r="C26" s="11" t="s">
        <v>118</v>
      </c>
      <c r="D26" s="54">
        <f t="shared" si="7"/>
        <v>326.71546000000001</v>
      </c>
      <c r="E26" s="31">
        <f t="shared" si="10"/>
        <v>193.39364</v>
      </c>
      <c r="F26" s="50">
        <f t="shared" si="0"/>
        <v>0.59193293148723358</v>
      </c>
      <c r="G26" s="29">
        <v>0.2802</v>
      </c>
      <c r="H26" s="31">
        <v>0.10645</v>
      </c>
      <c r="I26" s="50">
        <f t="shared" si="1"/>
        <v>0.37990720913633119</v>
      </c>
      <c r="J26" s="29">
        <v>6.8099999999999994E-2</v>
      </c>
      <c r="K26" s="31">
        <v>6.8099999999999994E-2</v>
      </c>
      <c r="L26" s="50">
        <f t="shared" si="2"/>
        <v>1</v>
      </c>
      <c r="M26" s="29">
        <v>4.4315299999999995</v>
      </c>
      <c r="N26" s="31">
        <v>3.5491100000000002</v>
      </c>
      <c r="O26" s="50">
        <f t="shared" si="3"/>
        <v>0.80087689804649875</v>
      </c>
      <c r="P26" s="29">
        <v>321.93563</v>
      </c>
      <c r="Q26" s="31">
        <v>189.66998000000001</v>
      </c>
      <c r="R26" s="50">
        <f t="shared" si="4"/>
        <v>0.58915498107494346</v>
      </c>
      <c r="S26" s="1"/>
      <c r="T26" s="1"/>
      <c r="U26" s="1"/>
      <c r="V26" s="1"/>
    </row>
    <row r="27" spans="1:22" s="10" customFormat="1" ht="15" hidden="1" customHeight="1" outlineLevel="1" x14ac:dyDescent="0.25">
      <c r="A27" s="12"/>
      <c r="B27" s="19"/>
      <c r="C27" s="11" t="s">
        <v>117</v>
      </c>
      <c r="D27" s="54">
        <f t="shared" si="7"/>
        <v>378.21770000000004</v>
      </c>
      <c r="E27" s="31">
        <f t="shared" si="10"/>
        <v>280.56027</v>
      </c>
      <c r="F27" s="50">
        <f t="shared" si="0"/>
        <v>0.74179571712270465</v>
      </c>
      <c r="G27" s="29">
        <v>0.20955000000000001</v>
      </c>
      <c r="H27" s="31">
        <v>0.1028</v>
      </c>
      <c r="I27" s="50">
        <f t="shared" si="1"/>
        <v>0.49057504175614408</v>
      </c>
      <c r="J27" s="29">
        <v>0</v>
      </c>
      <c r="K27" s="31"/>
      <c r="L27" s="50" t="str">
        <f t="shared" si="2"/>
        <v xml:space="preserve"> </v>
      </c>
      <c r="M27" s="29">
        <v>79.389960000000002</v>
      </c>
      <c r="N27" s="31">
        <v>72.281750000000002</v>
      </c>
      <c r="O27" s="50">
        <f t="shared" si="3"/>
        <v>0.91046462298255348</v>
      </c>
      <c r="P27" s="29">
        <v>298.61819000000003</v>
      </c>
      <c r="Q27" s="31">
        <v>208.17572000000001</v>
      </c>
      <c r="R27" s="50">
        <f t="shared" si="4"/>
        <v>0.69713007101141422</v>
      </c>
      <c r="S27" s="1"/>
      <c r="T27" s="1"/>
      <c r="U27" s="1"/>
      <c r="V27" s="1"/>
    </row>
    <row r="28" spans="1:22" s="10" customFormat="1" ht="15" hidden="1" customHeight="1" outlineLevel="1" x14ac:dyDescent="0.25">
      <c r="A28" s="12"/>
      <c r="B28" s="19"/>
      <c r="C28" s="11" t="s">
        <v>116</v>
      </c>
      <c r="D28" s="54">
        <f t="shared" si="7"/>
        <v>817.75660000000005</v>
      </c>
      <c r="E28" s="31">
        <f t="shared" si="10"/>
        <v>849.08656999999994</v>
      </c>
      <c r="F28" s="50">
        <f t="shared" si="0"/>
        <v>1.0383120967779409</v>
      </c>
      <c r="G28" s="29">
        <v>0.55571000000000004</v>
      </c>
      <c r="H28" s="31">
        <v>0.47814999999999996</v>
      </c>
      <c r="I28" s="50">
        <f t="shared" si="1"/>
        <v>0.86043080023753382</v>
      </c>
      <c r="J28" s="29">
        <v>0</v>
      </c>
      <c r="K28" s="31"/>
      <c r="L28" s="50" t="str">
        <f t="shared" si="2"/>
        <v xml:space="preserve"> </v>
      </c>
      <c r="M28" s="29">
        <v>57.896059999999999</v>
      </c>
      <c r="N28" s="31">
        <v>50.965980000000002</v>
      </c>
      <c r="O28" s="50">
        <f t="shared" si="3"/>
        <v>0.88030135383996777</v>
      </c>
      <c r="P28" s="29">
        <v>759.30483000000004</v>
      </c>
      <c r="Q28" s="31">
        <v>797.64243999999997</v>
      </c>
      <c r="R28" s="50">
        <f t="shared" si="4"/>
        <v>1.0504904071267398</v>
      </c>
      <c r="S28" s="1"/>
      <c r="T28" s="1"/>
      <c r="U28" s="1"/>
      <c r="V28" s="1"/>
    </row>
    <row r="29" spans="1:22" ht="29.25" customHeight="1" collapsed="1" x14ac:dyDescent="0.25">
      <c r="A29" s="16">
        <v>5</v>
      </c>
      <c r="B29" s="20"/>
      <c r="C29" s="15" t="s">
        <v>115</v>
      </c>
      <c r="D29" s="14">
        <f>SUM(D30:D40)</f>
        <v>29435.272456666666</v>
      </c>
      <c r="E29" s="14">
        <f>SUM(E30:E40)</f>
        <v>24908.85368</v>
      </c>
      <c r="F29" s="14">
        <f t="shared" ref="F29:I29" si="11">SUM(F30:F40)</f>
        <v>10.614418446856609</v>
      </c>
      <c r="G29" s="14">
        <f t="shared" si="11"/>
        <v>133.00853666666666</v>
      </c>
      <c r="H29" s="14">
        <f t="shared" si="11"/>
        <v>267.20164999999997</v>
      </c>
      <c r="I29" s="14">
        <f t="shared" si="11"/>
        <v>4.0990529923575378</v>
      </c>
      <c r="J29" s="14">
        <f>SUM(J30:J40)</f>
        <v>6.6200900000000003</v>
      </c>
      <c r="K29" s="14">
        <f>SUM(K30:K40)</f>
        <v>15.915189999999999</v>
      </c>
      <c r="L29" s="13" t="str">
        <f t="shared" si="2"/>
        <v>св.200</v>
      </c>
      <c r="M29" s="14">
        <f>SUM(M30:M40)</f>
        <v>4311.9287299999996</v>
      </c>
      <c r="N29" s="14">
        <f>SUM(N30:N40)</f>
        <v>3785.3082100000006</v>
      </c>
      <c r="O29" s="13">
        <f t="shared" si="3"/>
        <v>0.87786891830190361</v>
      </c>
      <c r="P29" s="14">
        <f>SUM(P30:P40)</f>
        <v>24983.715100000001</v>
      </c>
      <c r="Q29" s="14">
        <f>SUM(Q30:Q40)</f>
        <v>20840.428629999999</v>
      </c>
      <c r="R29" s="13">
        <f t="shared" si="4"/>
        <v>0.83416051402219193</v>
      </c>
      <c r="S29" s="1"/>
      <c r="T29" s="1"/>
      <c r="U29" s="1"/>
      <c r="V29" s="1"/>
    </row>
    <row r="30" spans="1:22" s="10" customFormat="1" ht="15" hidden="1" customHeight="1" outlineLevel="1" x14ac:dyDescent="0.25">
      <c r="A30" s="12"/>
      <c r="B30" s="19"/>
      <c r="C30" s="11" t="s">
        <v>114</v>
      </c>
      <c r="D30" s="54">
        <f t="shared" si="7"/>
        <v>899.94271111111107</v>
      </c>
      <c r="E30" s="31">
        <f t="shared" ref="E30:E40" si="12">(H30+K30+N30+Q30)</f>
        <v>783.67641000000003</v>
      </c>
      <c r="F30" s="50">
        <f t="shared" si="0"/>
        <v>0.87080699729479083</v>
      </c>
      <c r="G30" s="29">
        <f>24.2585433333333/15*5</f>
        <v>8.0861811111111006</v>
      </c>
      <c r="H30" s="31">
        <v>1.2101999999999999</v>
      </c>
      <c r="I30" s="50">
        <f t="shared" si="1"/>
        <v>0.14966273737513525</v>
      </c>
      <c r="J30" s="29">
        <v>0</v>
      </c>
      <c r="K30" s="31"/>
      <c r="L30" s="50" t="str">
        <f t="shared" si="2"/>
        <v xml:space="preserve"> </v>
      </c>
      <c r="M30" s="29">
        <v>115.62178999999999</v>
      </c>
      <c r="N30" s="31">
        <v>143.83712</v>
      </c>
      <c r="O30" s="50">
        <f t="shared" si="3"/>
        <v>1.2440312505108251</v>
      </c>
      <c r="P30" s="29">
        <v>776.23473999999999</v>
      </c>
      <c r="Q30" s="31">
        <v>638.62909000000002</v>
      </c>
      <c r="R30" s="50">
        <f t="shared" si="4"/>
        <v>0.82272675659942773</v>
      </c>
      <c r="S30" s="1"/>
      <c r="T30" s="1"/>
      <c r="U30" s="1"/>
      <c r="V30" s="1"/>
    </row>
    <row r="31" spans="1:22" s="10" customFormat="1" ht="15" hidden="1" customHeight="1" outlineLevel="1" x14ac:dyDescent="0.25">
      <c r="A31" s="12"/>
      <c r="B31" s="19"/>
      <c r="C31" s="11" t="s">
        <v>113</v>
      </c>
      <c r="D31" s="54">
        <f t="shared" si="7"/>
        <v>2994.5053733333334</v>
      </c>
      <c r="E31" s="31">
        <f t="shared" si="12"/>
        <v>2933.8157500000002</v>
      </c>
      <c r="F31" s="50">
        <f t="shared" si="0"/>
        <v>0.97973300569977717</v>
      </c>
      <c r="G31" s="29">
        <f>24.15841/15*5</f>
        <v>8.0528033333333333</v>
      </c>
      <c r="H31" s="31">
        <v>24.417390000000001</v>
      </c>
      <c r="I31" s="50" t="str">
        <f t="shared" si="1"/>
        <v>св.200</v>
      </c>
      <c r="J31" s="29">
        <v>0</v>
      </c>
      <c r="K31" s="31"/>
      <c r="L31" s="50" t="str">
        <f t="shared" si="2"/>
        <v xml:space="preserve"> </v>
      </c>
      <c r="M31" s="29">
        <v>196.15006</v>
      </c>
      <c r="N31" s="31">
        <v>138.25324000000001</v>
      </c>
      <c r="O31" s="50">
        <f t="shared" si="3"/>
        <v>0.70483404389476101</v>
      </c>
      <c r="P31" s="29">
        <v>2790.30251</v>
      </c>
      <c r="Q31" s="31">
        <v>2771.1451200000001</v>
      </c>
      <c r="R31" s="50">
        <f t="shared" si="4"/>
        <v>0.99313429639569806</v>
      </c>
      <c r="S31" s="1"/>
      <c r="T31" s="1"/>
      <c r="U31" s="1"/>
      <c r="V31" s="1"/>
    </row>
    <row r="32" spans="1:22" s="10" customFormat="1" ht="15" hidden="1" customHeight="1" outlineLevel="1" x14ac:dyDescent="0.25">
      <c r="A32" s="12"/>
      <c r="B32" s="19"/>
      <c r="C32" s="11" t="s">
        <v>112</v>
      </c>
      <c r="D32" s="54">
        <f t="shared" si="7"/>
        <v>1450.0924566666667</v>
      </c>
      <c r="E32" s="31">
        <f t="shared" si="12"/>
        <v>1227.2040999999999</v>
      </c>
      <c r="F32" s="50">
        <f t="shared" si="0"/>
        <v>0.84629369276285926</v>
      </c>
      <c r="G32" s="29">
        <f>129.60335/15*5</f>
        <v>43.201116666666664</v>
      </c>
      <c r="H32" s="31">
        <v>105.66686999999999</v>
      </c>
      <c r="I32" s="50" t="str">
        <f t="shared" si="1"/>
        <v>св.200</v>
      </c>
      <c r="J32" s="29">
        <v>0</v>
      </c>
      <c r="K32" s="31"/>
      <c r="L32" s="50" t="str">
        <f t="shared" si="2"/>
        <v xml:space="preserve"> </v>
      </c>
      <c r="M32" s="29">
        <v>254.23557</v>
      </c>
      <c r="N32" s="31">
        <v>223.23999000000001</v>
      </c>
      <c r="O32" s="50">
        <f t="shared" si="3"/>
        <v>0.87808322808645545</v>
      </c>
      <c r="P32" s="29">
        <v>1152.6557700000001</v>
      </c>
      <c r="Q32" s="31">
        <v>898.29723999999999</v>
      </c>
      <c r="R32" s="50">
        <f t="shared" si="4"/>
        <v>0.7793282811571749</v>
      </c>
      <c r="S32" s="1"/>
      <c r="T32" s="1"/>
      <c r="U32" s="1"/>
      <c r="V32" s="1"/>
    </row>
    <row r="33" spans="1:22" s="10" customFormat="1" ht="15" hidden="1" customHeight="1" outlineLevel="1" x14ac:dyDescent="0.25">
      <c r="A33" s="12"/>
      <c r="B33" s="19"/>
      <c r="C33" s="11" t="s">
        <v>111</v>
      </c>
      <c r="D33" s="54">
        <f t="shared" si="7"/>
        <v>2727.2747133333337</v>
      </c>
      <c r="E33" s="31">
        <f t="shared" si="12"/>
        <v>2634.37815</v>
      </c>
      <c r="F33" s="50">
        <f t="shared" si="0"/>
        <v>0.96593795158251827</v>
      </c>
      <c r="G33" s="29">
        <f>22.39978/15*5</f>
        <v>7.4665933333333339</v>
      </c>
      <c r="H33" s="31">
        <v>27.743749999999999</v>
      </c>
      <c r="I33" s="50" t="str">
        <f t="shared" si="1"/>
        <v>св.200</v>
      </c>
      <c r="J33" s="29">
        <v>1.302</v>
      </c>
      <c r="K33" s="31"/>
      <c r="L33" s="50">
        <f>IF(J33=0," ",IF(K33/J33*100&gt;200,"св.200",K33/J33))</f>
        <v>0</v>
      </c>
      <c r="M33" s="29">
        <v>380.93887999999998</v>
      </c>
      <c r="N33" s="31">
        <v>409.90055000000001</v>
      </c>
      <c r="O33" s="50">
        <f t="shared" si="3"/>
        <v>1.0760270781496497</v>
      </c>
      <c r="P33" s="29">
        <v>2337.5672400000003</v>
      </c>
      <c r="Q33" s="31">
        <v>2196.7338500000001</v>
      </c>
      <c r="R33" s="50">
        <f t="shared" si="4"/>
        <v>0.93975215446636728</v>
      </c>
      <c r="S33" s="1"/>
      <c r="T33" s="1"/>
      <c r="U33" s="1"/>
      <c r="V33" s="1"/>
    </row>
    <row r="34" spans="1:22" s="10" customFormat="1" ht="15" hidden="1" customHeight="1" outlineLevel="1" x14ac:dyDescent="0.25">
      <c r="A34" s="12"/>
      <c r="B34" s="19"/>
      <c r="C34" s="11" t="s">
        <v>110</v>
      </c>
      <c r="D34" s="54">
        <f t="shared" si="7"/>
        <v>9358.4236544444448</v>
      </c>
      <c r="E34" s="31">
        <f t="shared" si="12"/>
        <v>7576.0623099999993</v>
      </c>
      <c r="F34" s="50">
        <f t="shared" si="0"/>
        <v>0.80954470429451253</v>
      </c>
      <c r="G34" s="29">
        <f>28.9960633333333/15*5</f>
        <v>9.6653544444444321</v>
      </c>
      <c r="H34" s="31">
        <v>46.222019999999993</v>
      </c>
      <c r="I34" s="50" t="str">
        <f t="shared" si="1"/>
        <v>св.200</v>
      </c>
      <c r="J34" s="29">
        <v>1.8720000000000001</v>
      </c>
      <c r="K34" s="31">
        <v>4.6523999999999992</v>
      </c>
      <c r="L34" s="50" t="str">
        <f t="shared" si="2"/>
        <v>св.200</v>
      </c>
      <c r="M34" s="29">
        <v>1562.3397199999999</v>
      </c>
      <c r="N34" s="31">
        <v>1405.7637</v>
      </c>
      <c r="O34" s="50">
        <f t="shared" si="3"/>
        <v>0.89978106682200976</v>
      </c>
      <c r="P34" s="29">
        <v>7784.5465800000002</v>
      </c>
      <c r="Q34" s="31">
        <v>6119.4241899999997</v>
      </c>
      <c r="R34" s="50">
        <f t="shared" si="4"/>
        <v>0.78609898818281587</v>
      </c>
      <c r="S34" s="1"/>
      <c r="T34" s="1"/>
      <c r="U34" s="1"/>
      <c r="V34" s="1"/>
    </row>
    <row r="35" spans="1:22" s="10" customFormat="1" ht="15" hidden="1" customHeight="1" outlineLevel="1" x14ac:dyDescent="0.25">
      <c r="A35" s="12"/>
      <c r="B35" s="19"/>
      <c r="C35" s="11" t="s">
        <v>109</v>
      </c>
      <c r="D35" s="54">
        <f t="shared" si="7"/>
        <v>2599.1092466666664</v>
      </c>
      <c r="E35" s="31">
        <f t="shared" si="12"/>
        <v>2191.27999</v>
      </c>
      <c r="F35" s="50">
        <f t="shared" si="0"/>
        <v>0.84308883622737152</v>
      </c>
      <c r="G35" s="29">
        <f>9.62339/15*5</f>
        <v>3.2077966666666669</v>
      </c>
      <c r="H35" s="31">
        <v>5.4249900000000002</v>
      </c>
      <c r="I35" s="50">
        <f t="shared" si="1"/>
        <v>1.6911888637995549</v>
      </c>
      <c r="J35" s="29">
        <v>2.9960900000000001</v>
      </c>
      <c r="K35" s="31">
        <v>3.4640900000000001</v>
      </c>
      <c r="L35" s="50">
        <f t="shared" si="2"/>
        <v>1.1562035853395591</v>
      </c>
      <c r="M35" s="29">
        <v>226.00049999999999</v>
      </c>
      <c r="N35" s="31">
        <v>209.19409999999999</v>
      </c>
      <c r="O35" s="50">
        <f t="shared" si="3"/>
        <v>0.92563556275317971</v>
      </c>
      <c r="P35" s="29">
        <v>2366.9048599999996</v>
      </c>
      <c r="Q35" s="31">
        <v>1973.1968099999999</v>
      </c>
      <c r="R35" s="50">
        <f t="shared" si="4"/>
        <v>0.83366122709300627</v>
      </c>
      <c r="S35" s="1"/>
      <c r="T35" s="1"/>
      <c r="U35" s="1"/>
      <c r="V35" s="1"/>
    </row>
    <row r="36" spans="1:22" s="10" customFormat="1" ht="15" hidden="1" customHeight="1" outlineLevel="1" x14ac:dyDescent="0.25">
      <c r="A36" s="12"/>
      <c r="B36" s="19"/>
      <c r="C36" s="11" t="s">
        <v>108</v>
      </c>
      <c r="D36" s="54">
        <f t="shared" si="7"/>
        <v>7625.6758500000005</v>
      </c>
      <c r="E36" s="31">
        <f t="shared" si="12"/>
        <v>5576.0809200000003</v>
      </c>
      <c r="F36" s="50">
        <f t="shared" si="0"/>
        <v>0.7312244881219282</v>
      </c>
      <c r="G36" s="29">
        <f>100.10982/15*5</f>
        <v>33.36994</v>
      </c>
      <c r="H36" s="31">
        <v>47.903179999999999</v>
      </c>
      <c r="I36" s="50">
        <f t="shared" si="1"/>
        <v>1.4355189131296011</v>
      </c>
      <c r="J36" s="29">
        <v>0.45</v>
      </c>
      <c r="K36" s="31">
        <v>0</v>
      </c>
      <c r="L36" s="50"/>
      <c r="M36" s="29">
        <v>982.64667000000009</v>
      </c>
      <c r="N36" s="31">
        <v>841.78929000000005</v>
      </c>
      <c r="O36" s="50">
        <f t="shared" si="3"/>
        <v>0.85665510879917806</v>
      </c>
      <c r="P36" s="29">
        <v>6609.2092400000001</v>
      </c>
      <c r="Q36" s="31">
        <v>4686.3884500000004</v>
      </c>
      <c r="R36" s="50">
        <f t="shared" si="4"/>
        <v>0.70906946350513789</v>
      </c>
      <c r="S36" s="1"/>
      <c r="T36" s="1"/>
      <c r="U36" s="1"/>
      <c r="V36" s="1"/>
    </row>
    <row r="37" spans="1:22" s="10" customFormat="1" ht="15" hidden="1" customHeight="1" outlineLevel="1" x14ac:dyDescent="0.25">
      <c r="A37" s="12"/>
      <c r="B37" s="19"/>
      <c r="C37" s="11" t="s">
        <v>107</v>
      </c>
      <c r="D37" s="54">
        <f t="shared" si="7"/>
        <v>279.24516666666671</v>
      </c>
      <c r="E37" s="31">
        <f t="shared" si="12"/>
        <v>240.65195</v>
      </c>
      <c r="F37" s="50">
        <f t="shared" ref="F37:F62" si="13">IF(D37=0," ",IF(E37/D37*100&gt;200,"св.200",E37/D37))</f>
        <v>0.86179450435131366</v>
      </c>
      <c r="G37" s="29">
        <f>1.80596/15*5</f>
        <v>0.60198666666666667</v>
      </c>
      <c r="H37" s="31">
        <v>1.9275</v>
      </c>
      <c r="I37" s="50" t="str">
        <f t="shared" si="1"/>
        <v>св.200</v>
      </c>
      <c r="J37" s="29">
        <v>0</v>
      </c>
      <c r="K37" s="31">
        <v>0</v>
      </c>
      <c r="L37" s="50" t="str">
        <f t="shared" ref="L37:L65" si="14">IF(J37=0," ",IF(K37/J37*100&gt;200,"св.200",K37/J37))</f>
        <v xml:space="preserve"> </v>
      </c>
      <c r="M37" s="29">
        <v>83.664079999999998</v>
      </c>
      <c r="N37" s="31">
        <v>49.685690000000001</v>
      </c>
      <c r="O37" s="50">
        <f t="shared" ref="O37:O67" si="15">IF(M37=0," ",IF(N37/M37*100&gt;200,"св.200",N37/M37))</f>
        <v>0.59387122884755328</v>
      </c>
      <c r="P37" s="29">
        <v>194.97910000000002</v>
      </c>
      <c r="Q37" s="31">
        <v>189.03876</v>
      </c>
      <c r="R37" s="50">
        <f t="shared" ref="R37:R62" si="16">IF(P37=0," ",IF(Q37/P37*100&gt;200,"св.200",Q37/P37))</f>
        <v>0.96953345255978707</v>
      </c>
      <c r="S37" s="1"/>
      <c r="T37" s="1"/>
      <c r="U37" s="1"/>
      <c r="V37" s="1"/>
    </row>
    <row r="38" spans="1:22" s="10" customFormat="1" ht="15" hidden="1" customHeight="1" outlineLevel="1" x14ac:dyDescent="0.25">
      <c r="A38" s="12"/>
      <c r="B38" s="19"/>
      <c r="C38" s="11" t="s">
        <v>106</v>
      </c>
      <c r="D38" s="54">
        <f t="shared" si="7"/>
        <v>864.8536311111111</v>
      </c>
      <c r="E38" s="31">
        <f t="shared" si="12"/>
        <v>871.92863999999997</v>
      </c>
      <c r="F38" s="50">
        <f t="shared" si="13"/>
        <v>1.0081805852856274</v>
      </c>
      <c r="G38" s="29">
        <f>3.55134333333333/15*5</f>
        <v>1.1837811111111101</v>
      </c>
      <c r="H38" s="31">
        <v>4.1574499999999999</v>
      </c>
      <c r="I38" s="50" t="str">
        <f t="shared" si="1"/>
        <v>св.200</v>
      </c>
      <c r="J38" s="29">
        <v>0</v>
      </c>
      <c r="K38" s="31">
        <v>0</v>
      </c>
      <c r="L38" s="50" t="str">
        <f t="shared" si="14"/>
        <v xml:space="preserve"> </v>
      </c>
      <c r="M38" s="29">
        <v>345.55897999999996</v>
      </c>
      <c r="N38" s="31">
        <v>247.50900999999999</v>
      </c>
      <c r="O38" s="50">
        <f t="shared" si="15"/>
        <v>0.71625691799414393</v>
      </c>
      <c r="P38" s="29">
        <v>518.11086999999998</v>
      </c>
      <c r="Q38" s="31">
        <v>620.26217999999994</v>
      </c>
      <c r="R38" s="50">
        <f t="shared" si="16"/>
        <v>1.1971611018313513</v>
      </c>
      <c r="S38" s="1"/>
      <c r="T38" s="1"/>
      <c r="U38" s="1"/>
      <c r="V38" s="1"/>
    </row>
    <row r="39" spans="1:22" s="10" customFormat="1" ht="15" hidden="1" customHeight="1" outlineLevel="1" x14ac:dyDescent="0.25">
      <c r="A39" s="12"/>
      <c r="B39" s="19"/>
      <c r="C39" s="11" t="s">
        <v>105</v>
      </c>
      <c r="D39" s="54">
        <f t="shared" si="7"/>
        <v>291.70545333333337</v>
      </c>
      <c r="E39" s="31">
        <f t="shared" si="12"/>
        <v>306.81691000000001</v>
      </c>
      <c r="F39" s="50">
        <f t="shared" si="13"/>
        <v>1.0518038195514936</v>
      </c>
      <c r="G39" s="29">
        <f>3.01342/15*5</f>
        <v>1.0044733333333333</v>
      </c>
      <c r="H39" s="31">
        <v>0.72060000000000002</v>
      </c>
      <c r="I39" s="50">
        <f t="shared" si="1"/>
        <v>0.7173908715014834</v>
      </c>
      <c r="J39" s="29">
        <v>0</v>
      </c>
      <c r="K39" s="31">
        <v>0</v>
      </c>
      <c r="L39" s="50" t="str">
        <f t="shared" si="14"/>
        <v xml:space="preserve"> </v>
      </c>
      <c r="M39" s="29">
        <v>32.313310000000001</v>
      </c>
      <c r="N39" s="31">
        <v>14.69689</v>
      </c>
      <c r="O39" s="50">
        <f t="shared" si="15"/>
        <v>0.45482465275145129</v>
      </c>
      <c r="P39" s="29">
        <v>258.38767000000001</v>
      </c>
      <c r="Q39" s="31">
        <v>291.39942000000002</v>
      </c>
      <c r="R39" s="50">
        <f t="shared" si="16"/>
        <v>1.1277605467784124</v>
      </c>
      <c r="S39" s="1"/>
      <c r="T39" s="1"/>
      <c r="U39" s="1"/>
      <c r="V39" s="1"/>
    </row>
    <row r="40" spans="1:22" s="10" customFormat="1" ht="15" hidden="1" customHeight="1" outlineLevel="1" x14ac:dyDescent="0.25">
      <c r="A40" s="12"/>
      <c r="B40" s="19"/>
      <c r="C40" s="11" t="s">
        <v>104</v>
      </c>
      <c r="D40" s="54">
        <f t="shared" si="7"/>
        <v>344.44420000000002</v>
      </c>
      <c r="E40" s="31">
        <f t="shared" si="12"/>
        <v>566.95855000000006</v>
      </c>
      <c r="F40" s="50">
        <f t="shared" si="13"/>
        <v>1.6460098616844181</v>
      </c>
      <c r="G40" s="29">
        <f>51.50553/15*5</f>
        <v>17.168509999999998</v>
      </c>
      <c r="H40" s="31">
        <v>1.8077000000000001</v>
      </c>
      <c r="I40" s="50">
        <f t="shared" si="1"/>
        <v>0.10529160655176252</v>
      </c>
      <c r="J40" s="29">
        <v>0</v>
      </c>
      <c r="K40" s="31">
        <v>7.7987000000000002</v>
      </c>
      <c r="L40" s="50" t="str">
        <f t="shared" si="14"/>
        <v xml:space="preserve"> </v>
      </c>
      <c r="M40" s="29">
        <v>132.45917</v>
      </c>
      <c r="N40" s="31">
        <v>101.43863</v>
      </c>
      <c r="O40" s="50">
        <f t="shared" si="15"/>
        <v>0.76581055128157605</v>
      </c>
      <c r="P40" s="29">
        <v>194.81652</v>
      </c>
      <c r="Q40" s="31">
        <v>455.91352000000001</v>
      </c>
      <c r="R40" s="50" t="str">
        <f t="shared" si="16"/>
        <v>св.200</v>
      </c>
      <c r="S40" s="1"/>
      <c r="T40" s="1"/>
      <c r="U40" s="1"/>
      <c r="V40" s="1"/>
    </row>
    <row r="41" spans="1:22" ht="33" customHeight="1" collapsed="1" x14ac:dyDescent="0.25">
      <c r="A41" s="16">
        <v>6</v>
      </c>
      <c r="B41" s="20"/>
      <c r="C41" s="15" t="s">
        <v>103</v>
      </c>
      <c r="D41" s="14">
        <f>SUM(D42:D46)</f>
        <v>3342.2849699999997</v>
      </c>
      <c r="E41" s="14">
        <f>SUM(E42:E46)</f>
        <v>2533.5462399999997</v>
      </c>
      <c r="F41" s="13">
        <f t="shared" si="13"/>
        <v>0.75802819410697941</v>
      </c>
      <c r="G41" s="14">
        <f>SUM(G42:G46)</f>
        <v>214.46601000000001</v>
      </c>
      <c r="H41" s="14">
        <f>SUM(H42:H46)</f>
        <v>205.64744000000002</v>
      </c>
      <c r="I41" s="13">
        <f t="shared" si="1"/>
        <v>0.95888126981054023</v>
      </c>
      <c r="J41" s="14">
        <f>SUM(J42:J46)</f>
        <v>0.72510000000000008</v>
      </c>
      <c r="K41" s="14">
        <f>SUM(K42:K46)</f>
        <v>0.72510000000000008</v>
      </c>
      <c r="L41" s="13">
        <f t="shared" si="14"/>
        <v>1</v>
      </c>
      <c r="M41" s="14">
        <f>SUM(M42:M46)</f>
        <v>453.57069999999993</v>
      </c>
      <c r="N41" s="14">
        <f>SUM(N42:N46)</f>
        <v>255.39166999999998</v>
      </c>
      <c r="O41" s="13">
        <f t="shared" si="15"/>
        <v>0.56306915327643525</v>
      </c>
      <c r="P41" s="14">
        <f>SUM(P42:P46)</f>
        <v>2673.5231599999997</v>
      </c>
      <c r="Q41" s="14">
        <f>SUM(Q42:Q46)</f>
        <v>2071.7820300000003</v>
      </c>
      <c r="R41" s="13">
        <f t="shared" si="16"/>
        <v>0.77492578369884046</v>
      </c>
      <c r="S41" s="1"/>
      <c r="T41" s="1"/>
      <c r="U41" s="1"/>
      <c r="V41" s="1"/>
    </row>
    <row r="42" spans="1:22" s="10" customFormat="1" ht="15" hidden="1" customHeight="1" outlineLevel="1" x14ac:dyDescent="0.25">
      <c r="A42" s="12"/>
      <c r="B42" s="19"/>
      <c r="C42" s="11" t="s">
        <v>102</v>
      </c>
      <c r="D42" s="54">
        <f t="shared" si="7"/>
        <v>1114.0587399999999</v>
      </c>
      <c r="E42" s="31">
        <f t="shared" ref="E42:E45" si="17">(H42+K42+N42+Q42)</f>
        <v>732.87180999999998</v>
      </c>
      <c r="F42" s="50">
        <f t="shared" si="13"/>
        <v>0.65783946903912804</v>
      </c>
      <c r="G42" s="29">
        <v>92.426850000000002</v>
      </c>
      <c r="H42" s="31">
        <v>128.80235000000002</v>
      </c>
      <c r="I42" s="50">
        <f t="shared" si="1"/>
        <v>1.393559880056499</v>
      </c>
      <c r="J42" s="29">
        <v>0.06</v>
      </c>
      <c r="K42" s="31">
        <v>0.06</v>
      </c>
      <c r="L42" s="50">
        <f>IF(K42=0," ",IF(K42/J42*100&gt;200,"св.200",K42/J42))</f>
        <v>1</v>
      </c>
      <c r="M42" s="29">
        <v>278.31460999999996</v>
      </c>
      <c r="N42" s="31">
        <v>132.25283999999999</v>
      </c>
      <c r="O42" s="50">
        <f t="shared" si="15"/>
        <v>0.47519187009262653</v>
      </c>
      <c r="P42" s="29">
        <v>743.25728000000004</v>
      </c>
      <c r="Q42" s="31">
        <v>471.75662</v>
      </c>
      <c r="R42" s="50">
        <f t="shared" si="16"/>
        <v>0.63471510161326639</v>
      </c>
      <c r="S42" s="1"/>
      <c r="T42" s="1"/>
      <c r="U42" s="1"/>
      <c r="V42" s="1"/>
    </row>
    <row r="43" spans="1:22" s="10" customFormat="1" ht="15" hidden="1" customHeight="1" outlineLevel="1" x14ac:dyDescent="0.25">
      <c r="A43" s="12"/>
      <c r="B43" s="19"/>
      <c r="C43" s="11" t="s">
        <v>101</v>
      </c>
      <c r="D43" s="54">
        <f t="shared" si="7"/>
        <v>568.20481999999993</v>
      </c>
      <c r="E43" s="31">
        <f t="shared" si="17"/>
        <v>538.78890999999999</v>
      </c>
      <c r="F43" s="50">
        <f t="shared" si="13"/>
        <v>0.9482300942114501</v>
      </c>
      <c r="G43" s="29">
        <v>30.922909999999998</v>
      </c>
      <c r="H43" s="31">
        <v>32.329239999999999</v>
      </c>
      <c r="I43" s="50">
        <f t="shared" si="1"/>
        <v>1.0454785788271543</v>
      </c>
      <c r="J43" s="29">
        <v>0.66510000000000002</v>
      </c>
      <c r="K43" s="31">
        <v>0.66510000000000002</v>
      </c>
      <c r="L43" s="50">
        <f t="shared" si="14"/>
        <v>1</v>
      </c>
      <c r="M43" s="29">
        <v>46.171709999999997</v>
      </c>
      <c r="N43" s="31">
        <v>24.29543</v>
      </c>
      <c r="O43" s="50">
        <f t="shared" si="15"/>
        <v>0.52619731866114561</v>
      </c>
      <c r="P43" s="29">
        <v>490.44509999999997</v>
      </c>
      <c r="Q43" s="31">
        <v>481.49914000000001</v>
      </c>
      <c r="R43" s="50">
        <f t="shared" si="16"/>
        <v>0.98175950784297783</v>
      </c>
      <c r="S43" s="1"/>
      <c r="T43" s="1"/>
      <c r="U43" s="1"/>
      <c r="V43" s="1"/>
    </row>
    <row r="44" spans="1:22" s="10" customFormat="1" ht="15" hidden="1" customHeight="1" outlineLevel="1" x14ac:dyDescent="0.25">
      <c r="A44" s="12"/>
      <c r="B44" s="19"/>
      <c r="C44" s="11" t="s">
        <v>100</v>
      </c>
      <c r="D44" s="54">
        <f t="shared" si="7"/>
        <v>444.99444</v>
      </c>
      <c r="E44" s="31">
        <f t="shared" si="17"/>
        <v>257.78888999999998</v>
      </c>
      <c r="F44" s="50">
        <f t="shared" si="13"/>
        <v>0.57930811450138564</v>
      </c>
      <c r="G44" s="29">
        <v>38.686750000000004</v>
      </c>
      <c r="H44" s="31">
        <v>38.691900000000004</v>
      </c>
      <c r="I44" s="50">
        <f t="shared" si="1"/>
        <v>1.0001331205128372</v>
      </c>
      <c r="J44" s="29">
        <v>0</v>
      </c>
      <c r="K44" s="31"/>
      <c r="L44" s="50" t="str">
        <f t="shared" si="14"/>
        <v xml:space="preserve"> </v>
      </c>
      <c r="M44" s="29">
        <v>20.623470000000001</v>
      </c>
      <c r="N44" s="31">
        <v>25.13561</v>
      </c>
      <c r="O44" s="50">
        <f t="shared" si="15"/>
        <v>1.2187866542342292</v>
      </c>
      <c r="P44" s="29">
        <v>385.68421999999998</v>
      </c>
      <c r="Q44" s="31">
        <v>193.96137999999999</v>
      </c>
      <c r="R44" s="50">
        <f t="shared" si="16"/>
        <v>0.50290203731954608</v>
      </c>
      <c r="S44" s="1"/>
      <c r="T44" s="1"/>
      <c r="U44" s="1"/>
      <c r="V44" s="1"/>
    </row>
    <row r="45" spans="1:22" s="10" customFormat="1" ht="15" hidden="1" customHeight="1" outlineLevel="1" x14ac:dyDescent="0.25">
      <c r="A45" s="12"/>
      <c r="B45" s="19"/>
      <c r="C45" s="11" t="s">
        <v>99</v>
      </c>
      <c r="D45" s="54">
        <f t="shared" si="7"/>
        <v>849.26591000000008</v>
      </c>
      <c r="E45" s="31">
        <f t="shared" si="17"/>
        <v>708.18994999999995</v>
      </c>
      <c r="F45" s="50">
        <f t="shared" si="13"/>
        <v>0.83388481942010351</v>
      </c>
      <c r="G45" s="29">
        <v>51.7592</v>
      </c>
      <c r="H45" s="31">
        <v>3.5095999999999998</v>
      </c>
      <c r="I45" s="50">
        <f t="shared" si="1"/>
        <v>6.7806303034049983E-2</v>
      </c>
      <c r="J45" s="29">
        <v>0</v>
      </c>
      <c r="K45" s="31"/>
      <c r="L45" s="50" t="str">
        <f t="shared" si="14"/>
        <v xml:space="preserve"> </v>
      </c>
      <c r="M45" s="29">
        <v>54.98272</v>
      </c>
      <c r="N45" s="31">
        <v>35.197049999999997</v>
      </c>
      <c r="O45" s="50">
        <f t="shared" si="15"/>
        <v>0.64014748633752561</v>
      </c>
      <c r="P45" s="29">
        <v>742.52399000000003</v>
      </c>
      <c r="Q45" s="31">
        <v>669.48329999999999</v>
      </c>
      <c r="R45" s="50">
        <f t="shared" si="16"/>
        <v>0.9016318785875187</v>
      </c>
      <c r="S45" s="1"/>
      <c r="T45" s="1"/>
      <c r="U45" s="1"/>
      <c r="V45" s="1"/>
    </row>
    <row r="46" spans="1:22" s="10" customFormat="1" ht="15" hidden="1" customHeight="1" outlineLevel="1" x14ac:dyDescent="0.25">
      <c r="A46" s="12"/>
      <c r="B46" s="19"/>
      <c r="C46" s="11" t="s">
        <v>188</v>
      </c>
      <c r="D46" s="54">
        <f t="shared" si="7"/>
        <v>365.76105999999999</v>
      </c>
      <c r="E46" s="31">
        <f>(H46+K46+N46+Q46)</f>
        <v>295.90667999999999</v>
      </c>
      <c r="F46" s="50">
        <f t="shared" si="13"/>
        <v>0.80901635619713042</v>
      </c>
      <c r="G46" s="29">
        <v>0.67030000000000001</v>
      </c>
      <c r="H46" s="31">
        <v>2.3143500000000001</v>
      </c>
      <c r="I46" s="50" t="str">
        <f t="shared" si="1"/>
        <v>св.200</v>
      </c>
      <c r="J46" s="29">
        <v>0</v>
      </c>
      <c r="K46" s="31"/>
      <c r="L46" s="50" t="str">
        <f t="shared" si="14"/>
        <v xml:space="preserve"> </v>
      </c>
      <c r="M46" s="29">
        <v>53.478190000000005</v>
      </c>
      <c r="N46" s="31">
        <v>38.510739999999998</v>
      </c>
      <c r="O46" s="50">
        <f t="shared" si="15"/>
        <v>0.72012048276129004</v>
      </c>
      <c r="P46" s="29">
        <v>311.61257000000001</v>
      </c>
      <c r="Q46" s="31">
        <v>255.08159000000001</v>
      </c>
      <c r="R46" s="50">
        <f t="shared" si="16"/>
        <v>0.81858568799069953</v>
      </c>
      <c r="S46" s="1"/>
      <c r="T46" s="1"/>
      <c r="U46" s="1"/>
      <c r="V46" s="1"/>
    </row>
    <row r="47" spans="1:22" ht="27" customHeight="1" collapsed="1" x14ac:dyDescent="0.25">
      <c r="A47" s="16">
        <v>7</v>
      </c>
      <c r="B47" s="20"/>
      <c r="C47" s="15" t="s">
        <v>152</v>
      </c>
      <c r="D47" s="14">
        <f>SUM(D48:D54)</f>
        <v>4273.2364700000007</v>
      </c>
      <c r="E47" s="14">
        <f>SUM(E48:E54)</f>
        <v>3692.8167600000002</v>
      </c>
      <c r="F47" s="13">
        <f t="shared" si="13"/>
        <v>0.86417327613980588</v>
      </c>
      <c r="G47" s="14">
        <f>SUM(G48:G54)</f>
        <v>97.513030000000015</v>
      </c>
      <c r="H47" s="14">
        <f>SUM(H48:H54)</f>
        <v>329.09792000000004</v>
      </c>
      <c r="I47" s="13" t="str">
        <f t="shared" si="1"/>
        <v>св.200</v>
      </c>
      <c r="J47" s="14">
        <f>SUM(J48:J54)</f>
        <v>16.973669999999998</v>
      </c>
      <c r="K47" s="14">
        <f>SUM(K48:K54)</f>
        <v>0.378</v>
      </c>
      <c r="L47" s="13">
        <f t="shared" si="14"/>
        <v>2.2269786086332538E-2</v>
      </c>
      <c r="M47" s="14">
        <f>SUM(M48:M54)</f>
        <v>1333.0592300000001</v>
      </c>
      <c r="N47" s="14">
        <f>SUM(N48:N54)</f>
        <v>1046.77359</v>
      </c>
      <c r="O47" s="13">
        <f t="shared" si="15"/>
        <v>0.78524162050924018</v>
      </c>
      <c r="P47" s="14">
        <f>SUM(P48:P54)</f>
        <v>2825.6905400000001</v>
      </c>
      <c r="Q47" s="14">
        <f>SUM(Q48:Q54)</f>
        <v>2316.5672499999996</v>
      </c>
      <c r="R47" s="13">
        <f t="shared" si="16"/>
        <v>0.81982340854635827</v>
      </c>
      <c r="S47" s="1"/>
      <c r="T47" s="1"/>
      <c r="U47" s="1"/>
      <c r="V47" s="1"/>
    </row>
    <row r="48" spans="1:22" s="10" customFormat="1" ht="15" hidden="1" customHeight="1" outlineLevel="1" x14ac:dyDescent="0.25">
      <c r="A48" s="12"/>
      <c r="B48" s="19"/>
      <c r="C48" s="11" t="s">
        <v>151</v>
      </c>
      <c r="D48" s="54">
        <f t="shared" ref="D48:D54" si="18">G48+J48+M48+P48</f>
        <v>1727.8285100000001</v>
      </c>
      <c r="E48" s="31">
        <f t="shared" ref="E48:E54" si="19">(H48+K48+N48+Q48)</f>
        <v>1579.3470299999999</v>
      </c>
      <c r="F48" s="50">
        <f t="shared" si="13"/>
        <v>0.91406468920923167</v>
      </c>
      <c r="G48" s="29">
        <v>73.206320000000005</v>
      </c>
      <c r="H48" s="31">
        <v>298.91546</v>
      </c>
      <c r="I48" s="50" t="str">
        <f t="shared" ref="I48:I54" si="20">IF(G48=0," ",IF(H48/G48*100&gt;200,"св.200",H48/G48))</f>
        <v>св.200</v>
      </c>
      <c r="J48" s="29">
        <v>0</v>
      </c>
      <c r="K48" s="31"/>
      <c r="L48" s="50" t="str">
        <f t="shared" si="14"/>
        <v xml:space="preserve"> </v>
      </c>
      <c r="M48" s="29">
        <v>826.39406000000008</v>
      </c>
      <c r="N48" s="31">
        <v>629.09951999999998</v>
      </c>
      <c r="O48" s="50">
        <f t="shared" si="15"/>
        <v>0.76125852114667902</v>
      </c>
      <c r="P48" s="29">
        <v>828.22812999999996</v>
      </c>
      <c r="Q48" s="31">
        <v>651.33204999999998</v>
      </c>
      <c r="R48" s="50">
        <f t="shared" si="16"/>
        <v>0.7864162377580679</v>
      </c>
      <c r="S48" s="1"/>
      <c r="T48" s="1"/>
      <c r="U48" s="1"/>
      <c r="V48" s="1"/>
    </row>
    <row r="49" spans="1:22" s="10" customFormat="1" ht="15" hidden="1" customHeight="1" outlineLevel="1" x14ac:dyDescent="0.25">
      <c r="A49" s="12"/>
      <c r="B49" s="19"/>
      <c r="C49" s="11" t="s">
        <v>98</v>
      </c>
      <c r="D49" s="54">
        <f t="shared" si="18"/>
        <v>436.60926999999998</v>
      </c>
      <c r="E49" s="31">
        <f t="shared" si="19"/>
        <v>211.20356000000001</v>
      </c>
      <c r="F49" s="50">
        <f t="shared" si="13"/>
        <v>0.48373585837973621</v>
      </c>
      <c r="G49" s="29">
        <v>0</v>
      </c>
      <c r="H49" s="31">
        <v>0</v>
      </c>
      <c r="I49" s="50" t="str">
        <f>IF(G49=0," ",IF(H49/G49*100&gt;200,"св.200",H49/G49))</f>
        <v xml:space="preserve"> </v>
      </c>
      <c r="J49" s="29">
        <v>16.572299999999998</v>
      </c>
      <c r="K49" s="31"/>
      <c r="L49" s="50">
        <f t="shared" si="14"/>
        <v>0</v>
      </c>
      <c r="M49" s="29">
        <v>41.932070000000003</v>
      </c>
      <c r="N49" s="31">
        <v>35.27946</v>
      </c>
      <c r="O49" s="50">
        <f t="shared" si="15"/>
        <v>0.84134792296206695</v>
      </c>
      <c r="P49" s="29">
        <v>378.10489999999999</v>
      </c>
      <c r="Q49" s="31">
        <v>175.92410000000001</v>
      </c>
      <c r="R49" s="50">
        <f t="shared" si="16"/>
        <v>0.46527855100528986</v>
      </c>
      <c r="S49" s="1"/>
      <c r="T49" s="1"/>
      <c r="U49" s="1"/>
      <c r="V49" s="1"/>
    </row>
    <row r="50" spans="1:22" s="10" customFormat="1" ht="15" hidden="1" customHeight="1" outlineLevel="1" x14ac:dyDescent="0.25">
      <c r="A50" s="12"/>
      <c r="B50" s="19"/>
      <c r="C50" s="11" t="s">
        <v>97</v>
      </c>
      <c r="D50" s="54">
        <f t="shared" si="18"/>
        <v>507.89409999999998</v>
      </c>
      <c r="E50" s="31">
        <f t="shared" si="19"/>
        <v>597.89110000000005</v>
      </c>
      <c r="F50" s="50">
        <f t="shared" si="13"/>
        <v>1.177196387987181</v>
      </c>
      <c r="G50" s="29">
        <v>0.39044999999999996</v>
      </c>
      <c r="H50" s="31">
        <v>0.40944999999999998</v>
      </c>
      <c r="I50" s="50">
        <f t="shared" si="20"/>
        <v>1.0486618004866179</v>
      </c>
      <c r="J50" s="29">
        <v>0</v>
      </c>
      <c r="K50" s="31"/>
      <c r="L50" s="50" t="str">
        <f t="shared" si="14"/>
        <v xml:space="preserve"> </v>
      </c>
      <c r="M50" s="29">
        <v>106.74577000000001</v>
      </c>
      <c r="N50" s="31">
        <v>118.38536000000001</v>
      </c>
      <c r="O50" s="50">
        <f t="shared" si="15"/>
        <v>1.1090402926504723</v>
      </c>
      <c r="P50" s="29">
        <v>400.75788</v>
      </c>
      <c r="Q50" s="31">
        <v>479.09629000000001</v>
      </c>
      <c r="R50" s="50">
        <f t="shared" si="16"/>
        <v>1.1954756572721665</v>
      </c>
      <c r="S50" s="1"/>
      <c r="T50" s="1"/>
      <c r="U50" s="1"/>
      <c r="V50" s="1"/>
    </row>
    <row r="51" spans="1:22" s="10" customFormat="1" ht="15" hidden="1" customHeight="1" outlineLevel="1" x14ac:dyDescent="0.25">
      <c r="A51" s="12"/>
      <c r="B51" s="19"/>
      <c r="C51" s="11" t="s">
        <v>96</v>
      </c>
      <c r="D51" s="54">
        <f t="shared" si="18"/>
        <v>432.26643000000001</v>
      </c>
      <c r="E51" s="31">
        <f t="shared" si="19"/>
        <v>276.27424000000002</v>
      </c>
      <c r="F51" s="50">
        <f t="shared" si="13"/>
        <v>0.63912952944321866</v>
      </c>
      <c r="G51" s="29">
        <v>5.5799999999999999E-3</v>
      </c>
      <c r="H51" s="31">
        <v>0.64424999999999999</v>
      </c>
      <c r="I51" s="50" t="str">
        <f t="shared" si="20"/>
        <v>св.200</v>
      </c>
      <c r="J51" s="29">
        <v>0</v>
      </c>
      <c r="K51" s="31"/>
      <c r="L51" s="50"/>
      <c r="M51" s="29">
        <v>118.69594000000001</v>
      </c>
      <c r="N51" s="31">
        <v>106.37638</v>
      </c>
      <c r="O51" s="50">
        <f t="shared" si="15"/>
        <v>0.89620908684829481</v>
      </c>
      <c r="P51" s="29">
        <v>313.56491</v>
      </c>
      <c r="Q51" s="31">
        <v>169.25361000000001</v>
      </c>
      <c r="R51" s="50">
        <f t="shared" si="16"/>
        <v>0.5397721639197447</v>
      </c>
      <c r="S51" s="1"/>
      <c r="T51" s="1"/>
      <c r="U51" s="1"/>
      <c r="V51" s="1"/>
    </row>
    <row r="52" spans="1:22" s="10" customFormat="1" ht="15" hidden="1" customHeight="1" outlineLevel="1" x14ac:dyDescent="0.25">
      <c r="A52" s="12"/>
      <c r="B52" s="19"/>
      <c r="C52" s="11" t="s">
        <v>95</v>
      </c>
      <c r="D52" s="54">
        <f t="shared" si="18"/>
        <v>377.92366000000004</v>
      </c>
      <c r="E52" s="31">
        <f t="shared" si="19"/>
        <v>250.65288000000001</v>
      </c>
      <c r="F52" s="50">
        <f t="shared" si="13"/>
        <v>0.66323680290352816</v>
      </c>
      <c r="G52" s="29">
        <v>0.62059000000000009</v>
      </c>
      <c r="H52" s="31">
        <v>4.1599999999999998E-2</v>
      </c>
      <c r="I52" s="50">
        <f t="shared" si="20"/>
        <v>6.7032984740327733E-2</v>
      </c>
      <c r="J52" s="29">
        <v>0</v>
      </c>
      <c r="K52" s="31"/>
      <c r="L52" s="50" t="str">
        <f t="shared" si="14"/>
        <v xml:space="preserve"> </v>
      </c>
      <c r="M52" s="29">
        <v>139.31878</v>
      </c>
      <c r="N52" s="31">
        <v>92.140709999999999</v>
      </c>
      <c r="O52" s="50">
        <f t="shared" si="15"/>
        <v>0.66136604124727472</v>
      </c>
      <c r="P52" s="29">
        <v>237.98429000000002</v>
      </c>
      <c r="Q52" s="31">
        <v>158.47057000000001</v>
      </c>
      <c r="R52" s="50">
        <f t="shared" si="16"/>
        <v>0.66588668520934724</v>
      </c>
      <c r="S52" s="1"/>
      <c r="T52" s="1"/>
      <c r="U52" s="1"/>
      <c r="V52" s="1"/>
    </row>
    <row r="53" spans="1:22" s="10" customFormat="1" ht="15" hidden="1" customHeight="1" outlineLevel="1" x14ac:dyDescent="0.25">
      <c r="A53" s="12"/>
      <c r="B53" s="19"/>
      <c r="C53" s="11" t="s">
        <v>94</v>
      </c>
      <c r="D53" s="54">
        <f t="shared" si="18"/>
        <v>628.99335000000008</v>
      </c>
      <c r="E53" s="31">
        <f t="shared" si="19"/>
        <v>688.66075000000001</v>
      </c>
      <c r="F53" s="50">
        <f t="shared" si="13"/>
        <v>1.0948617342297815</v>
      </c>
      <c r="G53" s="29">
        <v>18.41319</v>
      </c>
      <c r="H53" s="31">
        <v>29.05396</v>
      </c>
      <c r="I53" s="50">
        <f t="shared" si="20"/>
        <v>1.5778884593055305</v>
      </c>
      <c r="J53" s="29">
        <v>0.40137</v>
      </c>
      <c r="K53" s="31">
        <v>0.378</v>
      </c>
      <c r="L53" s="50">
        <f t="shared" si="14"/>
        <v>0.94177442260258615</v>
      </c>
      <c r="M53" s="29">
        <v>89.201149999999998</v>
      </c>
      <c r="N53" s="31">
        <v>58.571150000000003</v>
      </c>
      <c r="O53" s="50">
        <f t="shared" si="15"/>
        <v>0.65661877677586</v>
      </c>
      <c r="P53" s="29">
        <v>520.97764000000006</v>
      </c>
      <c r="Q53" s="31">
        <v>600.65764000000001</v>
      </c>
      <c r="R53" s="50">
        <f t="shared" si="16"/>
        <v>1.1529432242044015</v>
      </c>
      <c r="S53" s="1"/>
      <c r="T53" s="1"/>
      <c r="U53" s="1"/>
      <c r="V53" s="1"/>
    </row>
    <row r="54" spans="1:22" s="10" customFormat="1" ht="15" hidden="1" customHeight="1" outlineLevel="1" x14ac:dyDescent="0.25">
      <c r="A54" s="12"/>
      <c r="B54" s="19"/>
      <c r="C54" s="11" t="s">
        <v>93</v>
      </c>
      <c r="D54" s="54">
        <f t="shared" si="18"/>
        <v>161.72114999999999</v>
      </c>
      <c r="E54" s="31">
        <f t="shared" si="19"/>
        <v>88.787199999999999</v>
      </c>
      <c r="F54" s="50">
        <f t="shared" si="13"/>
        <v>0.54901415182862601</v>
      </c>
      <c r="G54" s="29">
        <v>4.8769</v>
      </c>
      <c r="H54" s="31">
        <v>3.32E-2</v>
      </c>
      <c r="I54" s="50">
        <f t="shared" si="20"/>
        <v>6.8076031905513748E-3</v>
      </c>
      <c r="J54" s="29">
        <v>0</v>
      </c>
      <c r="K54" s="31"/>
      <c r="L54" s="50" t="str">
        <f t="shared" si="14"/>
        <v xml:space="preserve"> </v>
      </c>
      <c r="M54" s="29">
        <v>10.771459999999999</v>
      </c>
      <c r="N54" s="31">
        <v>6.9210099999999999</v>
      </c>
      <c r="O54" s="50">
        <f t="shared" si="15"/>
        <v>0.64253221011821982</v>
      </c>
      <c r="P54" s="29">
        <v>146.07279</v>
      </c>
      <c r="Q54" s="31">
        <v>81.832989999999995</v>
      </c>
      <c r="R54" s="50">
        <f t="shared" si="16"/>
        <v>0.56022062699014652</v>
      </c>
      <c r="S54" s="1"/>
      <c r="T54" s="1"/>
      <c r="U54" s="1"/>
      <c r="V54" s="1"/>
    </row>
    <row r="55" spans="1:22" ht="33" customHeight="1" collapsed="1" x14ac:dyDescent="0.25">
      <c r="A55" s="16">
        <v>8</v>
      </c>
      <c r="B55" s="20"/>
      <c r="C55" s="15" t="s">
        <v>163</v>
      </c>
      <c r="D55" s="14">
        <f>SUM(D56:D61)</f>
        <v>10342.828299999999</v>
      </c>
      <c r="E55" s="14">
        <f>SUM(E56:E61)</f>
        <v>9142.8072300000003</v>
      </c>
      <c r="F55" s="13">
        <f t="shared" si="13"/>
        <v>0.88397553984339095</v>
      </c>
      <c r="G55" s="14">
        <f>SUM(G56:G61)</f>
        <v>584.81189000000006</v>
      </c>
      <c r="H55" s="14">
        <f>SUM(H56:H61)</f>
        <v>587.88479999999993</v>
      </c>
      <c r="I55" s="13">
        <f t="shared" ref="I55:I77" si="21">IF(G55=0," ",IF(H55/G55*100&gt;200,"св.200",H55/G55))</f>
        <v>1.0052545272292597</v>
      </c>
      <c r="J55" s="14">
        <f>SUM(J56:J61)</f>
        <v>3.3600000000000005E-2</v>
      </c>
      <c r="K55" s="14">
        <f>SUM(K56:K61)</f>
        <v>0</v>
      </c>
      <c r="L55" s="13">
        <f t="shared" si="14"/>
        <v>0</v>
      </c>
      <c r="M55" s="14">
        <f>SUM(M56:M61)</f>
        <v>1756.7776100000001</v>
      </c>
      <c r="N55" s="14">
        <f>SUM(N56:N61)</f>
        <v>1241.2668899999999</v>
      </c>
      <c r="O55" s="13">
        <f t="shared" si="15"/>
        <v>0.70655891954360683</v>
      </c>
      <c r="P55" s="14">
        <f>SUM(P56:P61)</f>
        <v>8001.2052000000003</v>
      </c>
      <c r="Q55" s="14">
        <f>SUM(Q56:Q61)</f>
        <v>7313.6555399999997</v>
      </c>
      <c r="R55" s="13">
        <f t="shared" si="16"/>
        <v>0.91406923796929984</v>
      </c>
      <c r="S55" s="1"/>
      <c r="T55" s="1"/>
      <c r="U55" s="1"/>
      <c r="V55" s="1"/>
    </row>
    <row r="56" spans="1:22" s="10" customFormat="1" ht="15" hidden="1" customHeight="1" outlineLevel="1" x14ac:dyDescent="0.25">
      <c r="A56" s="12"/>
      <c r="B56" s="19"/>
      <c r="C56" s="11" t="s">
        <v>170</v>
      </c>
      <c r="D56" s="54">
        <f>G56+J56+M56+P56</f>
        <v>2459.76989</v>
      </c>
      <c r="E56" s="31">
        <f>(H56+K56+N56+Q56)</f>
        <v>2547.2810799999997</v>
      </c>
      <c r="F56" s="50">
        <f t="shared" si="13"/>
        <v>1.0355769823656147</v>
      </c>
      <c r="G56" s="29">
        <v>503.72762999999998</v>
      </c>
      <c r="H56" s="31">
        <v>464.42426</v>
      </c>
      <c r="I56" s="50">
        <f t="shared" si="21"/>
        <v>0.92197495698220888</v>
      </c>
      <c r="J56" s="29">
        <v>0</v>
      </c>
      <c r="K56" s="31"/>
      <c r="L56" s="50" t="str">
        <f>IF(K56=0," ",IF(K56/J56*100&gt;200,"св.200",K56/J56))</f>
        <v xml:space="preserve"> </v>
      </c>
      <c r="M56" s="29">
        <v>952.00589000000002</v>
      </c>
      <c r="N56" s="31">
        <v>483.04432000000003</v>
      </c>
      <c r="O56" s="50">
        <f t="shared" si="15"/>
        <v>0.50739635654985282</v>
      </c>
      <c r="P56" s="29">
        <v>1004.03637</v>
      </c>
      <c r="Q56" s="31">
        <v>1599.8125</v>
      </c>
      <c r="R56" s="50">
        <f t="shared" si="16"/>
        <v>1.5933810246335995</v>
      </c>
      <c r="S56" s="1"/>
      <c r="T56" s="1"/>
      <c r="U56" s="1"/>
      <c r="V56" s="1"/>
    </row>
    <row r="57" spans="1:22" s="10" customFormat="1" ht="15" hidden="1" customHeight="1" outlineLevel="1" x14ac:dyDescent="0.25">
      <c r="A57" s="12"/>
      <c r="B57" s="19"/>
      <c r="C57" s="11" t="s">
        <v>92</v>
      </c>
      <c r="D57" s="54">
        <f t="shared" ref="D57:D73" si="22">G57+J57+M57+P57</f>
        <v>411.88018</v>
      </c>
      <c r="E57" s="31">
        <f t="shared" ref="E57:E61" si="23">(H57+K57+N57+Q57)</f>
        <v>361.70562999999999</v>
      </c>
      <c r="F57" s="50">
        <f t="shared" si="13"/>
        <v>0.87818168380911166</v>
      </c>
      <c r="G57" s="29">
        <v>2.93885</v>
      </c>
      <c r="H57" s="31">
        <v>4.2869299999999999</v>
      </c>
      <c r="I57" s="50">
        <f t="shared" si="21"/>
        <v>1.4587100396413564</v>
      </c>
      <c r="J57" s="29">
        <v>0</v>
      </c>
      <c r="K57" s="31"/>
      <c r="L57" s="50" t="str">
        <f t="shared" si="14"/>
        <v xml:space="preserve"> </v>
      </c>
      <c r="M57" s="29">
        <v>71.676210000000012</v>
      </c>
      <c r="N57" s="31">
        <v>42.556580000000004</v>
      </c>
      <c r="O57" s="50">
        <f t="shared" si="15"/>
        <v>0.59373368095215973</v>
      </c>
      <c r="P57" s="29">
        <v>337.26511999999997</v>
      </c>
      <c r="Q57" s="31">
        <v>314.86212</v>
      </c>
      <c r="R57" s="50">
        <f t="shared" si="16"/>
        <v>0.93357451253779233</v>
      </c>
      <c r="S57" s="1"/>
      <c r="T57" s="1"/>
      <c r="U57" s="1"/>
      <c r="V57" s="1"/>
    </row>
    <row r="58" spans="1:22" s="10" customFormat="1" ht="15" hidden="1" customHeight="1" outlineLevel="1" x14ac:dyDescent="0.25">
      <c r="A58" s="12"/>
      <c r="B58" s="19"/>
      <c r="C58" s="11" t="s">
        <v>91</v>
      </c>
      <c r="D58" s="54">
        <f t="shared" si="22"/>
        <v>884.60766999999998</v>
      </c>
      <c r="E58" s="31">
        <f t="shared" si="23"/>
        <v>641.76755000000003</v>
      </c>
      <c r="F58" s="50">
        <f t="shared" si="13"/>
        <v>0.72548268770945656</v>
      </c>
      <c r="G58" s="29">
        <v>11.082799999999999</v>
      </c>
      <c r="H58" s="31">
        <v>11.839450000000001</v>
      </c>
      <c r="I58" s="50">
        <f t="shared" si="21"/>
        <v>1.0682724582235539</v>
      </c>
      <c r="J58" s="29">
        <v>3.3600000000000005E-2</v>
      </c>
      <c r="K58" s="31"/>
      <c r="L58" s="50">
        <f t="shared" si="14"/>
        <v>0</v>
      </c>
      <c r="M58" s="29">
        <v>166.7834</v>
      </c>
      <c r="N58" s="31">
        <v>77.861199999999997</v>
      </c>
      <c r="O58" s="50">
        <f t="shared" si="15"/>
        <v>0.46684022510633549</v>
      </c>
      <c r="P58" s="29">
        <v>706.70786999999996</v>
      </c>
      <c r="Q58" s="31">
        <v>552.06690000000003</v>
      </c>
      <c r="R58" s="50">
        <f t="shared" si="16"/>
        <v>0.78118119726047497</v>
      </c>
      <c r="S58" s="1"/>
      <c r="T58" s="1"/>
      <c r="U58" s="1"/>
      <c r="V58" s="1"/>
    </row>
    <row r="59" spans="1:22" s="10" customFormat="1" ht="15" hidden="1" customHeight="1" outlineLevel="1" x14ac:dyDescent="0.25">
      <c r="A59" s="12"/>
      <c r="B59" s="19"/>
      <c r="C59" s="11" t="s">
        <v>90</v>
      </c>
      <c r="D59" s="54">
        <f t="shared" si="22"/>
        <v>213.64310999999998</v>
      </c>
      <c r="E59" s="31">
        <f t="shared" si="23"/>
        <v>260.45247999999998</v>
      </c>
      <c r="F59" s="50">
        <f t="shared" si="13"/>
        <v>1.2191007704390748</v>
      </c>
      <c r="G59" s="29">
        <v>0</v>
      </c>
      <c r="H59" s="31">
        <v>4.1250000000000002E-2</v>
      </c>
      <c r="I59" s="50" t="str">
        <f t="shared" si="21"/>
        <v xml:space="preserve"> </v>
      </c>
      <c r="J59" s="29">
        <v>0</v>
      </c>
      <c r="K59" s="31"/>
      <c r="L59" s="50" t="str">
        <f t="shared" si="14"/>
        <v xml:space="preserve"> </v>
      </c>
      <c r="M59" s="29">
        <v>127.00521999999999</v>
      </c>
      <c r="N59" s="31">
        <v>167.66544999999999</v>
      </c>
      <c r="O59" s="50">
        <f t="shared" si="15"/>
        <v>1.3201461325762831</v>
      </c>
      <c r="P59" s="29">
        <v>86.637889999999999</v>
      </c>
      <c r="Q59" s="31">
        <v>92.745779999999996</v>
      </c>
      <c r="R59" s="50">
        <f t="shared" si="16"/>
        <v>1.070499062246322</v>
      </c>
      <c r="S59" s="1"/>
      <c r="T59" s="1"/>
      <c r="U59" s="1"/>
      <c r="V59" s="1"/>
    </row>
    <row r="60" spans="1:22" s="10" customFormat="1" ht="15" hidden="1" customHeight="1" outlineLevel="1" x14ac:dyDescent="0.25">
      <c r="A60" s="12"/>
      <c r="B60" s="19"/>
      <c r="C60" s="11" t="s">
        <v>89</v>
      </c>
      <c r="D60" s="54">
        <f t="shared" si="22"/>
        <v>4886.0037499999999</v>
      </c>
      <c r="E60" s="31">
        <f t="shared" si="23"/>
        <v>4492.3436300000003</v>
      </c>
      <c r="F60" s="50">
        <f t="shared" si="13"/>
        <v>0.91943106470190494</v>
      </c>
      <c r="G60" s="29">
        <v>48.662269999999999</v>
      </c>
      <c r="H60" s="31">
        <v>95.710270000000008</v>
      </c>
      <c r="I60" s="50">
        <f t="shared" si="21"/>
        <v>1.9668270715690002</v>
      </c>
      <c r="J60" s="29">
        <v>0</v>
      </c>
      <c r="K60" s="31"/>
      <c r="L60" s="50" t="str">
        <f t="shared" si="14"/>
        <v xml:space="preserve"> </v>
      </c>
      <c r="M60" s="29">
        <v>226.46288000000001</v>
      </c>
      <c r="N60" s="31">
        <v>225.03894</v>
      </c>
      <c r="O60" s="50">
        <f t="shared" si="15"/>
        <v>0.99371225871542379</v>
      </c>
      <c r="P60" s="29">
        <v>4610.8786</v>
      </c>
      <c r="Q60" s="31">
        <v>4171.5944200000004</v>
      </c>
      <c r="R60" s="50">
        <f t="shared" si="16"/>
        <v>0.9047287473584753</v>
      </c>
      <c r="S60" s="1"/>
      <c r="T60" s="1"/>
      <c r="U60" s="1"/>
      <c r="V60" s="1"/>
    </row>
    <row r="61" spans="1:22" s="10" customFormat="1" ht="15" hidden="1" customHeight="1" outlineLevel="1" x14ac:dyDescent="0.25">
      <c r="A61" s="12"/>
      <c r="B61" s="19"/>
      <c r="C61" s="11" t="s">
        <v>88</v>
      </c>
      <c r="D61" s="54">
        <f t="shared" si="22"/>
        <v>1486.9237000000001</v>
      </c>
      <c r="E61" s="31">
        <f t="shared" si="23"/>
        <v>839.25685999999996</v>
      </c>
      <c r="F61" s="50">
        <f t="shared" si="13"/>
        <v>0.564424966795539</v>
      </c>
      <c r="G61" s="29">
        <v>18.40034</v>
      </c>
      <c r="H61" s="31">
        <v>11.58264</v>
      </c>
      <c r="I61" s="50">
        <f t="shared" si="21"/>
        <v>0.62947967265822258</v>
      </c>
      <c r="J61" s="29">
        <v>0</v>
      </c>
      <c r="K61" s="31"/>
      <c r="L61" s="50" t="str">
        <f t="shared" si="14"/>
        <v xml:space="preserve"> </v>
      </c>
      <c r="M61" s="29">
        <v>212.84401</v>
      </c>
      <c r="N61" s="31">
        <v>245.10040000000001</v>
      </c>
      <c r="O61" s="50">
        <f t="shared" si="15"/>
        <v>1.1515494375434856</v>
      </c>
      <c r="P61" s="29">
        <v>1255.6793500000001</v>
      </c>
      <c r="Q61" s="31">
        <v>582.57381999999996</v>
      </c>
      <c r="R61" s="50">
        <f t="shared" si="16"/>
        <v>0.46395110344053991</v>
      </c>
      <c r="S61" s="1"/>
      <c r="T61" s="1"/>
      <c r="U61" s="1"/>
      <c r="V61" s="1"/>
    </row>
    <row r="62" spans="1:22" ht="30" customHeight="1" collapsed="1" x14ac:dyDescent="0.25">
      <c r="A62" s="16">
        <v>9</v>
      </c>
      <c r="B62" s="20"/>
      <c r="C62" s="15" t="s">
        <v>150</v>
      </c>
      <c r="D62" s="14">
        <f>SUM(D63:D64,D65:D66,D67)</f>
        <v>6048.7395299999998</v>
      </c>
      <c r="E62" s="14">
        <f>SUM(E63:E64,E65:E66,E67)</f>
        <v>6493.4723999999997</v>
      </c>
      <c r="F62" s="13">
        <f t="shared" si="13"/>
        <v>1.0735248836214972</v>
      </c>
      <c r="G62" s="14">
        <f>SUM(G63:G64,G65:G66,G67)</f>
        <v>432.26008000000002</v>
      </c>
      <c r="H62" s="14">
        <f>SUM(H63:H64,H65:H66,H67)</f>
        <v>357.03859</v>
      </c>
      <c r="I62" s="13">
        <f t="shared" si="21"/>
        <v>0.82598094647093012</v>
      </c>
      <c r="J62" s="14">
        <f>SUM(J63:J64,J65:J66,J67)</f>
        <v>2.3309000000000002</v>
      </c>
      <c r="K62" s="14">
        <f>SUM(K63:K64,K65:K66,K67)</f>
        <v>1.379</v>
      </c>
      <c r="L62" s="13">
        <f t="shared" si="14"/>
        <v>0.59161697198507013</v>
      </c>
      <c r="M62" s="14">
        <f>SUM(M63:M64,M65:M66,M67)</f>
        <v>1726.3514699999998</v>
      </c>
      <c r="N62" s="14">
        <f>SUM(N63:N64,N65:N66,N67)</f>
        <v>1739.5413100000001</v>
      </c>
      <c r="O62" s="13">
        <f t="shared" si="15"/>
        <v>1.0076402981833128</v>
      </c>
      <c r="P62" s="14">
        <f>SUM(P63:P64,P65:P66,P67)</f>
        <v>3887.7970799999998</v>
      </c>
      <c r="Q62" s="14">
        <f>SUM(Q63:Q64,Q65:Q66,Q67)</f>
        <v>4395.5134999999991</v>
      </c>
      <c r="R62" s="13">
        <f t="shared" si="16"/>
        <v>1.1305923147614483</v>
      </c>
      <c r="S62" s="1"/>
      <c r="T62" s="1"/>
      <c r="U62" s="1"/>
      <c r="V62" s="1"/>
    </row>
    <row r="63" spans="1:22" s="10" customFormat="1" ht="15" hidden="1" customHeight="1" outlineLevel="1" x14ac:dyDescent="0.25">
      <c r="A63" s="12"/>
      <c r="B63" s="19"/>
      <c r="C63" s="11" t="s">
        <v>164</v>
      </c>
      <c r="D63" s="54">
        <f t="shared" si="22"/>
        <v>2025.04847</v>
      </c>
      <c r="E63" s="31">
        <f t="shared" ref="E63:E67" si="24">(H63+K63+N63+Q63)</f>
        <v>1727.4725699999999</v>
      </c>
      <c r="F63" s="50">
        <f t="shared" ref="F63:F64" si="25">IF(E63=0," ",IF(E63/D63*100&gt;200,"св.200",E63/D63))</f>
        <v>0.85305245557900145</v>
      </c>
      <c r="G63" s="29">
        <v>301.11088000000001</v>
      </c>
      <c r="H63" s="31">
        <v>243.20220999999998</v>
      </c>
      <c r="I63" s="50">
        <f t="shared" si="21"/>
        <v>0.80768323615539883</v>
      </c>
      <c r="J63" s="29">
        <v>1.1000000000000001</v>
      </c>
      <c r="K63" s="31">
        <v>1.1000000000000001</v>
      </c>
      <c r="L63" s="50">
        <f t="shared" si="14"/>
        <v>1</v>
      </c>
      <c r="M63" s="29">
        <v>657.34848</v>
      </c>
      <c r="N63" s="31">
        <v>686.04363999999998</v>
      </c>
      <c r="O63" s="50">
        <f t="shared" si="15"/>
        <v>1.0436528886474339</v>
      </c>
      <c r="P63" s="29">
        <v>1065.48911</v>
      </c>
      <c r="Q63" s="31">
        <v>797.12671999999998</v>
      </c>
      <c r="R63" s="50">
        <f t="shared" ref="R63:R64" si="26">IF(Q63=0," ",IF(Q63/P63*100&gt;200,"св.200",Q63/P63))</f>
        <v>0.74813220756428001</v>
      </c>
      <c r="S63" s="1"/>
      <c r="T63" s="1"/>
      <c r="U63" s="1"/>
      <c r="V63" s="1"/>
    </row>
    <row r="64" spans="1:22" s="48" customFormat="1" ht="15" hidden="1" customHeight="1" outlineLevel="1" x14ac:dyDescent="0.25">
      <c r="A64" s="46"/>
      <c r="B64" s="47"/>
      <c r="C64" s="11" t="s">
        <v>87</v>
      </c>
      <c r="D64" s="54">
        <f t="shared" si="22"/>
        <v>1876.4014299999999</v>
      </c>
      <c r="E64" s="31">
        <f>(H64+K64+N64+Q64)</f>
        <v>2491.1844799999999</v>
      </c>
      <c r="F64" s="50">
        <f t="shared" si="25"/>
        <v>1.3276394060305103</v>
      </c>
      <c r="G64" s="54">
        <v>90.242550000000008</v>
      </c>
      <c r="H64" s="31">
        <v>80.205370000000002</v>
      </c>
      <c r="I64" s="50">
        <f t="shared" si="21"/>
        <v>0.88877552773054391</v>
      </c>
      <c r="J64" s="54">
        <v>1.2309000000000001</v>
      </c>
      <c r="K64" s="31">
        <v>0</v>
      </c>
      <c r="L64" s="50">
        <f t="shared" si="14"/>
        <v>0</v>
      </c>
      <c r="M64" s="54">
        <v>419.38822999999996</v>
      </c>
      <c r="N64" s="31">
        <v>335.12799000000001</v>
      </c>
      <c r="O64" s="50">
        <f t="shared" si="15"/>
        <v>0.79908773310114123</v>
      </c>
      <c r="P64" s="54">
        <v>1365.5397499999999</v>
      </c>
      <c r="Q64" s="31">
        <v>2075.8511199999998</v>
      </c>
      <c r="R64" s="50">
        <f t="shared" si="26"/>
        <v>1.5201689441848909</v>
      </c>
      <c r="S64" s="3"/>
      <c r="T64" s="3"/>
      <c r="U64" s="3"/>
      <c r="V64" s="3"/>
    </row>
    <row r="65" spans="1:22" s="10" customFormat="1" ht="15" hidden="1" customHeight="1" outlineLevel="1" x14ac:dyDescent="0.25">
      <c r="A65" s="12"/>
      <c r="B65" s="19"/>
      <c r="C65" s="11" t="s">
        <v>86</v>
      </c>
      <c r="D65" s="54">
        <f t="shared" si="22"/>
        <v>744.53204000000005</v>
      </c>
      <c r="E65" s="31">
        <f t="shared" si="24"/>
        <v>975.82088999999996</v>
      </c>
      <c r="F65" s="50">
        <f t="shared" ref="F65:F67" si="27">IF(E65=0," ",IF(E65/D65*100&gt;200,"св.200",E65/D65))</f>
        <v>1.3106499620889382</v>
      </c>
      <c r="G65" s="29">
        <v>31.476430000000001</v>
      </c>
      <c r="H65" s="31">
        <v>32.38241</v>
      </c>
      <c r="I65" s="50">
        <f t="shared" si="21"/>
        <v>1.0287828066905935</v>
      </c>
      <c r="J65" s="29">
        <v>0</v>
      </c>
      <c r="K65" s="31">
        <v>0</v>
      </c>
      <c r="L65" s="50" t="str">
        <f t="shared" si="14"/>
        <v xml:space="preserve"> </v>
      </c>
      <c r="M65" s="29">
        <v>286.03009000000003</v>
      </c>
      <c r="N65" s="31">
        <v>326.52681999999999</v>
      </c>
      <c r="O65" s="50">
        <f t="shared" si="15"/>
        <v>1.141582062222894</v>
      </c>
      <c r="P65" s="29">
        <v>427.02552000000003</v>
      </c>
      <c r="Q65" s="31">
        <v>616.91165999999998</v>
      </c>
      <c r="R65" s="50">
        <f t="shared" ref="R65:R67" si="28">IF(Q65=0," ",IF(Q65/P65*100&gt;200,"св.200",Q65/P65))</f>
        <v>1.4446716439804346</v>
      </c>
      <c r="S65" s="1"/>
      <c r="T65" s="1"/>
      <c r="U65" s="1"/>
      <c r="V65" s="1"/>
    </row>
    <row r="66" spans="1:22" s="48" customFormat="1" ht="15" hidden="1" customHeight="1" outlineLevel="1" x14ac:dyDescent="0.25">
      <c r="A66" s="46"/>
      <c r="B66" s="47"/>
      <c r="C66" s="11" t="s">
        <v>155</v>
      </c>
      <c r="D66" s="54">
        <f t="shared" si="22"/>
        <v>456.73138999999998</v>
      </c>
      <c r="E66" s="31">
        <f t="shared" si="24"/>
        <v>467.27096</v>
      </c>
      <c r="F66" s="50">
        <f t="shared" si="27"/>
        <v>1.0230760797938587</v>
      </c>
      <c r="G66" s="54">
        <v>0.93354999999999999</v>
      </c>
      <c r="H66" s="31">
        <v>8.0750000000000002E-2</v>
      </c>
      <c r="I66" s="50">
        <f t="shared" si="21"/>
        <v>8.6497777301697817E-2</v>
      </c>
      <c r="J66" s="54">
        <v>0</v>
      </c>
      <c r="K66" s="31">
        <v>0</v>
      </c>
      <c r="L66" s="50" t="str">
        <f>IF(J66=0," ",IF(K66/J66*100&gt;200,"св.200",K66/J66))</f>
        <v xml:space="preserve"> </v>
      </c>
      <c r="M66" s="54">
        <v>141.06010999999998</v>
      </c>
      <c r="N66" s="31">
        <v>164.20491999999999</v>
      </c>
      <c r="O66" s="50">
        <f t="shared" si="15"/>
        <v>1.164077640376149</v>
      </c>
      <c r="P66" s="54">
        <v>314.73773</v>
      </c>
      <c r="Q66" s="31">
        <v>302.98529000000002</v>
      </c>
      <c r="R66" s="50">
        <f t="shared" si="28"/>
        <v>0.96265957691186255</v>
      </c>
      <c r="S66" s="3"/>
      <c r="T66" s="3"/>
      <c r="U66" s="3"/>
      <c r="V66" s="3"/>
    </row>
    <row r="67" spans="1:22" s="48" customFormat="1" ht="15" hidden="1" customHeight="1" outlineLevel="1" x14ac:dyDescent="0.25">
      <c r="A67" s="46"/>
      <c r="B67" s="47"/>
      <c r="C67" s="11" t="s">
        <v>156</v>
      </c>
      <c r="D67" s="54">
        <f t="shared" si="22"/>
        <v>946.02620000000002</v>
      </c>
      <c r="E67" s="31">
        <f t="shared" si="24"/>
        <v>831.72349999999994</v>
      </c>
      <c r="F67" s="50">
        <f t="shared" si="27"/>
        <v>0.87917596785374441</v>
      </c>
      <c r="G67" s="54">
        <v>8.4966699999999999</v>
      </c>
      <c r="H67" s="31">
        <v>1.1678499999999998</v>
      </c>
      <c r="I67" s="50">
        <f t="shared" si="21"/>
        <v>0.13744796490860536</v>
      </c>
      <c r="J67" s="54">
        <v>0</v>
      </c>
      <c r="K67" s="31">
        <v>0.27900000000000003</v>
      </c>
      <c r="L67" s="50" t="e">
        <f t="shared" ref="L67" si="29">IF(K67=0," ",IF(K67/J67*100&gt;200,"св.200",K67/J67))</f>
        <v>#DIV/0!</v>
      </c>
      <c r="M67" s="54">
        <v>222.52456000000001</v>
      </c>
      <c r="N67" s="31">
        <v>227.63794000000001</v>
      </c>
      <c r="O67" s="50">
        <f t="shared" si="15"/>
        <v>1.0229789466834582</v>
      </c>
      <c r="P67" s="54">
        <v>715.00496999999996</v>
      </c>
      <c r="Q67" s="31">
        <v>602.63870999999995</v>
      </c>
      <c r="R67" s="50">
        <f t="shared" si="28"/>
        <v>0.84284548399712522</v>
      </c>
      <c r="S67" s="3"/>
      <c r="T67" s="3"/>
      <c r="U67" s="3"/>
      <c r="V67" s="3"/>
    </row>
    <row r="68" spans="1:22" ht="33" customHeight="1" collapsed="1" x14ac:dyDescent="0.25">
      <c r="A68" s="16">
        <v>10</v>
      </c>
      <c r="B68" s="20"/>
      <c r="C68" s="15" t="s">
        <v>85</v>
      </c>
      <c r="D68" s="14">
        <f>SUM(D69:D73)</f>
        <v>1199.0859800000001</v>
      </c>
      <c r="E68" s="14">
        <f>SUM(E69:E73)</f>
        <v>824.32051000000001</v>
      </c>
      <c r="F68" s="13">
        <f t="shared" ref="F68:F93" si="30">IF(D68=0," ",IF(E68/D68*100&gt;200,"св.200",E68/D68))</f>
        <v>0.68745738316446658</v>
      </c>
      <c r="G68" s="14">
        <f>SUM(G69:G73)</f>
        <v>53.310539999999996</v>
      </c>
      <c r="H68" s="14">
        <f>SUM(H69:H73)</f>
        <v>28.588439999999999</v>
      </c>
      <c r="I68" s="13">
        <f t="shared" si="21"/>
        <v>0.5362624351582258</v>
      </c>
      <c r="J68" s="14">
        <f>SUM(J69:J73)</f>
        <v>5.91E-2</v>
      </c>
      <c r="K68" s="14">
        <f>SUM(K69:K73)</f>
        <v>4.9488000000000003</v>
      </c>
      <c r="L68" s="13" t="str">
        <f t="shared" ref="L68:L93" si="31">IF(J68=0," ",IF(K68/J68*100&gt;200,"св.200",K68/J68))</f>
        <v>св.200</v>
      </c>
      <c r="M68" s="14">
        <f>SUM(M69:M73)</f>
        <v>201.25666999999999</v>
      </c>
      <c r="N68" s="14">
        <f>SUM(N69:N73)</f>
        <v>145.29373000000001</v>
      </c>
      <c r="O68" s="13">
        <f t="shared" ref="O68:O93" si="32">IF(M68=0," ",IF(N68/M68*100&gt;200,"св.200",N68/M68))</f>
        <v>0.72193249545468496</v>
      </c>
      <c r="P68" s="14">
        <f>SUM(P69:P73)</f>
        <v>944.45966999999996</v>
      </c>
      <c r="Q68" s="14">
        <f>SUM(Q69:Q73)</f>
        <v>645.48954000000003</v>
      </c>
      <c r="R68" s="13">
        <f t="shared" ref="R68:R93" si="33">IF(P68=0," ",IF(Q68/P68*100&gt;200,"св.200",Q68/P68))</f>
        <v>0.68344849494738091</v>
      </c>
      <c r="S68" s="1"/>
      <c r="T68" s="1"/>
      <c r="U68" s="1"/>
      <c r="V68" s="1"/>
    </row>
    <row r="69" spans="1:22" s="10" customFormat="1" ht="15" hidden="1" customHeight="1" outlineLevel="1" x14ac:dyDescent="0.25">
      <c r="A69" s="12"/>
      <c r="B69" s="19"/>
      <c r="C69" s="11" t="s">
        <v>84</v>
      </c>
      <c r="D69" s="54">
        <f t="shared" si="22"/>
        <v>303.92016000000001</v>
      </c>
      <c r="E69" s="31">
        <f t="shared" ref="E69:E73" si="34">(H69+K69+N69+Q69)</f>
        <v>193.31425999999999</v>
      </c>
      <c r="F69" s="50">
        <f t="shared" si="30"/>
        <v>0.63606922291696599</v>
      </c>
      <c r="G69" s="29">
        <v>16.493849999999998</v>
      </c>
      <c r="H69" s="31">
        <v>10.9413</v>
      </c>
      <c r="I69" s="50">
        <f t="shared" si="21"/>
        <v>0.66335634190925719</v>
      </c>
      <c r="J69" s="29">
        <v>0</v>
      </c>
      <c r="K69" s="31">
        <v>0</v>
      </c>
      <c r="L69" s="50" t="str">
        <f t="shared" si="31"/>
        <v xml:space="preserve"> </v>
      </c>
      <c r="M69" s="29">
        <v>86.18656</v>
      </c>
      <c r="N69" s="31">
        <v>44.566110000000002</v>
      </c>
      <c r="O69" s="50">
        <f t="shared" si="32"/>
        <v>0.51708885933027149</v>
      </c>
      <c r="P69" s="29">
        <v>201.23974999999999</v>
      </c>
      <c r="Q69" s="31">
        <v>137.80685</v>
      </c>
      <c r="R69" s="50">
        <f t="shared" si="33"/>
        <v>0.68478941163462992</v>
      </c>
      <c r="S69" s="1"/>
      <c r="T69" s="1"/>
      <c r="U69" s="1"/>
      <c r="V69" s="1"/>
    </row>
    <row r="70" spans="1:22" s="10" customFormat="1" ht="15" hidden="1" customHeight="1" outlineLevel="1" x14ac:dyDescent="0.25">
      <c r="A70" s="12"/>
      <c r="B70" s="19"/>
      <c r="C70" s="11" t="s">
        <v>83</v>
      </c>
      <c r="D70" s="54">
        <f t="shared" si="22"/>
        <v>103.36822000000001</v>
      </c>
      <c r="E70" s="31">
        <f t="shared" si="34"/>
        <v>81.070329999999998</v>
      </c>
      <c r="F70" s="50">
        <f t="shared" si="30"/>
        <v>0.78428679530323719</v>
      </c>
      <c r="G70" s="29">
        <v>24.219099999999997</v>
      </c>
      <c r="H70" s="31">
        <v>11.486139999999999</v>
      </c>
      <c r="I70" s="50">
        <f t="shared" si="21"/>
        <v>0.47425957199070157</v>
      </c>
      <c r="J70" s="29">
        <v>7.7999999999999996E-3</v>
      </c>
      <c r="K70" s="31">
        <v>4.8975</v>
      </c>
      <c r="L70" s="50" t="str">
        <f t="shared" si="31"/>
        <v>св.200</v>
      </c>
      <c r="M70" s="29">
        <v>25.761279999999999</v>
      </c>
      <c r="N70" s="31">
        <v>21.1493</v>
      </c>
      <c r="O70" s="50">
        <f t="shared" si="32"/>
        <v>0.82097240509788338</v>
      </c>
      <c r="P70" s="29">
        <v>53.380040000000001</v>
      </c>
      <c r="Q70" s="31">
        <v>43.537390000000002</v>
      </c>
      <c r="R70" s="50">
        <f t="shared" si="33"/>
        <v>0.81561179047449195</v>
      </c>
      <c r="S70" s="1"/>
      <c r="T70" s="1"/>
      <c r="U70" s="1"/>
      <c r="V70" s="1"/>
    </row>
    <row r="71" spans="1:22" s="10" customFormat="1" ht="15" hidden="1" customHeight="1" outlineLevel="1" x14ac:dyDescent="0.25">
      <c r="A71" s="12"/>
      <c r="B71" s="19"/>
      <c r="C71" s="11" t="s">
        <v>82</v>
      </c>
      <c r="D71" s="54">
        <f t="shared" si="22"/>
        <v>218.08157</v>
      </c>
      <c r="E71" s="31">
        <f t="shared" si="34"/>
        <v>138.06754000000001</v>
      </c>
      <c r="F71" s="50">
        <f t="shared" si="30"/>
        <v>0.6331004495244601</v>
      </c>
      <c r="G71" s="29">
        <v>7.0533900000000003</v>
      </c>
      <c r="H71" s="31">
        <v>1.6685999999999999</v>
      </c>
      <c r="I71" s="50">
        <f t="shared" si="21"/>
        <v>0.23656709752331856</v>
      </c>
      <c r="J71" s="29">
        <v>0</v>
      </c>
      <c r="K71" s="31">
        <v>0</v>
      </c>
      <c r="L71" s="50" t="str">
        <f t="shared" si="31"/>
        <v xml:space="preserve"> </v>
      </c>
      <c r="M71" s="29">
        <v>33.031699999999994</v>
      </c>
      <c r="N71" s="31">
        <v>9.391</v>
      </c>
      <c r="O71" s="50">
        <f t="shared" si="32"/>
        <v>0.2843026547225847</v>
      </c>
      <c r="P71" s="29">
        <v>177.99648000000002</v>
      </c>
      <c r="Q71" s="31">
        <v>127.00794</v>
      </c>
      <c r="R71" s="50">
        <f t="shared" si="33"/>
        <v>0.71354186329976854</v>
      </c>
      <c r="S71" s="1"/>
      <c r="T71" s="1"/>
      <c r="U71" s="1"/>
      <c r="V71" s="1"/>
    </row>
    <row r="72" spans="1:22" s="10" customFormat="1" ht="15" hidden="1" customHeight="1" outlineLevel="1" x14ac:dyDescent="0.25">
      <c r="A72" s="12"/>
      <c r="B72" s="19"/>
      <c r="C72" s="11" t="s">
        <v>81</v>
      </c>
      <c r="D72" s="54">
        <f t="shared" si="22"/>
        <v>168.12459999999999</v>
      </c>
      <c r="E72" s="31">
        <f t="shared" si="34"/>
        <v>164.23517000000001</v>
      </c>
      <c r="F72" s="50">
        <f t="shared" si="30"/>
        <v>0.97686578882566877</v>
      </c>
      <c r="G72" s="29">
        <v>5.4746000000000006</v>
      </c>
      <c r="H72" s="31">
        <v>4.21685</v>
      </c>
      <c r="I72" s="50">
        <f t="shared" si="21"/>
        <v>0.7702571877397435</v>
      </c>
      <c r="J72" s="29">
        <v>5.1299999999999998E-2</v>
      </c>
      <c r="K72" s="31">
        <v>5.1299999999999998E-2</v>
      </c>
      <c r="L72" s="50">
        <f t="shared" si="31"/>
        <v>1</v>
      </c>
      <c r="M72" s="29">
        <v>10.46612</v>
      </c>
      <c r="N72" s="31">
        <v>9.4722200000000001</v>
      </c>
      <c r="O72" s="50">
        <f t="shared" si="32"/>
        <v>0.90503644139375428</v>
      </c>
      <c r="P72" s="29">
        <v>152.13257999999999</v>
      </c>
      <c r="Q72" s="31">
        <v>150.4948</v>
      </c>
      <c r="R72" s="50">
        <f t="shared" si="33"/>
        <v>0.98923452162580827</v>
      </c>
      <c r="S72" s="1"/>
      <c r="T72" s="1"/>
      <c r="U72" s="1"/>
      <c r="V72" s="1"/>
    </row>
    <row r="73" spans="1:22" s="10" customFormat="1" ht="15" hidden="1" customHeight="1" outlineLevel="1" x14ac:dyDescent="0.25">
      <c r="A73" s="12"/>
      <c r="B73" s="19"/>
      <c r="C73" s="11" t="s">
        <v>80</v>
      </c>
      <c r="D73" s="54">
        <f t="shared" si="22"/>
        <v>405.59143</v>
      </c>
      <c r="E73" s="31">
        <f t="shared" si="34"/>
        <v>247.63321000000002</v>
      </c>
      <c r="F73" s="50">
        <f t="shared" si="30"/>
        <v>0.61054842800795872</v>
      </c>
      <c r="G73" s="29">
        <v>6.9599999999999995E-2</v>
      </c>
      <c r="H73" s="31">
        <v>0.27555000000000002</v>
      </c>
      <c r="I73" s="50" t="str">
        <f t="shared" si="21"/>
        <v>св.200</v>
      </c>
      <c r="J73" s="29">
        <v>0</v>
      </c>
      <c r="K73" s="31"/>
      <c r="L73" s="50" t="str">
        <f t="shared" si="31"/>
        <v xml:space="preserve"> </v>
      </c>
      <c r="M73" s="29">
        <v>45.811010000000003</v>
      </c>
      <c r="N73" s="31">
        <v>60.7151</v>
      </c>
      <c r="O73" s="50">
        <f t="shared" si="32"/>
        <v>1.325338603099997</v>
      </c>
      <c r="P73" s="29">
        <v>359.71082000000001</v>
      </c>
      <c r="Q73" s="31">
        <v>186.64256</v>
      </c>
      <c r="R73" s="50">
        <f t="shared" si="33"/>
        <v>0.51886835097148309</v>
      </c>
      <c r="S73" s="1"/>
      <c r="T73" s="1"/>
      <c r="U73" s="1"/>
      <c r="V73" s="1"/>
    </row>
    <row r="74" spans="1:22" ht="31.5" customHeight="1" collapsed="1" x14ac:dyDescent="0.25">
      <c r="A74" s="16">
        <v>11</v>
      </c>
      <c r="B74" s="16"/>
      <c r="C74" s="15" t="s">
        <v>79</v>
      </c>
      <c r="D74" s="14">
        <f>SUM(D75:D77,D78)</f>
        <v>2453.7889300000006</v>
      </c>
      <c r="E74" s="14">
        <f>SUM(E75:E77,E78)</f>
        <v>2584.0853000000002</v>
      </c>
      <c r="F74" s="13">
        <f t="shared" si="30"/>
        <v>1.0531000724662978</v>
      </c>
      <c r="G74" s="14">
        <f>SUM(G75:G77,G78)</f>
        <v>981.79937000000007</v>
      </c>
      <c r="H74" s="14">
        <f>SUM(H75:H77,H78)</f>
        <v>207.47284999999997</v>
      </c>
      <c r="I74" s="13">
        <f t="shared" si="21"/>
        <v>0.2113189887257719</v>
      </c>
      <c r="J74" s="14">
        <f>SUM(J75:J77,J78)</f>
        <v>0</v>
      </c>
      <c r="K74" s="14">
        <f>SUM(K75:K77,K78)</f>
        <v>0</v>
      </c>
      <c r="L74" s="13" t="str">
        <f t="shared" si="31"/>
        <v xml:space="preserve"> </v>
      </c>
      <c r="M74" s="14">
        <f>SUM(M75:M77,M78)</f>
        <v>282.10135000000002</v>
      </c>
      <c r="N74" s="14">
        <f>SUM(N75:N77,N78)</f>
        <v>256.52399000000003</v>
      </c>
      <c r="O74" s="13">
        <f t="shared" si="32"/>
        <v>0.90933272740453031</v>
      </c>
      <c r="P74" s="14">
        <f>SUM(P75:P77,P78)</f>
        <v>1189.8882100000001</v>
      </c>
      <c r="Q74" s="14">
        <f>SUM(Q75:Q77,Q78)</f>
        <v>2120.0884599999999</v>
      </c>
      <c r="R74" s="13">
        <f t="shared" si="33"/>
        <v>1.7817543212735925</v>
      </c>
      <c r="S74" s="1"/>
      <c r="T74" s="1"/>
      <c r="U74" s="1"/>
      <c r="V74" s="1"/>
    </row>
    <row r="75" spans="1:22" s="10" customFormat="1" ht="15" hidden="1" customHeight="1" outlineLevel="1" x14ac:dyDescent="0.25">
      <c r="A75" s="12"/>
      <c r="B75" s="12"/>
      <c r="C75" s="11" t="s">
        <v>78</v>
      </c>
      <c r="D75" s="54">
        <f>G75+J75+M75+P75</f>
        <v>1334.4459900000002</v>
      </c>
      <c r="E75" s="31">
        <f t="shared" ref="E75:E78" si="35">(H75+K75+N75+Q75)</f>
        <v>1382.01369</v>
      </c>
      <c r="F75" s="50">
        <f t="shared" si="30"/>
        <v>1.0356460286564313</v>
      </c>
      <c r="G75" s="29">
        <v>981.76687000000004</v>
      </c>
      <c r="H75" s="31">
        <v>206.05248999999998</v>
      </c>
      <c r="I75" s="50">
        <f t="shared" si="21"/>
        <v>0.20987924556875703</v>
      </c>
      <c r="J75" s="54"/>
      <c r="K75" s="31"/>
      <c r="L75" s="50" t="str">
        <f t="shared" si="31"/>
        <v xml:space="preserve"> </v>
      </c>
      <c r="M75" s="29">
        <v>152.92420999999999</v>
      </c>
      <c r="N75" s="31">
        <v>187.51016000000001</v>
      </c>
      <c r="O75" s="50">
        <f t="shared" si="32"/>
        <v>1.2261639932617603</v>
      </c>
      <c r="P75" s="29">
        <v>199.75491</v>
      </c>
      <c r="Q75" s="31">
        <v>988.45104000000003</v>
      </c>
      <c r="R75" s="50" t="str">
        <f t="shared" si="33"/>
        <v>св.200</v>
      </c>
      <c r="S75" s="1"/>
      <c r="T75" s="1"/>
      <c r="U75" s="1"/>
      <c r="V75" s="1"/>
    </row>
    <row r="76" spans="1:22" s="10" customFormat="1" ht="15" hidden="1" customHeight="1" outlineLevel="1" x14ac:dyDescent="0.25">
      <c r="A76" s="12"/>
      <c r="B76" s="12"/>
      <c r="C76" s="11" t="s">
        <v>77</v>
      </c>
      <c r="D76" s="54">
        <f t="shared" ref="D76:D103" si="36">G76+J76+M76+P76</f>
        <v>293.19898000000001</v>
      </c>
      <c r="E76" s="31">
        <f t="shared" si="35"/>
        <v>342.59319999999997</v>
      </c>
      <c r="F76" s="50">
        <f t="shared" si="30"/>
        <v>1.1684665478713465</v>
      </c>
      <c r="G76" s="29">
        <v>0</v>
      </c>
      <c r="H76" s="31">
        <v>1.20716</v>
      </c>
      <c r="I76" s="50" t="str">
        <f t="shared" si="21"/>
        <v xml:space="preserve"> </v>
      </c>
      <c r="J76" s="54"/>
      <c r="K76" s="31"/>
      <c r="L76" s="50" t="str">
        <f t="shared" si="31"/>
        <v xml:space="preserve"> </v>
      </c>
      <c r="M76" s="29">
        <v>50.282110000000003</v>
      </c>
      <c r="N76" s="31">
        <v>22.631869999999999</v>
      </c>
      <c r="O76" s="50">
        <f t="shared" si="32"/>
        <v>0.45009785786634648</v>
      </c>
      <c r="P76" s="29">
        <v>242.91686999999999</v>
      </c>
      <c r="Q76" s="31">
        <v>318.75416999999999</v>
      </c>
      <c r="R76" s="50">
        <f t="shared" si="33"/>
        <v>1.3121944556588434</v>
      </c>
      <c r="S76" s="1"/>
      <c r="T76" s="1"/>
      <c r="U76" s="1"/>
      <c r="V76" s="1"/>
    </row>
    <row r="77" spans="1:22" s="48" customFormat="1" ht="15" hidden="1" customHeight="1" outlineLevel="1" x14ac:dyDescent="0.25">
      <c r="A77" s="46"/>
      <c r="B77" s="46"/>
      <c r="C77" s="11" t="s">
        <v>157</v>
      </c>
      <c r="D77" s="54">
        <f t="shared" si="36"/>
        <v>216.17164</v>
      </c>
      <c r="E77" s="31">
        <f t="shared" si="35"/>
        <v>257.30223999999998</v>
      </c>
      <c r="F77" s="50">
        <f t="shared" ref="F77" si="37">IF(E77=0," ",IF(E77/D77*100&gt;200,"св.200",E77/D77))</f>
        <v>1.1902682516541021</v>
      </c>
      <c r="G77" s="54">
        <v>3.2500000000000001E-2</v>
      </c>
      <c r="H77" s="31">
        <v>1.1000000000000001E-3</v>
      </c>
      <c r="I77" s="50">
        <f t="shared" si="21"/>
        <v>3.3846153846153845E-2</v>
      </c>
      <c r="J77" s="54"/>
      <c r="K77" s="53"/>
      <c r="L77" s="92"/>
      <c r="M77" s="54">
        <v>36.226260000000003</v>
      </c>
      <c r="N77" s="31">
        <v>19.572959999999998</v>
      </c>
      <c r="O77" s="50">
        <f t="shared" si="32"/>
        <v>0.54029756314894217</v>
      </c>
      <c r="P77" s="54">
        <v>179.91288</v>
      </c>
      <c r="Q77" s="31">
        <v>237.72817999999998</v>
      </c>
      <c r="R77" s="50">
        <f t="shared" ref="R77" si="38">IF(Q77=0," ",IF(Q77/P77*100&gt;200,"св.200",Q77/P77))</f>
        <v>1.3213516453074399</v>
      </c>
      <c r="S77" s="3"/>
      <c r="T77" s="3"/>
      <c r="U77" s="3"/>
      <c r="V77" s="3"/>
    </row>
    <row r="78" spans="1:22" s="10" customFormat="1" ht="15.75" hidden="1" customHeight="1" outlineLevel="1" x14ac:dyDescent="0.25">
      <c r="A78" s="12"/>
      <c r="B78" s="12"/>
      <c r="C78" s="11" t="s">
        <v>76</v>
      </c>
      <c r="D78" s="54">
        <f t="shared" si="36"/>
        <v>609.97232000000008</v>
      </c>
      <c r="E78" s="31">
        <f t="shared" si="35"/>
        <v>602.17617000000007</v>
      </c>
      <c r="F78" s="50">
        <f t="shared" si="30"/>
        <v>0.98721884625846623</v>
      </c>
      <c r="G78" s="29">
        <v>0</v>
      </c>
      <c r="H78" s="31">
        <v>0.21209999999999998</v>
      </c>
      <c r="I78" s="50" t="str">
        <f t="shared" ref="I78:I101" si="39">IF(G78=0," ",IF(H78/G78*100&gt;200,"св.200",H78/G78))</f>
        <v xml:space="preserve"> </v>
      </c>
      <c r="J78" s="54"/>
      <c r="K78" s="31"/>
      <c r="L78" s="50" t="str">
        <f t="shared" si="31"/>
        <v xml:space="preserve"> </v>
      </c>
      <c r="M78" s="29">
        <v>42.668769999999995</v>
      </c>
      <c r="N78" s="31">
        <v>26.809000000000001</v>
      </c>
      <c r="O78" s="50">
        <f t="shared" si="32"/>
        <v>0.62830496402872649</v>
      </c>
      <c r="P78" s="29">
        <v>567.30355000000009</v>
      </c>
      <c r="Q78" s="31">
        <v>575.15507000000002</v>
      </c>
      <c r="R78" s="50">
        <f t="shared" si="33"/>
        <v>1.0138400685135849</v>
      </c>
      <c r="S78" s="1"/>
      <c r="T78" s="1"/>
      <c r="U78" s="1"/>
      <c r="V78" s="1"/>
    </row>
    <row r="79" spans="1:22" ht="31.5" customHeight="1" collapsed="1" x14ac:dyDescent="0.25">
      <c r="A79" s="16">
        <v>12</v>
      </c>
      <c r="B79" s="16"/>
      <c r="C79" s="15" t="s">
        <v>75</v>
      </c>
      <c r="D79" s="14">
        <f>SUM(D80:D81,D82)</f>
        <v>1846.3568099999998</v>
      </c>
      <c r="E79" s="14">
        <f>SUM(E80:E81,E82)</f>
        <v>1827.6914500000003</v>
      </c>
      <c r="F79" s="13">
        <f t="shared" si="30"/>
        <v>0.98989070806958512</v>
      </c>
      <c r="G79" s="14">
        <f>SUM(G80:G81,G82)</f>
        <v>335.32568999999995</v>
      </c>
      <c r="H79" s="14">
        <f>SUM(H80:H81,H82)</f>
        <v>233.11958999999999</v>
      </c>
      <c r="I79" s="13">
        <f t="shared" si="39"/>
        <v>0.69520349007557403</v>
      </c>
      <c r="J79" s="14">
        <f>SUM(J80:J81,J82)</f>
        <v>0</v>
      </c>
      <c r="K79" s="14">
        <f>SUM(K80:K81,K82)</f>
        <v>0</v>
      </c>
      <c r="L79" s="13" t="str">
        <f t="shared" si="31"/>
        <v xml:space="preserve"> </v>
      </c>
      <c r="M79" s="14">
        <f>SUM(M80:M81,M82)</f>
        <v>317.37580000000003</v>
      </c>
      <c r="N79" s="14">
        <f>SUM(N80:N81,N82)</f>
        <v>428.63537000000002</v>
      </c>
      <c r="O79" s="13">
        <f t="shared" si="32"/>
        <v>1.3505609753484671</v>
      </c>
      <c r="P79" s="14">
        <f>SUM(P80:P81,P82)</f>
        <v>1193.6553200000001</v>
      </c>
      <c r="Q79" s="14">
        <f>SUM(Q80:Q81,Q82)</f>
        <v>1165.93649</v>
      </c>
      <c r="R79" s="13">
        <f t="shared" si="33"/>
        <v>0.97677819590331982</v>
      </c>
      <c r="S79" s="1"/>
      <c r="T79" s="1"/>
      <c r="U79" s="1"/>
      <c r="V79" s="1"/>
    </row>
    <row r="80" spans="1:22" s="10" customFormat="1" ht="15" hidden="1" customHeight="1" outlineLevel="1" x14ac:dyDescent="0.25">
      <c r="A80" s="12"/>
      <c r="B80" s="12"/>
      <c r="C80" s="11" t="s">
        <v>74</v>
      </c>
      <c r="D80" s="54">
        <f t="shared" si="36"/>
        <v>874.27623999999992</v>
      </c>
      <c r="E80" s="31">
        <f t="shared" ref="E80:E81" si="40">(H80+K80+N80+Q80)</f>
        <v>1045.0134600000001</v>
      </c>
      <c r="F80" s="50">
        <f t="shared" ref="F80:F82" si="41">IF(E80=0," ",IF(E80/D80*100&gt;200,"св.200",E80/D80))</f>
        <v>1.1952897862121934</v>
      </c>
      <c r="G80" s="29">
        <v>315.98009999999999</v>
      </c>
      <c r="H80" s="31">
        <v>214.16579999999999</v>
      </c>
      <c r="I80" s="50">
        <f t="shared" si="39"/>
        <v>0.67778255655973274</v>
      </c>
      <c r="J80" s="54"/>
      <c r="K80" s="31"/>
      <c r="L80" s="50" t="str">
        <f t="shared" si="31"/>
        <v xml:space="preserve"> </v>
      </c>
      <c r="M80" s="29">
        <v>190.61371</v>
      </c>
      <c r="N80" s="31">
        <v>315.64625000000001</v>
      </c>
      <c r="O80" s="50">
        <f t="shared" si="32"/>
        <v>1.6559472558400967</v>
      </c>
      <c r="P80" s="29">
        <v>367.68243000000001</v>
      </c>
      <c r="Q80" s="31">
        <v>515.20141000000001</v>
      </c>
      <c r="R80" s="52">
        <f t="shared" ref="R80:R81" si="42">IF(Q80=0," ",IF(Q80/P80*100&gt;200,"св.200",Q80/P80))</f>
        <v>1.4012130250553447</v>
      </c>
      <c r="S80" s="1"/>
      <c r="T80" s="1"/>
      <c r="U80" s="1"/>
      <c r="V80" s="1"/>
    </row>
    <row r="81" spans="1:22" s="48" customFormat="1" ht="15" hidden="1" customHeight="1" outlineLevel="1" x14ac:dyDescent="0.25">
      <c r="A81" s="46"/>
      <c r="B81" s="46"/>
      <c r="C81" s="11" t="s">
        <v>158</v>
      </c>
      <c r="D81" s="54">
        <f t="shared" si="36"/>
        <v>838.50813000000005</v>
      </c>
      <c r="E81" s="31">
        <f t="shared" si="40"/>
        <v>694.51421000000005</v>
      </c>
      <c r="F81" s="50">
        <f t="shared" si="41"/>
        <v>0.82827367457963708</v>
      </c>
      <c r="G81" s="54">
        <v>0.27564999999999995</v>
      </c>
      <c r="H81" s="31">
        <v>1.41</v>
      </c>
      <c r="I81" s="50" t="str">
        <f t="shared" si="39"/>
        <v>св.200</v>
      </c>
      <c r="J81" s="54"/>
      <c r="K81" s="53"/>
      <c r="L81" s="92"/>
      <c r="M81" s="54">
        <v>67.721100000000007</v>
      </c>
      <c r="N81" s="31">
        <v>73.774699999999996</v>
      </c>
      <c r="O81" s="50">
        <f t="shared" si="32"/>
        <v>1.0893901605260397</v>
      </c>
      <c r="P81" s="54">
        <v>770.51138000000003</v>
      </c>
      <c r="Q81" s="31">
        <v>619.32951000000003</v>
      </c>
      <c r="R81" s="50">
        <f t="shared" si="42"/>
        <v>0.80379021786803462</v>
      </c>
      <c r="S81" s="3"/>
      <c r="T81" s="3"/>
      <c r="U81" s="3"/>
      <c r="V81" s="3"/>
    </row>
    <row r="82" spans="1:22" s="10" customFormat="1" ht="15" hidden="1" customHeight="1" outlineLevel="1" x14ac:dyDescent="0.25">
      <c r="A82" s="12"/>
      <c r="B82" s="12"/>
      <c r="C82" s="11" t="s">
        <v>73</v>
      </c>
      <c r="D82" s="54">
        <f t="shared" si="36"/>
        <v>133.57244</v>
      </c>
      <c r="E82" s="31">
        <f>(H82+K82+N82+Q82)</f>
        <v>88.163780000000003</v>
      </c>
      <c r="F82" s="50">
        <f t="shared" si="41"/>
        <v>0.66004469185409809</v>
      </c>
      <c r="G82" s="29">
        <v>19.069939999999999</v>
      </c>
      <c r="H82" s="31">
        <v>17.543790000000001</v>
      </c>
      <c r="I82" s="50">
        <f t="shared" si="39"/>
        <v>0.91997090709252372</v>
      </c>
      <c r="J82" s="54"/>
      <c r="K82" s="31"/>
      <c r="L82" s="50" t="str">
        <f t="shared" si="31"/>
        <v xml:space="preserve"> </v>
      </c>
      <c r="M82" s="29">
        <v>59.040990000000001</v>
      </c>
      <c r="N82" s="31">
        <v>39.214419999999997</v>
      </c>
      <c r="O82" s="50">
        <f t="shared" si="32"/>
        <v>0.66418974343079273</v>
      </c>
      <c r="P82" s="29">
        <v>55.461510000000004</v>
      </c>
      <c r="Q82" s="31">
        <v>31.405570000000001</v>
      </c>
      <c r="R82" s="52">
        <f>IF(Q82=0," ",IF(Q82/P82*100&gt;200,"св.200",Q82/P82))</f>
        <v>0.56625883427984558</v>
      </c>
      <c r="S82" s="1"/>
      <c r="T82" s="1"/>
      <c r="U82" s="1"/>
      <c r="V82" s="1"/>
    </row>
    <row r="83" spans="1:22" ht="31.5" customHeight="1" collapsed="1" x14ac:dyDescent="0.25">
      <c r="A83" s="16">
        <v>13</v>
      </c>
      <c r="B83" s="16"/>
      <c r="C83" s="15" t="s">
        <v>149</v>
      </c>
      <c r="D83" s="14">
        <f>SUM(D84:D88)</f>
        <v>21945.242480000001</v>
      </c>
      <c r="E83" s="14">
        <f>SUM(E84:E88)</f>
        <v>21921.887529999996</v>
      </c>
      <c r="F83" s="13">
        <f t="shared" si="30"/>
        <v>0.99893576249971772</v>
      </c>
      <c r="G83" s="14">
        <f>SUM(G84:G88)</f>
        <v>540.46194000000003</v>
      </c>
      <c r="H83" s="14">
        <f>SUM(H84:H88)</f>
        <v>597.09559000000002</v>
      </c>
      <c r="I83" s="13">
        <f t="shared" si="39"/>
        <v>1.1047874897536725</v>
      </c>
      <c r="J83" s="14">
        <f>SUM(J84:J88)</f>
        <v>1.944</v>
      </c>
      <c r="K83" s="14">
        <f>SUM(K84:K88)</f>
        <v>0</v>
      </c>
      <c r="L83" s="13">
        <f t="shared" si="31"/>
        <v>0</v>
      </c>
      <c r="M83" s="14">
        <f>SUM(M84:M88)</f>
        <v>1754.6084099999998</v>
      </c>
      <c r="N83" s="14">
        <f>SUM(N84:N88)</f>
        <v>1404.1824199999999</v>
      </c>
      <c r="O83" s="13">
        <f t="shared" si="32"/>
        <v>0.80028250861968686</v>
      </c>
      <c r="P83" s="14">
        <f>SUM(P84:P88)</f>
        <v>19648.22813</v>
      </c>
      <c r="Q83" s="14">
        <f>SUM(Q84:Q88)</f>
        <v>19920.609520000002</v>
      </c>
      <c r="R83" s="13">
        <f t="shared" si="33"/>
        <v>1.0138628983844153</v>
      </c>
      <c r="S83" s="1"/>
      <c r="T83" s="1"/>
      <c r="U83" s="1"/>
      <c r="V83" s="1"/>
    </row>
    <row r="84" spans="1:22" s="10" customFormat="1" ht="15" hidden="1" customHeight="1" outlineLevel="1" x14ac:dyDescent="0.25">
      <c r="A84" s="12"/>
      <c r="B84" s="12"/>
      <c r="C84" s="11" t="s">
        <v>171</v>
      </c>
      <c r="D84" s="54">
        <f>G84+J84+M84+P84</f>
        <v>19583.208870000002</v>
      </c>
      <c r="E84" s="31">
        <f>(H84+K84+N84+Q84)</f>
        <v>20026.636859999999</v>
      </c>
      <c r="F84" s="50">
        <f t="shared" si="30"/>
        <v>1.0226432753152777</v>
      </c>
      <c r="G84" s="29">
        <v>486.40606000000002</v>
      </c>
      <c r="H84" s="31">
        <v>493.03215</v>
      </c>
      <c r="I84" s="50">
        <f t="shared" si="39"/>
        <v>1.0136225482059167</v>
      </c>
      <c r="J84" s="29">
        <v>1.944</v>
      </c>
      <c r="K84" s="31"/>
      <c r="L84" s="50" t="str">
        <f>IF(K84=0," ",IF(K84/J84*100&gt;200,"св.200",K84/J84))</f>
        <v xml:space="preserve"> </v>
      </c>
      <c r="M84" s="29">
        <v>1058.7637999999999</v>
      </c>
      <c r="N84" s="31">
        <v>901.56278999999995</v>
      </c>
      <c r="O84" s="50">
        <f t="shared" si="32"/>
        <v>0.85152400374852255</v>
      </c>
      <c r="P84" s="29">
        <v>18036.095010000001</v>
      </c>
      <c r="Q84" s="31">
        <v>18632.04192</v>
      </c>
      <c r="R84" s="50">
        <f t="shared" si="33"/>
        <v>1.0330419034535789</v>
      </c>
      <c r="S84" s="1"/>
      <c r="T84" s="1"/>
      <c r="U84" s="1"/>
      <c r="V84" s="1"/>
    </row>
    <row r="85" spans="1:22" s="10" customFormat="1" ht="15" hidden="1" customHeight="1" outlineLevel="1" x14ac:dyDescent="0.25">
      <c r="A85" s="12"/>
      <c r="B85" s="12"/>
      <c r="C85" s="11" t="s">
        <v>148</v>
      </c>
      <c r="D85" s="54">
        <f t="shared" si="36"/>
        <v>1585.1698000000001</v>
      </c>
      <c r="E85" s="31">
        <f t="shared" ref="E85:E88" si="43">(H85+K85+N85+Q85)</f>
        <v>1221.31277</v>
      </c>
      <c r="F85" s="50">
        <f t="shared" si="30"/>
        <v>0.77046179532312553</v>
      </c>
      <c r="G85" s="29">
        <v>39.649650000000001</v>
      </c>
      <c r="H85" s="31">
        <v>89.460599999999999</v>
      </c>
      <c r="I85" s="50" t="str">
        <f t="shared" si="39"/>
        <v>св.200</v>
      </c>
      <c r="J85" s="29">
        <v>0</v>
      </c>
      <c r="K85" s="31"/>
      <c r="L85" s="50" t="str">
        <f t="shared" si="31"/>
        <v xml:space="preserve"> </v>
      </c>
      <c r="M85" s="29">
        <v>488.13121999999998</v>
      </c>
      <c r="N85" s="31">
        <v>333.79021999999998</v>
      </c>
      <c r="O85" s="50">
        <f t="shared" si="32"/>
        <v>0.68381247976722326</v>
      </c>
      <c r="P85" s="29">
        <v>1057.3889300000001</v>
      </c>
      <c r="Q85" s="31">
        <v>798.06195000000002</v>
      </c>
      <c r="R85" s="50">
        <f t="shared" si="33"/>
        <v>0.75474778235100304</v>
      </c>
      <c r="S85" s="1"/>
      <c r="T85" s="1"/>
      <c r="U85" s="1"/>
      <c r="V85" s="1"/>
    </row>
    <row r="86" spans="1:22" s="10" customFormat="1" ht="15" hidden="1" customHeight="1" outlineLevel="1" x14ac:dyDescent="0.25">
      <c r="A86" s="12"/>
      <c r="B86" s="12"/>
      <c r="C86" s="11" t="s">
        <v>72</v>
      </c>
      <c r="D86" s="54">
        <f t="shared" si="36"/>
        <v>395.50969999999995</v>
      </c>
      <c r="E86" s="31">
        <f t="shared" si="43"/>
        <v>388.29627000000005</v>
      </c>
      <c r="F86" s="50">
        <f t="shared" si="30"/>
        <v>0.98176168624941462</v>
      </c>
      <c r="G86" s="29">
        <v>14.397729999999999</v>
      </c>
      <c r="H86" s="31">
        <v>4.92354</v>
      </c>
      <c r="I86" s="50">
        <f t="shared" si="39"/>
        <v>0.34196640720446908</v>
      </c>
      <c r="J86" s="29">
        <v>0</v>
      </c>
      <c r="K86" s="31"/>
      <c r="L86" s="50" t="str">
        <f t="shared" si="31"/>
        <v xml:space="preserve"> </v>
      </c>
      <c r="M86" s="29">
        <v>153.81592000000001</v>
      </c>
      <c r="N86" s="31">
        <v>97.332030000000003</v>
      </c>
      <c r="O86" s="50">
        <f t="shared" si="32"/>
        <v>0.63278254942661327</v>
      </c>
      <c r="P86" s="29">
        <v>227.29604999999998</v>
      </c>
      <c r="Q86" s="31">
        <v>286.04070000000002</v>
      </c>
      <c r="R86" s="50">
        <f t="shared" si="33"/>
        <v>1.2584499378673761</v>
      </c>
      <c r="S86" s="1"/>
      <c r="T86" s="1"/>
      <c r="U86" s="1"/>
      <c r="V86" s="1"/>
    </row>
    <row r="87" spans="1:22" s="10" customFormat="1" ht="15" hidden="1" customHeight="1" outlineLevel="1" x14ac:dyDescent="0.25">
      <c r="A87" s="12"/>
      <c r="B87" s="12"/>
      <c r="C87" s="11" t="s">
        <v>71</v>
      </c>
      <c r="D87" s="54">
        <f t="shared" si="36"/>
        <v>174.51150000000001</v>
      </c>
      <c r="E87" s="31">
        <f t="shared" si="43"/>
        <v>126.68321</v>
      </c>
      <c r="F87" s="50">
        <f t="shared" si="30"/>
        <v>0.72593044011426178</v>
      </c>
      <c r="G87" s="29">
        <v>8.5000000000000006E-3</v>
      </c>
      <c r="H87" s="31">
        <v>2.42</v>
      </c>
      <c r="I87" s="50" t="str">
        <f t="shared" si="39"/>
        <v>св.200</v>
      </c>
      <c r="J87" s="29">
        <v>0</v>
      </c>
      <c r="K87" s="31"/>
      <c r="L87" s="50" t="str">
        <f t="shared" si="31"/>
        <v xml:space="preserve"> </v>
      </c>
      <c r="M87" s="29">
        <v>46.669699999999999</v>
      </c>
      <c r="N87" s="31">
        <v>35.440400000000004</v>
      </c>
      <c r="O87" s="50">
        <f t="shared" si="32"/>
        <v>0.7593877826512706</v>
      </c>
      <c r="P87" s="29">
        <v>127.83330000000001</v>
      </c>
      <c r="Q87" s="31">
        <v>88.822810000000004</v>
      </c>
      <c r="R87" s="50">
        <f t="shared" si="33"/>
        <v>0.6948331146892085</v>
      </c>
      <c r="S87" s="1"/>
      <c r="T87" s="1"/>
      <c r="U87" s="1"/>
      <c r="V87" s="1"/>
    </row>
    <row r="88" spans="1:22" s="10" customFormat="1" ht="15" hidden="1" customHeight="1" outlineLevel="1" x14ac:dyDescent="0.25">
      <c r="A88" s="12"/>
      <c r="B88" s="12"/>
      <c r="C88" s="11" t="s">
        <v>70</v>
      </c>
      <c r="D88" s="54">
        <f t="shared" si="36"/>
        <v>206.84260999999998</v>
      </c>
      <c r="E88" s="31">
        <f t="shared" si="43"/>
        <v>158.95841999999999</v>
      </c>
      <c r="F88" s="50">
        <f t="shared" si="30"/>
        <v>0.76849939188061878</v>
      </c>
      <c r="G88" s="29">
        <v>0</v>
      </c>
      <c r="H88" s="31">
        <v>7.2593000000000005</v>
      </c>
      <c r="I88" s="50" t="str">
        <f t="shared" si="39"/>
        <v xml:space="preserve"> </v>
      </c>
      <c r="J88" s="29">
        <v>0</v>
      </c>
      <c r="K88" s="31"/>
      <c r="L88" s="50" t="str">
        <f t="shared" si="31"/>
        <v xml:space="preserve"> </v>
      </c>
      <c r="M88" s="29">
        <v>7.2277700000000005</v>
      </c>
      <c r="N88" s="31">
        <v>36.056980000000003</v>
      </c>
      <c r="O88" s="50" t="str">
        <f t="shared" si="32"/>
        <v>св.200</v>
      </c>
      <c r="P88" s="29">
        <v>199.61483999999999</v>
      </c>
      <c r="Q88" s="31">
        <v>115.64214</v>
      </c>
      <c r="R88" s="50">
        <f t="shared" si="33"/>
        <v>0.57932636671702364</v>
      </c>
      <c r="S88" s="1"/>
      <c r="T88" s="1"/>
      <c r="U88" s="1"/>
      <c r="V88" s="1"/>
    </row>
    <row r="89" spans="1:22" ht="32.25" customHeight="1" collapsed="1" x14ac:dyDescent="0.25">
      <c r="A89" s="16">
        <v>14</v>
      </c>
      <c r="B89" s="16"/>
      <c r="C89" s="15" t="s">
        <v>147</v>
      </c>
      <c r="D89" s="14">
        <f>SUM(D90:D94)</f>
        <v>4261.7100900000005</v>
      </c>
      <c r="E89" s="14">
        <f>SUM(E90:E94)</f>
        <v>3054.4268099999995</v>
      </c>
      <c r="F89" s="13">
        <f t="shared" si="30"/>
        <v>0.7167138884381502</v>
      </c>
      <c r="G89" s="14">
        <f>SUM(G90:G94)</f>
        <v>68.165000000000006</v>
      </c>
      <c r="H89" s="14">
        <f>SUM(H90:H94)</f>
        <v>179.71055000000001</v>
      </c>
      <c r="I89" s="13" t="str">
        <f t="shared" si="39"/>
        <v>св.200</v>
      </c>
      <c r="J89" s="14">
        <f>SUM(J90:J94)</f>
        <v>2.3399999999999997E-2</v>
      </c>
      <c r="K89" s="14">
        <f>SUM(K90:K94)</f>
        <v>0</v>
      </c>
      <c r="L89" s="13">
        <f t="shared" si="31"/>
        <v>0</v>
      </c>
      <c r="M89" s="14">
        <f>SUM(M90:M94)</f>
        <v>1434.2944199999999</v>
      </c>
      <c r="N89" s="14">
        <f>SUM(N90:N94)</f>
        <v>1085.9919800000002</v>
      </c>
      <c r="O89" s="13">
        <f t="shared" si="32"/>
        <v>0.75716112735068741</v>
      </c>
      <c r="P89" s="14">
        <f>SUM(P90:P94)</f>
        <v>2759.2272700000003</v>
      </c>
      <c r="Q89" s="14">
        <f>SUM(Q90:Q94)</f>
        <v>1788.7242799999999</v>
      </c>
      <c r="R89" s="13">
        <f t="shared" si="33"/>
        <v>0.64827000640653998</v>
      </c>
      <c r="S89" s="1"/>
      <c r="T89" s="1"/>
      <c r="U89" s="1"/>
      <c r="V89" s="1"/>
    </row>
    <row r="90" spans="1:22" s="10" customFormat="1" ht="15" hidden="1" customHeight="1" outlineLevel="1" x14ac:dyDescent="0.25">
      <c r="A90" s="12"/>
      <c r="B90" s="12"/>
      <c r="C90" s="11" t="s">
        <v>189</v>
      </c>
      <c r="D90" s="54">
        <f t="shared" si="36"/>
        <v>1985.9550199999999</v>
      </c>
      <c r="E90" s="31">
        <f>(H90+K90+N90+Q90)</f>
        <v>1611.3609999999999</v>
      </c>
      <c r="F90" s="50">
        <f t="shared" si="30"/>
        <v>0.81137839667687939</v>
      </c>
      <c r="G90" s="29">
        <v>66.459519999999998</v>
      </c>
      <c r="H90" s="31">
        <v>176.55885000000001</v>
      </c>
      <c r="I90" s="50" t="str">
        <f t="shared" si="39"/>
        <v>св.200</v>
      </c>
      <c r="J90" s="29">
        <v>0</v>
      </c>
      <c r="K90" s="31"/>
      <c r="L90" s="50" t="str">
        <f t="shared" si="31"/>
        <v xml:space="preserve"> </v>
      </c>
      <c r="M90" s="29">
        <v>1272.70685</v>
      </c>
      <c r="N90" s="31">
        <v>943.93206000000009</v>
      </c>
      <c r="O90" s="50">
        <f t="shared" si="32"/>
        <v>0.74167280548541092</v>
      </c>
      <c r="P90" s="29">
        <v>646.78865000000008</v>
      </c>
      <c r="Q90" s="31">
        <v>490.87009</v>
      </c>
      <c r="R90" s="50">
        <f>IF(P90=0," ",IF(Q90/P90*100&gt;200,"св.200",Q90/P90))</f>
        <v>0.75893429793488176</v>
      </c>
      <c r="S90" s="1"/>
      <c r="T90" s="1"/>
      <c r="U90" s="1"/>
      <c r="V90" s="1"/>
    </row>
    <row r="91" spans="1:22" s="10" customFormat="1" ht="15" hidden="1" customHeight="1" outlineLevel="1" x14ac:dyDescent="0.25">
      <c r="A91" s="12"/>
      <c r="B91" s="12"/>
      <c r="C91" s="11" t="s">
        <v>69</v>
      </c>
      <c r="D91" s="54">
        <f t="shared" si="36"/>
        <v>189.82151000000002</v>
      </c>
      <c r="E91" s="31">
        <f t="shared" ref="E91:E94" si="44">(H91+K91+N91+Q91)</f>
        <v>202.01434</v>
      </c>
      <c r="F91" s="50">
        <f t="shared" si="30"/>
        <v>1.0642331314296256</v>
      </c>
      <c r="G91" s="29">
        <v>1.21E-2</v>
      </c>
      <c r="H91" s="31">
        <v>3.4950000000000002E-2</v>
      </c>
      <c r="I91" s="50" t="str">
        <f t="shared" si="39"/>
        <v>св.200</v>
      </c>
      <c r="J91" s="29">
        <v>0</v>
      </c>
      <c r="K91" s="31"/>
      <c r="L91" s="50" t="str">
        <f t="shared" si="31"/>
        <v xml:space="preserve"> </v>
      </c>
      <c r="M91" s="29">
        <v>23.676029999999997</v>
      </c>
      <c r="N91" s="31">
        <v>30.140999999999998</v>
      </c>
      <c r="O91" s="50">
        <f t="shared" si="32"/>
        <v>1.2730597148255007</v>
      </c>
      <c r="P91" s="29">
        <v>166.13338000000002</v>
      </c>
      <c r="Q91" s="31">
        <v>171.83839</v>
      </c>
      <c r="R91" s="50">
        <f t="shared" si="33"/>
        <v>1.0343399381870158</v>
      </c>
      <c r="S91" s="1"/>
      <c r="T91" s="1"/>
      <c r="U91" s="1"/>
      <c r="V91" s="1"/>
    </row>
    <row r="92" spans="1:22" s="10" customFormat="1" ht="15" hidden="1" customHeight="1" outlineLevel="1" x14ac:dyDescent="0.25">
      <c r="A92" s="12"/>
      <c r="B92" s="12"/>
      <c r="C92" s="11" t="s">
        <v>68</v>
      </c>
      <c r="D92" s="54">
        <f t="shared" si="36"/>
        <v>668.7997499999999</v>
      </c>
      <c r="E92" s="31">
        <f t="shared" si="44"/>
        <v>598.60005000000001</v>
      </c>
      <c r="F92" s="50">
        <f t="shared" si="30"/>
        <v>0.89503629449622268</v>
      </c>
      <c r="G92" s="29">
        <v>0.48899999999999999</v>
      </c>
      <c r="H92" s="31">
        <v>2.4516</v>
      </c>
      <c r="I92" s="50" t="str">
        <f t="shared" si="39"/>
        <v>св.200</v>
      </c>
      <c r="J92" s="29">
        <v>2.0399999999999998E-2</v>
      </c>
      <c r="K92" s="31"/>
      <c r="L92" s="50">
        <f t="shared" si="31"/>
        <v>0</v>
      </c>
      <c r="M92" s="29">
        <v>37.033349999999999</v>
      </c>
      <c r="N92" s="31">
        <v>50.367530000000002</v>
      </c>
      <c r="O92" s="50">
        <f t="shared" si="32"/>
        <v>1.3600587038439678</v>
      </c>
      <c r="P92" s="29">
        <v>631.25699999999995</v>
      </c>
      <c r="Q92" s="31">
        <v>545.78092000000004</v>
      </c>
      <c r="R92" s="50">
        <f t="shared" si="33"/>
        <v>0.86459385004839562</v>
      </c>
      <c r="S92" s="1"/>
      <c r="T92" s="1"/>
      <c r="U92" s="1"/>
      <c r="V92" s="1"/>
    </row>
    <row r="93" spans="1:22" s="10" customFormat="1" ht="15" hidden="1" customHeight="1" outlineLevel="1" x14ac:dyDescent="0.25">
      <c r="A93" s="12"/>
      <c r="B93" s="12"/>
      <c r="C93" s="11" t="s">
        <v>67</v>
      </c>
      <c r="D93" s="54">
        <f t="shared" si="36"/>
        <v>584.26232999999991</v>
      </c>
      <c r="E93" s="31">
        <f t="shared" si="44"/>
        <v>410.30754000000002</v>
      </c>
      <c r="F93" s="50">
        <f t="shared" si="30"/>
        <v>0.70226594961205202</v>
      </c>
      <c r="G93" s="29">
        <v>2.5000000000000001E-4</v>
      </c>
      <c r="H93" s="31">
        <v>2.5000000000000001E-4</v>
      </c>
      <c r="I93" s="50" t="str">
        <f>IF(G93&lt;=0.01," ",IF(H93/G93*100&gt;200,"св.200",H93/G93))</f>
        <v xml:space="preserve"> </v>
      </c>
      <c r="J93" s="29">
        <v>0</v>
      </c>
      <c r="K93" s="31"/>
      <c r="L93" s="50" t="str">
        <f t="shared" si="31"/>
        <v xml:space="preserve"> </v>
      </c>
      <c r="M93" s="29">
        <v>45.548490000000001</v>
      </c>
      <c r="N93" s="31">
        <v>26.31456</v>
      </c>
      <c r="O93" s="50">
        <f t="shared" si="32"/>
        <v>0.57772628686483352</v>
      </c>
      <c r="P93" s="29">
        <v>538.71358999999995</v>
      </c>
      <c r="Q93" s="31">
        <v>383.99272999999999</v>
      </c>
      <c r="R93" s="50">
        <f t="shared" si="33"/>
        <v>0.71279569910237461</v>
      </c>
      <c r="S93" s="1"/>
      <c r="T93" s="1"/>
      <c r="U93" s="1"/>
      <c r="V93" s="1"/>
    </row>
    <row r="94" spans="1:22" s="10" customFormat="1" ht="15" hidden="1" customHeight="1" outlineLevel="1" x14ac:dyDescent="0.25">
      <c r="A94" s="12"/>
      <c r="B94" s="12"/>
      <c r="C94" s="11" t="s">
        <v>66</v>
      </c>
      <c r="D94" s="54">
        <f t="shared" si="36"/>
        <v>832.87148000000002</v>
      </c>
      <c r="E94" s="31">
        <f t="shared" si="44"/>
        <v>232.14388000000002</v>
      </c>
      <c r="F94" s="50">
        <f t="shared" ref="F94:F125" si="45">IF(D94=0," ",IF(E94/D94*100&gt;200,"св.200",E94/D94))</f>
        <v>0.27872713326670762</v>
      </c>
      <c r="G94" s="29">
        <v>1.2041300000000001</v>
      </c>
      <c r="H94" s="31">
        <v>0.66489999999999994</v>
      </c>
      <c r="I94" s="50">
        <f t="shared" si="39"/>
        <v>0.55218290383928637</v>
      </c>
      <c r="J94" s="29">
        <v>3.0000000000000001E-3</v>
      </c>
      <c r="K94" s="31"/>
      <c r="L94" s="50">
        <f>IF(J94=0," ",IF(K94/J94*100&gt;200,"св.200",K94/J94))</f>
        <v>0</v>
      </c>
      <c r="M94" s="29">
        <v>55.329699999999995</v>
      </c>
      <c r="N94" s="31">
        <v>35.236830000000005</v>
      </c>
      <c r="O94" s="50">
        <f t="shared" ref="O94:O125" si="46">IF(M94=0," ",IF(N94/M94*100&gt;200,"св.200",N94/M94))</f>
        <v>0.6368519981131292</v>
      </c>
      <c r="P94" s="29">
        <v>776.33465000000001</v>
      </c>
      <c r="Q94" s="31">
        <v>196.24215000000001</v>
      </c>
      <c r="R94" s="50">
        <f t="shared" ref="R94:R125" si="47">IF(P94=0," ",IF(Q94/P94*100&gt;200,"св.200",Q94/P94))</f>
        <v>0.25278035702773283</v>
      </c>
      <c r="S94" s="1"/>
      <c r="T94" s="1"/>
      <c r="U94" s="1"/>
      <c r="V94" s="1"/>
    </row>
    <row r="95" spans="1:22" ht="29.25" customHeight="1" collapsed="1" x14ac:dyDescent="0.25">
      <c r="A95" s="16">
        <v>15</v>
      </c>
      <c r="B95" s="16"/>
      <c r="C95" s="15" t="s">
        <v>65</v>
      </c>
      <c r="D95" s="14">
        <f>SUM(D96:D99)</f>
        <v>8882.1839400000008</v>
      </c>
      <c r="E95" s="14">
        <f>SUM(E96:E99)</f>
        <v>7054.8495700000003</v>
      </c>
      <c r="F95" s="13">
        <f t="shared" si="45"/>
        <v>0.79426969962074434</v>
      </c>
      <c r="G95" s="14">
        <f>SUM(G96:G99)</f>
        <v>1057.8519699999999</v>
      </c>
      <c r="H95" s="14">
        <f>SUM(H96:H99)</f>
        <v>768.81250999999997</v>
      </c>
      <c r="I95" s="13">
        <f t="shared" si="39"/>
        <v>0.72676757410585535</v>
      </c>
      <c r="J95" s="14">
        <f>SUM(J96:J99)</f>
        <v>0</v>
      </c>
      <c r="K95" s="14">
        <f>SUM(K96:K99)</f>
        <v>0</v>
      </c>
      <c r="L95" s="13" t="str">
        <f t="shared" ref="L95:L125" si="48">IF(J95=0," ",IF(K95/J95*100&gt;200,"св.200",K95/J95))</f>
        <v xml:space="preserve"> </v>
      </c>
      <c r="M95" s="14">
        <f>SUM(M96:M99)</f>
        <v>2727.9071400000003</v>
      </c>
      <c r="N95" s="14">
        <f>SUM(N96:N99)</f>
        <v>2472.47696</v>
      </c>
      <c r="O95" s="13">
        <f t="shared" si="46"/>
        <v>0.90636404874104315</v>
      </c>
      <c r="P95" s="14">
        <f>SUM(P96:P99)</f>
        <v>5096.4248299999999</v>
      </c>
      <c r="Q95" s="14">
        <f>SUM(Q96:Q99)</f>
        <v>3813.5600999999997</v>
      </c>
      <c r="R95" s="13">
        <f t="shared" si="47"/>
        <v>0.74828143791144663</v>
      </c>
      <c r="S95" s="1"/>
      <c r="T95" s="1"/>
      <c r="U95" s="1"/>
      <c r="V95" s="1"/>
    </row>
    <row r="96" spans="1:22" s="10" customFormat="1" ht="14.25" hidden="1" customHeight="1" outlineLevel="1" x14ac:dyDescent="0.25">
      <c r="A96" s="12"/>
      <c r="B96" s="12"/>
      <c r="C96" s="11" t="s">
        <v>64</v>
      </c>
      <c r="D96" s="54">
        <f t="shared" si="36"/>
        <v>5377.55458</v>
      </c>
      <c r="E96" s="31">
        <f t="shared" ref="E96:E99" si="49">(H96+K96+N96+Q96)</f>
        <v>3516.44092</v>
      </c>
      <c r="F96" s="50">
        <f t="shared" si="45"/>
        <v>0.65391078187810792</v>
      </c>
      <c r="G96" s="29">
        <v>952.84668999999997</v>
      </c>
      <c r="H96" s="31">
        <v>466.10325</v>
      </c>
      <c r="I96" s="50">
        <f t="shared" si="39"/>
        <v>0.4891691967781302</v>
      </c>
      <c r="J96" s="54"/>
      <c r="K96" s="31"/>
      <c r="L96" s="50" t="str">
        <f t="shared" si="48"/>
        <v xml:space="preserve"> </v>
      </c>
      <c r="M96" s="29">
        <v>1827.43957</v>
      </c>
      <c r="N96" s="31">
        <v>1553.27378</v>
      </c>
      <c r="O96" s="50">
        <f t="shared" si="46"/>
        <v>0.84997271893373738</v>
      </c>
      <c r="P96" s="29">
        <v>2597.2683200000001</v>
      </c>
      <c r="Q96" s="31">
        <v>1497.0638899999999</v>
      </c>
      <c r="R96" s="50">
        <f t="shared" si="47"/>
        <v>0.57639939565427722</v>
      </c>
      <c r="S96" s="1"/>
      <c r="T96" s="1"/>
      <c r="U96" s="1"/>
      <c r="V96" s="1"/>
    </row>
    <row r="97" spans="1:22" s="10" customFormat="1" ht="15" hidden="1" customHeight="1" outlineLevel="1" x14ac:dyDescent="0.25">
      <c r="A97" s="12"/>
      <c r="B97" s="12"/>
      <c r="C97" s="11" t="s">
        <v>63</v>
      </c>
      <c r="D97" s="54">
        <f t="shared" si="36"/>
        <v>1459.65626</v>
      </c>
      <c r="E97" s="31">
        <f t="shared" si="49"/>
        <v>1789.41257</v>
      </c>
      <c r="F97" s="50">
        <f t="shared" si="45"/>
        <v>1.2259136750456576</v>
      </c>
      <c r="G97" s="29">
        <v>104.52997999999999</v>
      </c>
      <c r="H97" s="31">
        <v>301.64328999999998</v>
      </c>
      <c r="I97" s="50" t="str">
        <f t="shared" si="39"/>
        <v>св.200</v>
      </c>
      <c r="J97" s="54"/>
      <c r="K97" s="31"/>
      <c r="L97" s="50" t="str">
        <f t="shared" si="48"/>
        <v xml:space="preserve"> </v>
      </c>
      <c r="M97" s="29">
        <v>426.19085999999999</v>
      </c>
      <c r="N97" s="31">
        <v>663.89956999999993</v>
      </c>
      <c r="O97" s="50">
        <f t="shared" si="46"/>
        <v>1.5577517781587338</v>
      </c>
      <c r="P97" s="29">
        <v>928.93542000000002</v>
      </c>
      <c r="Q97" s="31">
        <v>823.86971000000005</v>
      </c>
      <c r="R97" s="50">
        <f t="shared" si="47"/>
        <v>0.88689664777773258</v>
      </c>
      <c r="S97" s="1"/>
      <c r="T97" s="1"/>
      <c r="U97" s="1"/>
      <c r="V97" s="1"/>
    </row>
    <row r="98" spans="1:22" s="10" customFormat="1" ht="15" hidden="1" customHeight="1" outlineLevel="1" x14ac:dyDescent="0.25">
      <c r="A98" s="12"/>
      <c r="B98" s="12"/>
      <c r="C98" s="11" t="s">
        <v>62</v>
      </c>
      <c r="D98" s="54">
        <f t="shared" si="36"/>
        <v>638.90602000000001</v>
      </c>
      <c r="E98" s="31">
        <f t="shared" si="49"/>
        <v>375.29887999999994</v>
      </c>
      <c r="F98" s="50">
        <f t="shared" si="45"/>
        <v>0.5874085831903727</v>
      </c>
      <c r="G98" s="29">
        <v>1.9550000000000001E-2</v>
      </c>
      <c r="H98" s="31">
        <v>0.63129999999999997</v>
      </c>
      <c r="I98" s="50" t="str">
        <f t="shared" si="39"/>
        <v>св.200</v>
      </c>
      <c r="J98" s="54"/>
      <c r="K98" s="31"/>
      <c r="L98" s="50" t="str">
        <f t="shared" si="48"/>
        <v xml:space="preserve"> </v>
      </c>
      <c r="M98" s="29">
        <v>60.193019999999997</v>
      </c>
      <c r="N98" s="31">
        <v>67.550429999999992</v>
      </c>
      <c r="O98" s="50">
        <f t="shared" si="46"/>
        <v>1.1222302851725996</v>
      </c>
      <c r="P98" s="29">
        <v>578.69344999999998</v>
      </c>
      <c r="Q98" s="31">
        <v>307.11714999999998</v>
      </c>
      <c r="R98" s="50">
        <f t="shared" si="47"/>
        <v>0.53070783849376557</v>
      </c>
      <c r="S98" s="1"/>
      <c r="T98" s="1"/>
      <c r="U98" s="1"/>
      <c r="V98" s="1"/>
    </row>
    <row r="99" spans="1:22" s="10" customFormat="1" ht="15" hidden="1" customHeight="1" outlineLevel="1" x14ac:dyDescent="0.25">
      <c r="A99" s="12"/>
      <c r="B99" s="12"/>
      <c r="C99" s="11" t="s">
        <v>61</v>
      </c>
      <c r="D99" s="54">
        <f t="shared" si="36"/>
        <v>1406.06708</v>
      </c>
      <c r="E99" s="31">
        <f t="shared" si="49"/>
        <v>1373.6972000000001</v>
      </c>
      <c r="F99" s="50">
        <f t="shared" si="45"/>
        <v>0.97697842410192837</v>
      </c>
      <c r="G99" s="29">
        <v>0.45574999999999999</v>
      </c>
      <c r="H99" s="31">
        <v>0.43467</v>
      </c>
      <c r="I99" s="50">
        <f t="shared" si="39"/>
        <v>0.95374657158529896</v>
      </c>
      <c r="J99" s="54"/>
      <c r="K99" s="31"/>
      <c r="L99" s="50" t="str">
        <f t="shared" si="48"/>
        <v xml:space="preserve"> </v>
      </c>
      <c r="M99" s="29">
        <v>414.08368999999999</v>
      </c>
      <c r="N99" s="31">
        <v>187.75317999999999</v>
      </c>
      <c r="O99" s="50">
        <f t="shared" si="46"/>
        <v>0.45341843819059857</v>
      </c>
      <c r="P99" s="29">
        <v>991.52764000000002</v>
      </c>
      <c r="Q99" s="31">
        <v>1185.50935</v>
      </c>
      <c r="R99" s="50">
        <f t="shared" si="47"/>
        <v>1.1956392360378376</v>
      </c>
      <c r="S99" s="1"/>
      <c r="T99" s="1"/>
      <c r="U99" s="1"/>
      <c r="V99" s="1"/>
    </row>
    <row r="100" spans="1:22" ht="29.25" customHeight="1" collapsed="1" x14ac:dyDescent="0.25">
      <c r="A100" s="16">
        <v>16</v>
      </c>
      <c r="B100" s="16"/>
      <c r="C100" s="15" t="s">
        <v>146</v>
      </c>
      <c r="D100" s="14">
        <f>SUM(D101:D106)</f>
        <v>4305.4839700000002</v>
      </c>
      <c r="E100" s="14">
        <f>SUM(E101:E106)</f>
        <v>4252.8504800000001</v>
      </c>
      <c r="F100" s="13">
        <f t="shared" si="45"/>
        <v>0.98777524423113805</v>
      </c>
      <c r="G100" s="14">
        <f>SUM(G101:G106)</f>
        <v>284.87092000000007</v>
      </c>
      <c r="H100" s="14">
        <f>SUM(H101:H106)</f>
        <v>356.30168000000009</v>
      </c>
      <c r="I100" s="13">
        <f t="shared" si="39"/>
        <v>1.2507478123776201</v>
      </c>
      <c r="J100" s="14">
        <f>SUM(J101:J106)</f>
        <v>1.6221000000000001</v>
      </c>
      <c r="K100" s="14">
        <f>SUM(K101:K106)</f>
        <v>6.2100000000000002E-2</v>
      </c>
      <c r="L100" s="13">
        <f t="shared" si="48"/>
        <v>3.8283706306639541E-2</v>
      </c>
      <c r="M100" s="14">
        <f>SUM(M101:M106)</f>
        <v>711.19632999999999</v>
      </c>
      <c r="N100" s="14">
        <f>SUM(N101:N106)</f>
        <v>492.09026</v>
      </c>
      <c r="O100" s="13">
        <f t="shared" si="46"/>
        <v>0.69191900919961158</v>
      </c>
      <c r="P100" s="14">
        <f>SUM(P101:P106)</f>
        <v>3307.7946200000001</v>
      </c>
      <c r="Q100" s="14">
        <f>SUM(Q101:Q106)</f>
        <v>3404.3964399999995</v>
      </c>
      <c r="R100" s="13">
        <f t="shared" si="47"/>
        <v>1.0292042980588678</v>
      </c>
      <c r="S100" s="1"/>
      <c r="T100" s="1"/>
      <c r="U100" s="1"/>
      <c r="V100" s="1"/>
    </row>
    <row r="101" spans="1:22" s="10" customFormat="1" ht="15" hidden="1" customHeight="1" outlineLevel="1" x14ac:dyDescent="0.25">
      <c r="A101" s="12"/>
      <c r="B101" s="12"/>
      <c r="C101" s="11" t="s">
        <v>145</v>
      </c>
      <c r="D101" s="54">
        <f t="shared" si="36"/>
        <v>1438.2692400000001</v>
      </c>
      <c r="E101" s="31">
        <f t="shared" ref="E101" si="50">(H101+K101+N101+Q101)</f>
        <v>1320.3180200000002</v>
      </c>
      <c r="F101" s="50">
        <f t="shared" si="45"/>
        <v>0.91799086240626271</v>
      </c>
      <c r="G101" s="29">
        <v>270.32814000000002</v>
      </c>
      <c r="H101" s="31">
        <v>353.14620000000002</v>
      </c>
      <c r="I101" s="50">
        <f t="shared" si="39"/>
        <v>1.3063612245473224</v>
      </c>
      <c r="J101" s="29">
        <v>1.5</v>
      </c>
      <c r="K101" s="31"/>
      <c r="L101" s="50">
        <f t="shared" si="48"/>
        <v>0</v>
      </c>
      <c r="M101" s="29">
        <v>353.80680999999998</v>
      </c>
      <c r="N101" s="31">
        <v>233.85238000000001</v>
      </c>
      <c r="O101" s="50">
        <f t="shared" si="46"/>
        <v>0.66096065250976943</v>
      </c>
      <c r="P101" s="29">
        <v>812.63429000000008</v>
      </c>
      <c r="Q101" s="31">
        <v>733.31943999999999</v>
      </c>
      <c r="R101" s="50">
        <f t="shared" si="47"/>
        <v>0.9023978547594883</v>
      </c>
      <c r="S101" s="1"/>
      <c r="T101" s="1"/>
      <c r="U101" s="1"/>
      <c r="V101" s="1"/>
    </row>
    <row r="102" spans="1:22" s="10" customFormat="1" ht="15" hidden="1" customHeight="1" outlineLevel="1" x14ac:dyDescent="0.25">
      <c r="A102" s="12"/>
      <c r="B102" s="12"/>
      <c r="C102" s="11" t="s">
        <v>60</v>
      </c>
      <c r="D102" s="54">
        <f t="shared" si="36"/>
        <v>280.91371000000004</v>
      </c>
      <c r="E102" s="31">
        <f>(H102+K102+N102+Q102)</f>
        <v>241.62522000000001</v>
      </c>
      <c r="F102" s="50">
        <f t="shared" si="45"/>
        <v>0.86014036125185911</v>
      </c>
      <c r="G102" s="29">
        <v>0.53454999999999997</v>
      </c>
      <c r="H102" s="31">
        <v>0.56035000000000001</v>
      </c>
      <c r="I102" s="50">
        <f t="shared" ref="I102:I108" si="51">IF(G102=0," ",IF(H102/G102*100&gt;200,"св.200",H102/G102))</f>
        <v>1.0482648957066691</v>
      </c>
      <c r="J102" s="29"/>
      <c r="K102" s="31"/>
      <c r="L102" s="50" t="str">
        <f t="shared" si="48"/>
        <v xml:space="preserve"> </v>
      </c>
      <c r="M102" s="29">
        <v>109.93059</v>
      </c>
      <c r="N102" s="31">
        <v>88.217550000000003</v>
      </c>
      <c r="O102" s="50">
        <f t="shared" si="46"/>
        <v>0.80248409473650606</v>
      </c>
      <c r="P102" s="29">
        <v>170.44857000000002</v>
      </c>
      <c r="Q102" s="31">
        <v>152.84732</v>
      </c>
      <c r="R102" s="50">
        <f t="shared" si="47"/>
        <v>0.89673571330049873</v>
      </c>
      <c r="S102" s="1"/>
      <c r="T102" s="1"/>
      <c r="U102" s="1"/>
      <c r="V102" s="1"/>
    </row>
    <row r="103" spans="1:22" s="10" customFormat="1" ht="15" hidden="1" customHeight="1" outlineLevel="1" x14ac:dyDescent="0.25">
      <c r="A103" s="12"/>
      <c r="B103" s="12"/>
      <c r="C103" s="11" t="s">
        <v>59</v>
      </c>
      <c r="D103" s="54">
        <f t="shared" si="36"/>
        <v>877.87437</v>
      </c>
      <c r="E103" s="31">
        <f>(H103+K103+N103+Q103)</f>
        <v>784.21277999999995</v>
      </c>
      <c r="F103" s="50">
        <f t="shared" si="45"/>
        <v>0.89330866328857506</v>
      </c>
      <c r="G103" s="29">
        <v>0.9302999999999999</v>
      </c>
      <c r="H103" s="31">
        <v>0.1178</v>
      </c>
      <c r="I103" s="50">
        <f t="shared" si="51"/>
        <v>0.12662581962807698</v>
      </c>
      <c r="J103" s="29"/>
      <c r="K103" s="31"/>
      <c r="L103" s="50" t="str">
        <f t="shared" si="48"/>
        <v xml:space="preserve"> </v>
      </c>
      <c r="M103" s="29">
        <v>82.944159999999997</v>
      </c>
      <c r="N103" s="31">
        <v>45.484960000000001</v>
      </c>
      <c r="O103" s="50">
        <f t="shared" si="46"/>
        <v>0.54838050080921918</v>
      </c>
      <c r="P103" s="29">
        <v>793.99991</v>
      </c>
      <c r="Q103" s="31">
        <v>738.61001999999996</v>
      </c>
      <c r="R103" s="50">
        <f t="shared" si="47"/>
        <v>0.93023942534200033</v>
      </c>
      <c r="S103" s="1"/>
      <c r="T103" s="1"/>
      <c r="U103" s="1"/>
      <c r="V103" s="1"/>
    </row>
    <row r="104" spans="1:22" s="10" customFormat="1" ht="15" hidden="1" customHeight="1" outlineLevel="1" x14ac:dyDescent="0.25">
      <c r="A104" s="12"/>
      <c r="B104" s="12"/>
      <c r="C104" s="11" t="s">
        <v>58</v>
      </c>
      <c r="D104" s="54">
        <f t="shared" ref="D104:D131" si="52">G104+J104+M104+P104</f>
        <v>469.23860000000002</v>
      </c>
      <c r="E104" s="31">
        <f>(H104+K104+N104+Q104)</f>
        <v>723.11181999999997</v>
      </c>
      <c r="F104" s="50">
        <f t="shared" si="45"/>
        <v>1.5410322594944235</v>
      </c>
      <c r="G104" s="29">
        <v>9.7500000000000003E-2</v>
      </c>
      <c r="H104" s="31">
        <v>1.7600000000000001E-2</v>
      </c>
      <c r="I104" s="50">
        <f t="shared" si="51"/>
        <v>0.18051282051282053</v>
      </c>
      <c r="J104" s="29"/>
      <c r="K104" s="31"/>
      <c r="L104" s="50" t="str">
        <f t="shared" si="48"/>
        <v xml:space="preserve"> </v>
      </c>
      <c r="M104" s="29">
        <v>69.677580000000006</v>
      </c>
      <c r="N104" s="31">
        <v>56.11327</v>
      </c>
      <c r="O104" s="50">
        <f t="shared" si="46"/>
        <v>0.80532748123571452</v>
      </c>
      <c r="P104" s="29">
        <v>399.46352000000002</v>
      </c>
      <c r="Q104" s="31">
        <v>666.98095000000001</v>
      </c>
      <c r="R104" s="50">
        <f t="shared" si="47"/>
        <v>1.6696917655960173</v>
      </c>
      <c r="S104" s="1"/>
      <c r="T104" s="1"/>
      <c r="U104" s="1"/>
      <c r="V104" s="1"/>
    </row>
    <row r="105" spans="1:22" s="10" customFormat="1" ht="15" hidden="1" customHeight="1" outlineLevel="1" x14ac:dyDescent="0.25">
      <c r="A105" s="12"/>
      <c r="B105" s="12"/>
      <c r="C105" s="11" t="s">
        <v>57</v>
      </c>
      <c r="D105" s="54">
        <f t="shared" si="52"/>
        <v>536.0389100000001</v>
      </c>
      <c r="E105" s="31">
        <f>(H105+K105+N105+Q105)</f>
        <v>501.00134000000003</v>
      </c>
      <c r="F105" s="50">
        <f t="shared" si="45"/>
        <v>0.93463614423064911</v>
      </c>
      <c r="G105" s="29">
        <v>12.8072</v>
      </c>
      <c r="H105" s="31">
        <v>2.1308499999999997</v>
      </c>
      <c r="I105" s="50">
        <f t="shared" si="51"/>
        <v>0.16637906802423635</v>
      </c>
      <c r="J105" s="29"/>
      <c r="K105" s="31"/>
      <c r="L105" s="50" t="str">
        <f t="shared" si="48"/>
        <v xml:space="preserve"> </v>
      </c>
      <c r="M105" s="29">
        <v>32.340429999999998</v>
      </c>
      <c r="N105" s="31">
        <v>9.9461399999999998</v>
      </c>
      <c r="O105" s="50">
        <f t="shared" si="46"/>
        <v>0.30754507593127239</v>
      </c>
      <c r="P105" s="29">
        <v>490.89128000000005</v>
      </c>
      <c r="Q105" s="31">
        <v>488.92435</v>
      </c>
      <c r="R105" s="50">
        <f t="shared" si="47"/>
        <v>0.99599314536611849</v>
      </c>
      <c r="S105" s="1"/>
      <c r="T105" s="1"/>
      <c r="U105" s="1"/>
      <c r="V105" s="1"/>
    </row>
    <row r="106" spans="1:22" s="10" customFormat="1" ht="15" hidden="1" customHeight="1" outlineLevel="1" x14ac:dyDescent="0.25">
      <c r="A106" s="12"/>
      <c r="B106" s="12"/>
      <c r="C106" s="11" t="s">
        <v>56</v>
      </c>
      <c r="D106" s="54">
        <f t="shared" si="52"/>
        <v>703.1491400000001</v>
      </c>
      <c r="E106" s="31">
        <f>(H106+K106+N106+Q106)</f>
        <v>682.58129999999994</v>
      </c>
      <c r="F106" s="50">
        <f t="shared" si="45"/>
        <v>0.97074896514841769</v>
      </c>
      <c r="G106" s="29">
        <v>0.17323</v>
      </c>
      <c r="H106" s="31">
        <v>0.32888000000000001</v>
      </c>
      <c r="I106" s="50">
        <f t="shared" si="51"/>
        <v>1.8985164232523235</v>
      </c>
      <c r="J106" s="29">
        <v>0.1221</v>
      </c>
      <c r="K106" s="31">
        <v>6.2100000000000002E-2</v>
      </c>
      <c r="L106" s="50">
        <f>IF(J106=0," ",IF(K106/J106*100&gt;200,"св.200",K106/J106))</f>
        <v>0.50859950859950864</v>
      </c>
      <c r="M106" s="29">
        <v>62.496760000000002</v>
      </c>
      <c r="N106" s="31">
        <v>58.475960000000001</v>
      </c>
      <c r="O106" s="50">
        <f t="shared" si="46"/>
        <v>0.93566386481475194</v>
      </c>
      <c r="P106" s="29">
        <v>640.35705000000007</v>
      </c>
      <c r="Q106" s="31">
        <v>623.71435999999994</v>
      </c>
      <c r="R106" s="50">
        <f t="shared" si="47"/>
        <v>0.97401029628704783</v>
      </c>
      <c r="S106" s="1"/>
      <c r="T106" s="1"/>
      <c r="U106" s="1"/>
      <c r="V106" s="1"/>
    </row>
    <row r="107" spans="1:22" ht="31.5" customHeight="1" collapsed="1" x14ac:dyDescent="0.25">
      <c r="A107" s="16">
        <v>17</v>
      </c>
      <c r="B107" s="16"/>
      <c r="C107" s="15" t="s">
        <v>175</v>
      </c>
      <c r="D107" s="14">
        <f>SUM(D108:D113)</f>
        <v>5412.6573899999994</v>
      </c>
      <c r="E107" s="14">
        <f>SUM(E108:E113)</f>
        <v>4714.956369999999</v>
      </c>
      <c r="F107" s="13">
        <f t="shared" si="45"/>
        <v>0.87109824810101266</v>
      </c>
      <c r="G107" s="14">
        <f>SUM(G108:G113)</f>
        <v>154.6079</v>
      </c>
      <c r="H107" s="14">
        <f>SUM(H108:H113)</f>
        <v>179.50834</v>
      </c>
      <c r="I107" s="13">
        <f t="shared" si="51"/>
        <v>1.1610554182548241</v>
      </c>
      <c r="J107" s="14">
        <f>SUM(J108:J113)</f>
        <v>28.234249999999999</v>
      </c>
      <c r="K107" s="14">
        <f>SUM(K108:K113)</f>
        <v>27.244250000000001</v>
      </c>
      <c r="L107" s="13">
        <f t="shared" si="48"/>
        <v>0.96493620337002051</v>
      </c>
      <c r="M107" s="14">
        <f>SUM(M108:M113)</f>
        <v>1235.8580200000001</v>
      </c>
      <c r="N107" s="14">
        <f>SUM(N108:N113)</f>
        <v>696.72966000000008</v>
      </c>
      <c r="O107" s="13">
        <f t="shared" si="46"/>
        <v>0.56376189556143352</v>
      </c>
      <c r="P107" s="14">
        <f>SUM(P108:P113)</f>
        <v>3993.9572199999998</v>
      </c>
      <c r="Q107" s="14">
        <f>SUM(Q108:Q113)</f>
        <v>3811.4741199999999</v>
      </c>
      <c r="R107" s="13">
        <f t="shared" si="47"/>
        <v>0.95431020165008174</v>
      </c>
      <c r="S107" s="1"/>
      <c r="T107" s="1"/>
      <c r="U107" s="1"/>
      <c r="V107" s="1"/>
    </row>
    <row r="108" spans="1:22" s="10" customFormat="1" ht="13.5" hidden="1" customHeight="1" outlineLevel="1" x14ac:dyDescent="0.25">
      <c r="A108" s="12"/>
      <c r="B108" s="12"/>
      <c r="C108" s="11" t="s">
        <v>172</v>
      </c>
      <c r="D108" s="54">
        <f>G108+J108+M108+P108</f>
        <v>2721.0258599999997</v>
      </c>
      <c r="E108" s="31">
        <f>(H108+K108+N108+Q108)</f>
        <v>2541.3977499999996</v>
      </c>
      <c r="F108" s="50">
        <f t="shared" si="45"/>
        <v>0.93398515146783645</v>
      </c>
      <c r="G108" s="29">
        <v>68.639279999999999</v>
      </c>
      <c r="H108" s="31">
        <v>86.299589999999995</v>
      </c>
      <c r="I108" s="50">
        <f t="shared" si="51"/>
        <v>1.2572915974643091</v>
      </c>
      <c r="J108" s="29">
        <v>26.832999999999998</v>
      </c>
      <c r="K108" s="31">
        <v>25.843</v>
      </c>
      <c r="L108" s="50">
        <f t="shared" si="48"/>
        <v>0.96310513174076706</v>
      </c>
      <c r="M108" s="29">
        <v>509.36444</v>
      </c>
      <c r="N108" s="31">
        <v>278.66401000000002</v>
      </c>
      <c r="O108" s="50">
        <f t="shared" si="46"/>
        <v>0.54708179079010699</v>
      </c>
      <c r="P108" s="29">
        <v>2116.18914</v>
      </c>
      <c r="Q108" s="31">
        <v>2150.5911499999997</v>
      </c>
      <c r="R108" s="50">
        <f t="shared" si="47"/>
        <v>1.0162565856471599</v>
      </c>
      <c r="S108" s="1"/>
      <c r="T108" s="1"/>
      <c r="U108" s="1"/>
      <c r="V108" s="1"/>
    </row>
    <row r="109" spans="1:22" s="10" customFormat="1" ht="15" hidden="1" customHeight="1" outlineLevel="1" x14ac:dyDescent="0.25">
      <c r="A109" s="12"/>
      <c r="B109" s="12"/>
      <c r="C109" s="11" t="s">
        <v>167</v>
      </c>
      <c r="D109" s="54">
        <f t="shared" si="52"/>
        <v>886.66516000000001</v>
      </c>
      <c r="E109" s="31">
        <f t="shared" ref="E109:E112" si="53">(H109+K109+N109+Q109)</f>
        <v>518.60424999999998</v>
      </c>
      <c r="F109" s="50">
        <f t="shared" si="45"/>
        <v>0.58489300515653508</v>
      </c>
      <c r="G109" s="29">
        <v>12.40906</v>
      </c>
      <c r="H109" s="31">
        <v>6.3638000000000003</v>
      </c>
      <c r="I109" s="50">
        <f t="shared" ref="I109:I136" si="54">IF(G109=0," ",IF(H109/G109*100&gt;200,"св.200",H109/G109))</f>
        <v>0.51283497702485126</v>
      </c>
      <c r="J109" s="29"/>
      <c r="K109" s="31">
        <v>0</v>
      </c>
      <c r="L109" s="50" t="str">
        <f>IF(K109=0," ",IF(K109/J109*100&gt;200,"св.200",K109/J109))</f>
        <v xml:space="preserve"> </v>
      </c>
      <c r="M109" s="29">
        <v>283.18895000000003</v>
      </c>
      <c r="N109" s="31">
        <v>71.849680000000006</v>
      </c>
      <c r="O109" s="50">
        <f t="shared" si="46"/>
        <v>0.25371639677324981</v>
      </c>
      <c r="P109" s="29">
        <v>591.06714999999997</v>
      </c>
      <c r="Q109" s="31">
        <v>440.39076999999997</v>
      </c>
      <c r="R109" s="50">
        <f t="shared" si="47"/>
        <v>0.74507739095295689</v>
      </c>
      <c r="S109" s="1"/>
      <c r="T109" s="1"/>
      <c r="U109" s="1"/>
      <c r="V109" s="1"/>
    </row>
    <row r="110" spans="1:22" s="10" customFormat="1" ht="15" hidden="1" customHeight="1" outlineLevel="1" x14ac:dyDescent="0.25">
      <c r="A110" s="12"/>
      <c r="B110" s="12"/>
      <c r="C110" s="11" t="s">
        <v>55</v>
      </c>
      <c r="D110" s="54">
        <f t="shared" si="52"/>
        <v>276.92451999999997</v>
      </c>
      <c r="E110" s="31">
        <f t="shared" si="53"/>
        <v>311.33756</v>
      </c>
      <c r="F110" s="50">
        <f t="shared" si="45"/>
        <v>1.1242686635332979</v>
      </c>
      <c r="G110" s="29">
        <v>19.26821</v>
      </c>
      <c r="H110" s="31">
        <v>21.593419999999998</v>
      </c>
      <c r="I110" s="50">
        <f t="shared" si="54"/>
        <v>1.1206759735336078</v>
      </c>
      <c r="J110" s="29"/>
      <c r="K110" s="31">
        <v>0</v>
      </c>
      <c r="L110" s="50" t="str">
        <f t="shared" ref="L110:L112" si="55">IF(K110=0," ",IF(K110/J110*100&gt;200,"св.200",K110/J110))</f>
        <v xml:space="preserve"> </v>
      </c>
      <c r="M110" s="29">
        <v>30.997979999999998</v>
      </c>
      <c r="N110" s="31">
        <v>45.909480000000002</v>
      </c>
      <c r="O110" s="50">
        <f t="shared" si="46"/>
        <v>1.4810474747064164</v>
      </c>
      <c r="P110" s="29">
        <v>226.65832999999998</v>
      </c>
      <c r="Q110" s="31">
        <v>243.83466000000001</v>
      </c>
      <c r="R110" s="50">
        <f t="shared" si="47"/>
        <v>1.0757807136406592</v>
      </c>
      <c r="S110" s="1"/>
      <c r="T110" s="1"/>
      <c r="U110" s="1"/>
      <c r="V110" s="1"/>
    </row>
    <row r="111" spans="1:22" s="10" customFormat="1" ht="15" hidden="1" customHeight="1" outlineLevel="1" x14ac:dyDescent="0.25">
      <c r="A111" s="12"/>
      <c r="B111" s="12"/>
      <c r="C111" s="11" t="s">
        <v>54</v>
      </c>
      <c r="D111" s="54">
        <f t="shared" si="52"/>
        <v>424.97922</v>
      </c>
      <c r="E111" s="31">
        <f t="shared" si="53"/>
        <v>403.23542999999995</v>
      </c>
      <c r="F111" s="50">
        <f t="shared" si="45"/>
        <v>0.94883563954021077</v>
      </c>
      <c r="G111" s="29">
        <v>7.2402100000000003</v>
      </c>
      <c r="H111" s="31">
        <v>55.751300000000001</v>
      </c>
      <c r="I111" s="50" t="str">
        <f t="shared" si="54"/>
        <v>св.200</v>
      </c>
      <c r="J111" s="29"/>
      <c r="K111" s="31">
        <v>0</v>
      </c>
      <c r="L111" s="50" t="str">
        <f>IF(J111=0," ",IF(K111/J111*100&gt;200,"св.200",K111/J111))</f>
        <v xml:space="preserve"> </v>
      </c>
      <c r="M111" s="29">
        <v>75.381979999999999</v>
      </c>
      <c r="N111" s="31">
        <v>40.774509999999999</v>
      </c>
      <c r="O111" s="50">
        <f t="shared" si="46"/>
        <v>0.5409052667494274</v>
      </c>
      <c r="P111" s="29">
        <v>342.35703000000001</v>
      </c>
      <c r="Q111" s="31">
        <v>306.70961999999997</v>
      </c>
      <c r="R111" s="50">
        <f t="shared" si="47"/>
        <v>0.89587650646461081</v>
      </c>
      <c r="S111" s="1"/>
      <c r="T111" s="1"/>
      <c r="U111" s="1"/>
      <c r="V111" s="1"/>
    </row>
    <row r="112" spans="1:22" s="10" customFormat="1" ht="15" hidden="1" customHeight="1" outlineLevel="1" x14ac:dyDescent="0.25">
      <c r="A112" s="12"/>
      <c r="B112" s="12"/>
      <c r="C112" s="11" t="s">
        <v>53</v>
      </c>
      <c r="D112" s="54">
        <f t="shared" si="52"/>
        <v>245.83188000000001</v>
      </c>
      <c r="E112" s="31">
        <f t="shared" si="53"/>
        <v>164.23349999999999</v>
      </c>
      <c r="F112" s="50">
        <f t="shared" si="45"/>
        <v>0.66807242412985646</v>
      </c>
      <c r="G112" s="29">
        <v>44.902680000000004</v>
      </c>
      <c r="H112" s="31">
        <v>8.6733799999999999</v>
      </c>
      <c r="I112" s="50">
        <f t="shared" si="54"/>
        <v>0.19315951742746756</v>
      </c>
      <c r="J112" s="29"/>
      <c r="K112" s="31">
        <v>0</v>
      </c>
      <c r="L112" s="50" t="str">
        <f t="shared" si="55"/>
        <v xml:space="preserve"> </v>
      </c>
      <c r="M112" s="29">
        <v>172.43873000000002</v>
      </c>
      <c r="N112" s="31">
        <v>135.89136999999999</v>
      </c>
      <c r="O112" s="50">
        <f t="shared" si="46"/>
        <v>0.78805596631336816</v>
      </c>
      <c r="P112" s="29">
        <v>28.490470000000002</v>
      </c>
      <c r="Q112" s="31">
        <v>19.668749999999999</v>
      </c>
      <c r="R112" s="50">
        <f t="shared" si="47"/>
        <v>0.69036242645347723</v>
      </c>
      <c r="S112" s="1"/>
      <c r="T112" s="1"/>
      <c r="U112" s="1"/>
      <c r="V112" s="1"/>
    </row>
    <row r="113" spans="1:22" s="10" customFormat="1" ht="15" hidden="1" customHeight="1" outlineLevel="1" x14ac:dyDescent="0.25">
      <c r="A113" s="12"/>
      <c r="B113" s="12"/>
      <c r="C113" s="11" t="s">
        <v>190</v>
      </c>
      <c r="D113" s="54">
        <f t="shared" si="52"/>
        <v>857.23075000000006</v>
      </c>
      <c r="E113" s="31">
        <f>(H113+K113+N113+Q113)</f>
        <v>776.14787999999999</v>
      </c>
      <c r="F113" s="50">
        <f t="shared" si="45"/>
        <v>0.90541301744016989</v>
      </c>
      <c r="G113" s="29">
        <v>2.14846</v>
      </c>
      <c r="H113" s="31">
        <v>0.82684999999999997</v>
      </c>
      <c r="I113" s="50">
        <f t="shared" si="54"/>
        <v>0.38485706040605827</v>
      </c>
      <c r="J113" s="29">
        <v>1.4012500000000001</v>
      </c>
      <c r="K113" s="31">
        <v>1.4012500000000001</v>
      </c>
      <c r="L113" s="50">
        <f>IF(J113=0," ",IF(K113/J113*100&gt;200,"св.200",K113/J113))</f>
        <v>1</v>
      </c>
      <c r="M113" s="29">
        <v>164.48594</v>
      </c>
      <c r="N113" s="31">
        <v>123.64061</v>
      </c>
      <c r="O113" s="50">
        <f t="shared" si="46"/>
        <v>0.75167889729663218</v>
      </c>
      <c r="P113" s="29">
        <v>689.19510000000002</v>
      </c>
      <c r="Q113" s="31">
        <v>650.27917000000002</v>
      </c>
      <c r="R113" s="50">
        <f t="shared" si="47"/>
        <v>0.94353423290444172</v>
      </c>
      <c r="S113" s="1"/>
      <c r="T113" s="1"/>
      <c r="U113" s="1"/>
      <c r="V113" s="1"/>
    </row>
    <row r="114" spans="1:22" ht="31.5" customHeight="1" collapsed="1" x14ac:dyDescent="0.25">
      <c r="A114" s="16">
        <v>18</v>
      </c>
      <c r="B114" s="16"/>
      <c r="C114" s="15" t="s">
        <v>144</v>
      </c>
      <c r="D114" s="14">
        <f>SUM(D115:D120)</f>
        <v>17468.741069999996</v>
      </c>
      <c r="E114" s="14">
        <f>SUM(E115:E120)</f>
        <v>14536.23747</v>
      </c>
      <c r="F114" s="13">
        <f t="shared" si="45"/>
        <v>0.83212850953317175</v>
      </c>
      <c r="G114" s="14">
        <f>SUM(G115:G120)</f>
        <v>5292.20579</v>
      </c>
      <c r="H114" s="14">
        <f>SUM(H115:H120)</f>
        <v>4558.0683400000007</v>
      </c>
      <c r="I114" s="13">
        <f t="shared" si="54"/>
        <v>0.86127949684284688</v>
      </c>
      <c r="J114" s="14">
        <f>SUM(J115:J120)</f>
        <v>1.8378000000000001</v>
      </c>
      <c r="K114" s="14">
        <f>SUM(K115:K120)</f>
        <v>0.44639999999999996</v>
      </c>
      <c r="L114" s="13">
        <f t="shared" si="48"/>
        <v>0.24289911851126345</v>
      </c>
      <c r="M114" s="14">
        <f>SUM(M115:M120)</f>
        <v>4762.3340000000007</v>
      </c>
      <c r="N114" s="14">
        <f>SUM(N115:N120)</f>
        <v>4569.0492199999999</v>
      </c>
      <c r="O114" s="13">
        <f t="shared" si="46"/>
        <v>0.95941385463514306</v>
      </c>
      <c r="P114" s="14">
        <f>SUM(P115:P120)</f>
        <v>7412.36348</v>
      </c>
      <c r="Q114" s="14">
        <f>SUM(Q115:Q120)</f>
        <v>5408.6735099999996</v>
      </c>
      <c r="R114" s="13">
        <f t="shared" si="47"/>
        <v>0.72968271518168992</v>
      </c>
      <c r="S114" s="1"/>
      <c r="T114" s="1"/>
      <c r="U114" s="1"/>
      <c r="V114" s="1"/>
    </row>
    <row r="115" spans="1:22" s="10" customFormat="1" ht="15" hidden="1" customHeight="1" outlineLevel="1" x14ac:dyDescent="0.25">
      <c r="A115" s="12"/>
      <c r="B115" s="12"/>
      <c r="C115" s="11" t="s">
        <v>173</v>
      </c>
      <c r="D115" s="54">
        <f>G115+J115+M115+P115</f>
        <v>13482.167819999999</v>
      </c>
      <c r="E115" s="31">
        <f>(H115+K115+N115+Q115)</f>
        <v>11279.5852</v>
      </c>
      <c r="F115" s="50">
        <f t="shared" si="45"/>
        <v>0.8366299359712317</v>
      </c>
      <c r="G115" s="29">
        <v>5278.8854000000001</v>
      </c>
      <c r="H115" s="31">
        <v>4551.8384800000003</v>
      </c>
      <c r="I115" s="50">
        <f t="shared" si="54"/>
        <v>0.86227264566114659</v>
      </c>
      <c r="J115" s="29">
        <v>0</v>
      </c>
      <c r="K115" s="31"/>
      <c r="L115" s="50" t="str">
        <f t="shared" si="48"/>
        <v xml:space="preserve"> </v>
      </c>
      <c r="M115" s="29">
        <v>3084.7544500000004</v>
      </c>
      <c r="N115" s="31">
        <v>2856.2876700000002</v>
      </c>
      <c r="O115" s="50">
        <f t="shared" si="46"/>
        <v>0.92593680187413285</v>
      </c>
      <c r="P115" s="29">
        <v>5118.5279700000001</v>
      </c>
      <c r="Q115" s="31">
        <v>3871.4590499999999</v>
      </c>
      <c r="R115" s="50">
        <f t="shared" si="47"/>
        <v>0.75636180415362664</v>
      </c>
      <c r="S115" s="1"/>
      <c r="T115" s="1"/>
      <c r="U115" s="1"/>
      <c r="V115" s="1"/>
    </row>
    <row r="116" spans="1:22" s="10" customFormat="1" ht="15" hidden="1" customHeight="1" outlineLevel="1" x14ac:dyDescent="0.25">
      <c r="A116" s="12"/>
      <c r="B116" s="12"/>
      <c r="C116" s="11" t="s">
        <v>52</v>
      </c>
      <c r="D116" s="54">
        <f t="shared" si="52"/>
        <v>254.84909999999999</v>
      </c>
      <c r="E116" s="31">
        <f>(H116+K116+N116+Q116)</f>
        <v>173.61818</v>
      </c>
      <c r="F116" s="50">
        <f t="shared" si="45"/>
        <v>0.6812587527285755</v>
      </c>
      <c r="G116" s="29">
        <v>0.15718000000000001</v>
      </c>
      <c r="H116" s="31">
        <v>1.2992000000000001</v>
      </c>
      <c r="I116" s="50" t="str">
        <f t="shared" si="54"/>
        <v>св.200</v>
      </c>
      <c r="J116" s="29">
        <v>0</v>
      </c>
      <c r="K116" s="31"/>
      <c r="L116" s="50" t="str">
        <f t="shared" si="48"/>
        <v xml:space="preserve"> </v>
      </c>
      <c r="M116" s="29">
        <v>22.947040000000001</v>
      </c>
      <c r="N116" s="31">
        <v>19.604020000000002</v>
      </c>
      <c r="O116" s="50">
        <f t="shared" si="46"/>
        <v>0.85431585075896499</v>
      </c>
      <c r="P116" s="29">
        <v>231.74487999999999</v>
      </c>
      <c r="Q116" s="31">
        <v>152.71495999999999</v>
      </c>
      <c r="R116" s="50">
        <f t="shared" si="47"/>
        <v>0.65897878736306925</v>
      </c>
      <c r="S116" s="1"/>
      <c r="T116" s="1"/>
      <c r="U116" s="1"/>
      <c r="V116" s="1"/>
    </row>
    <row r="117" spans="1:22" s="10" customFormat="1" ht="15" hidden="1" customHeight="1" outlineLevel="1" x14ac:dyDescent="0.25">
      <c r="A117" s="12"/>
      <c r="B117" s="12"/>
      <c r="C117" s="11" t="s">
        <v>51</v>
      </c>
      <c r="D117" s="54">
        <f t="shared" si="52"/>
        <v>1533.4651199999998</v>
      </c>
      <c r="E117" s="31">
        <f t="shared" ref="E117:E120" si="56">(H117+K117+N117+Q117)</f>
        <v>760.80289999999991</v>
      </c>
      <c r="F117" s="50">
        <f t="shared" si="45"/>
        <v>0.49613316278103542</v>
      </c>
      <c r="G117" s="29">
        <v>11.107700000000001</v>
      </c>
      <c r="H117" s="31">
        <v>2.9671099999999999</v>
      </c>
      <c r="I117" s="50">
        <f t="shared" si="54"/>
        <v>0.2671219064252725</v>
      </c>
      <c r="J117" s="29">
        <v>1.3914000000000002</v>
      </c>
      <c r="K117" s="31"/>
      <c r="L117" s="50">
        <f t="shared" si="48"/>
        <v>0</v>
      </c>
      <c r="M117" s="29">
        <v>452.51414</v>
      </c>
      <c r="N117" s="31">
        <v>215.60878</v>
      </c>
      <c r="O117" s="50">
        <f t="shared" si="46"/>
        <v>0.47646860272697777</v>
      </c>
      <c r="P117" s="29">
        <v>1068.4518799999998</v>
      </c>
      <c r="Q117" s="31">
        <v>542.22700999999995</v>
      </c>
      <c r="R117" s="50">
        <f t="shared" si="47"/>
        <v>0.5074884701405552</v>
      </c>
      <c r="S117" s="1"/>
      <c r="T117" s="1"/>
      <c r="U117" s="1"/>
      <c r="V117" s="1"/>
    </row>
    <row r="118" spans="1:22" s="10" customFormat="1" ht="15" hidden="1" customHeight="1" outlineLevel="1" x14ac:dyDescent="0.25">
      <c r="A118" s="12"/>
      <c r="B118" s="12"/>
      <c r="C118" s="11" t="s">
        <v>50</v>
      </c>
      <c r="D118" s="54">
        <f t="shared" si="52"/>
        <v>614.55663000000004</v>
      </c>
      <c r="E118" s="31">
        <f t="shared" si="56"/>
        <v>502.87760000000003</v>
      </c>
      <c r="F118" s="50">
        <f t="shared" si="45"/>
        <v>0.81827707236678904</v>
      </c>
      <c r="G118" s="29">
        <v>0.10355</v>
      </c>
      <c r="H118" s="31">
        <v>5.0000000000000001E-4</v>
      </c>
      <c r="I118" s="50">
        <f t="shared" si="54"/>
        <v>4.8285852245292128E-3</v>
      </c>
      <c r="J118" s="29">
        <v>0</v>
      </c>
      <c r="K118" s="31"/>
      <c r="L118" s="50" t="str">
        <f t="shared" si="48"/>
        <v xml:space="preserve"> </v>
      </c>
      <c r="M118" s="29">
        <v>276.72300999999999</v>
      </c>
      <c r="N118" s="31">
        <v>178.34532000000002</v>
      </c>
      <c r="O118" s="50">
        <f t="shared" si="46"/>
        <v>0.64449038769851497</v>
      </c>
      <c r="P118" s="29">
        <v>337.73007000000001</v>
      </c>
      <c r="Q118" s="31">
        <v>324.53178000000003</v>
      </c>
      <c r="R118" s="50">
        <f t="shared" si="47"/>
        <v>0.96092059555135267</v>
      </c>
      <c r="S118" s="1"/>
      <c r="T118" s="1"/>
      <c r="U118" s="1"/>
      <c r="V118" s="1"/>
    </row>
    <row r="119" spans="1:22" s="10" customFormat="1" ht="15" hidden="1" customHeight="1" outlineLevel="1" x14ac:dyDescent="0.25">
      <c r="A119" s="12"/>
      <c r="B119" s="12"/>
      <c r="C119" s="11" t="s">
        <v>49</v>
      </c>
      <c r="D119" s="54">
        <f t="shared" si="52"/>
        <v>132.64062999999999</v>
      </c>
      <c r="E119" s="31">
        <f t="shared" si="56"/>
        <v>129.09634</v>
      </c>
      <c r="F119" s="50">
        <f t="shared" si="45"/>
        <v>0.97327900206746609</v>
      </c>
      <c r="G119" s="29">
        <v>0.96860999999999997</v>
      </c>
      <c r="H119" s="31">
        <v>0.89054999999999995</v>
      </c>
      <c r="I119" s="50">
        <f t="shared" si="54"/>
        <v>0.91941028897079313</v>
      </c>
      <c r="J119" s="29">
        <v>0.44639999999999996</v>
      </c>
      <c r="K119" s="31">
        <v>0.44639999999999996</v>
      </c>
      <c r="L119" s="50">
        <f t="shared" si="48"/>
        <v>1</v>
      </c>
      <c r="M119" s="29">
        <v>51.287489999999998</v>
      </c>
      <c r="N119" s="31">
        <v>54.612370000000006</v>
      </c>
      <c r="O119" s="50">
        <f t="shared" si="46"/>
        <v>1.0648282846362731</v>
      </c>
      <c r="P119" s="29">
        <v>79.938130000000001</v>
      </c>
      <c r="Q119" s="31">
        <v>73.147019999999998</v>
      </c>
      <c r="R119" s="50">
        <f t="shared" si="47"/>
        <v>0.91504542325420923</v>
      </c>
      <c r="S119" s="1"/>
      <c r="T119" s="1"/>
      <c r="U119" s="1"/>
      <c r="V119" s="1"/>
    </row>
    <row r="120" spans="1:22" s="10" customFormat="1" ht="15" hidden="1" customHeight="1" outlineLevel="1" x14ac:dyDescent="0.25">
      <c r="A120" s="12"/>
      <c r="B120" s="12"/>
      <c r="C120" s="11" t="s">
        <v>48</v>
      </c>
      <c r="D120" s="54">
        <f t="shared" si="52"/>
        <v>1451.06177</v>
      </c>
      <c r="E120" s="31">
        <f t="shared" si="56"/>
        <v>1690.2572499999999</v>
      </c>
      <c r="F120" s="50">
        <f t="shared" si="45"/>
        <v>1.1648416938170729</v>
      </c>
      <c r="G120" s="29">
        <v>0.98335000000000006</v>
      </c>
      <c r="H120" s="31">
        <v>1.0725</v>
      </c>
      <c r="I120" s="50">
        <f t="shared" si="54"/>
        <v>1.0906594803477907</v>
      </c>
      <c r="J120" s="29">
        <v>0</v>
      </c>
      <c r="K120" s="31"/>
      <c r="L120" s="50" t="str">
        <f t="shared" si="48"/>
        <v xml:space="preserve"> </v>
      </c>
      <c r="M120" s="29">
        <v>874.10787000000005</v>
      </c>
      <c r="N120" s="31">
        <v>1244.59106</v>
      </c>
      <c r="O120" s="50">
        <f t="shared" si="46"/>
        <v>1.4238414991046813</v>
      </c>
      <c r="P120" s="29">
        <v>575.97055</v>
      </c>
      <c r="Q120" s="31">
        <v>444.59368999999998</v>
      </c>
      <c r="R120" s="50">
        <f t="shared" si="47"/>
        <v>0.771903511386129</v>
      </c>
      <c r="S120" s="1"/>
      <c r="T120" s="1"/>
      <c r="U120" s="1"/>
      <c r="V120" s="1"/>
    </row>
    <row r="121" spans="1:22" ht="30" customHeight="1" collapsed="1" x14ac:dyDescent="0.25">
      <c r="A121" s="16">
        <v>19</v>
      </c>
      <c r="B121" s="16"/>
      <c r="C121" s="15" t="s">
        <v>143</v>
      </c>
      <c r="D121" s="14">
        <f>SUM(D122:D129)</f>
        <v>6954.627019999999</v>
      </c>
      <c r="E121" s="14">
        <f>SUM(E122:E129)</f>
        <v>7836.230669999999</v>
      </c>
      <c r="F121" s="13">
        <f t="shared" si="45"/>
        <v>1.126765051161579</v>
      </c>
      <c r="G121" s="14">
        <f>SUM(G122:G129)</f>
        <v>528.7089400000001</v>
      </c>
      <c r="H121" s="14">
        <f>SUM(H122:H129)</f>
        <v>656.14721000000009</v>
      </c>
      <c r="I121" s="13">
        <f t="shared" si="54"/>
        <v>1.2410367223977714</v>
      </c>
      <c r="J121" s="14">
        <f>SUM(J122:J129)</f>
        <v>3.0023999999999997</v>
      </c>
      <c r="K121" s="14">
        <f>SUM(K122:K129)</f>
        <v>4.6221000000000005</v>
      </c>
      <c r="L121" s="13">
        <f t="shared" si="48"/>
        <v>1.5394684252597926</v>
      </c>
      <c r="M121" s="14">
        <f>SUM(M122:M129)</f>
        <v>609.83636999999999</v>
      </c>
      <c r="N121" s="14">
        <f>SUM(N122:N129)</f>
        <v>963.77627999999993</v>
      </c>
      <c r="O121" s="13">
        <f t="shared" si="46"/>
        <v>1.5803850465658518</v>
      </c>
      <c r="P121" s="14">
        <f>SUM(P122:P129)</f>
        <v>5813.0793099999992</v>
      </c>
      <c r="Q121" s="14">
        <f>SUM(Q122:Q129)</f>
        <v>6211.6850800000002</v>
      </c>
      <c r="R121" s="13">
        <f t="shared" si="47"/>
        <v>1.0685705026102597</v>
      </c>
      <c r="S121" s="1"/>
      <c r="T121" s="1"/>
      <c r="U121" s="1"/>
      <c r="V121" s="1"/>
    </row>
    <row r="122" spans="1:22" s="10" customFormat="1" ht="15" hidden="1" customHeight="1" outlineLevel="1" x14ac:dyDescent="0.25">
      <c r="A122" s="12"/>
      <c r="B122" s="17"/>
      <c r="C122" s="11" t="s">
        <v>142</v>
      </c>
      <c r="D122" s="54">
        <f t="shared" si="52"/>
        <v>1800.2918499999998</v>
      </c>
      <c r="E122" s="31">
        <f t="shared" ref="E122:E129" si="57">(H122+K122+N122+Q122)</f>
        <v>1887.8228399999998</v>
      </c>
      <c r="F122" s="50">
        <f t="shared" si="45"/>
        <v>1.0486204445129272</v>
      </c>
      <c r="G122" s="29">
        <v>459.26931000000002</v>
      </c>
      <c r="H122" s="31">
        <v>516.21595000000002</v>
      </c>
      <c r="I122" s="50">
        <f t="shared" si="54"/>
        <v>1.1239940025602844</v>
      </c>
      <c r="J122" s="29">
        <v>0</v>
      </c>
      <c r="K122" s="31"/>
      <c r="L122" s="50" t="str">
        <f t="shared" si="48"/>
        <v xml:space="preserve"> </v>
      </c>
      <c r="M122" s="29">
        <v>84.660640000000001</v>
      </c>
      <c r="N122" s="31">
        <v>105.79182</v>
      </c>
      <c r="O122" s="50">
        <f t="shared" si="46"/>
        <v>1.2495986328475666</v>
      </c>
      <c r="P122" s="29">
        <v>1256.3618999999999</v>
      </c>
      <c r="Q122" s="31">
        <v>1265.8150699999999</v>
      </c>
      <c r="R122" s="50">
        <f t="shared" si="47"/>
        <v>1.0075242412238066</v>
      </c>
      <c r="S122" s="1"/>
      <c r="T122" s="1"/>
      <c r="U122" s="1"/>
      <c r="V122" s="1"/>
    </row>
    <row r="123" spans="1:22" s="10" customFormat="1" ht="15" hidden="1" customHeight="1" outlineLevel="1" x14ac:dyDescent="0.25">
      <c r="A123" s="12"/>
      <c r="B123" s="17"/>
      <c r="C123" s="11" t="s">
        <v>47</v>
      </c>
      <c r="D123" s="54">
        <f t="shared" si="52"/>
        <v>601.99568999999997</v>
      </c>
      <c r="E123" s="31">
        <f t="shared" si="57"/>
        <v>526.18018000000006</v>
      </c>
      <c r="F123" s="50">
        <f t="shared" si="45"/>
        <v>0.87405971295243012</v>
      </c>
      <c r="G123" s="29">
        <v>22.352169999999997</v>
      </c>
      <c r="H123" s="31">
        <v>0.91225000000000001</v>
      </c>
      <c r="I123" s="50">
        <f t="shared" si="54"/>
        <v>4.081259224495877E-2</v>
      </c>
      <c r="J123" s="29">
        <v>0.88470000000000004</v>
      </c>
      <c r="K123" s="31"/>
      <c r="L123" s="50">
        <f t="shared" si="48"/>
        <v>0</v>
      </c>
      <c r="M123" s="29">
        <v>58.567769999999996</v>
      </c>
      <c r="N123" s="31">
        <v>109.59797</v>
      </c>
      <c r="O123" s="50">
        <f t="shared" si="46"/>
        <v>1.8713017415551252</v>
      </c>
      <c r="P123" s="29">
        <v>520.19105000000002</v>
      </c>
      <c r="Q123" s="31">
        <v>415.66996</v>
      </c>
      <c r="R123" s="50">
        <f t="shared" si="47"/>
        <v>0.79907172566694484</v>
      </c>
      <c r="S123" s="1"/>
      <c r="T123" s="1"/>
      <c r="U123" s="1"/>
      <c r="V123" s="1"/>
    </row>
    <row r="124" spans="1:22" s="10" customFormat="1" ht="15" hidden="1" customHeight="1" outlineLevel="1" x14ac:dyDescent="0.25">
      <c r="A124" s="12"/>
      <c r="B124" s="17"/>
      <c r="C124" s="11" t="s">
        <v>46</v>
      </c>
      <c r="D124" s="54">
        <f t="shared" si="52"/>
        <v>879.66885000000013</v>
      </c>
      <c r="E124" s="31">
        <f t="shared" si="57"/>
        <v>1363.1769900000002</v>
      </c>
      <c r="F124" s="50">
        <f t="shared" si="45"/>
        <v>1.5496479044358566</v>
      </c>
      <c r="G124" s="29">
        <v>26.422000000000001</v>
      </c>
      <c r="H124" s="31">
        <v>21.967890000000001</v>
      </c>
      <c r="I124" s="50">
        <f t="shared" si="54"/>
        <v>0.8314241919612444</v>
      </c>
      <c r="J124" s="29">
        <v>1.6428</v>
      </c>
      <c r="K124" s="31">
        <v>4.6221000000000005</v>
      </c>
      <c r="L124" s="50" t="str">
        <f t="shared" si="48"/>
        <v>св.200</v>
      </c>
      <c r="M124" s="29">
        <v>33.315959999999997</v>
      </c>
      <c r="N124" s="31">
        <v>15.534610000000001</v>
      </c>
      <c r="O124" s="50">
        <f t="shared" si="46"/>
        <v>0.46628132582702109</v>
      </c>
      <c r="P124" s="29">
        <v>818.28809000000012</v>
      </c>
      <c r="Q124" s="31">
        <v>1321.0523900000001</v>
      </c>
      <c r="R124" s="50">
        <f t="shared" si="47"/>
        <v>1.6144098956640074</v>
      </c>
      <c r="S124" s="1"/>
      <c r="T124" s="1"/>
      <c r="U124" s="1"/>
      <c r="V124" s="1"/>
    </row>
    <row r="125" spans="1:22" s="10" customFormat="1" ht="15" hidden="1" customHeight="1" outlineLevel="1" x14ac:dyDescent="0.25">
      <c r="A125" s="12"/>
      <c r="B125" s="17"/>
      <c r="C125" s="11" t="s">
        <v>45</v>
      </c>
      <c r="D125" s="54">
        <f t="shared" si="52"/>
        <v>353.41925000000003</v>
      </c>
      <c r="E125" s="31">
        <f t="shared" si="57"/>
        <v>317.71953000000002</v>
      </c>
      <c r="F125" s="50">
        <f t="shared" si="45"/>
        <v>0.898987618812501</v>
      </c>
      <c r="G125" s="29">
        <v>2.5956000000000001</v>
      </c>
      <c r="H125" s="31">
        <v>1.1593399999999998</v>
      </c>
      <c r="I125" s="50">
        <f t="shared" si="54"/>
        <v>0.44665587918015093</v>
      </c>
      <c r="J125" s="29">
        <v>0</v>
      </c>
      <c r="K125" s="31"/>
      <c r="L125" s="50" t="str">
        <f t="shared" si="48"/>
        <v xml:space="preserve"> </v>
      </c>
      <c r="M125" s="29">
        <v>38.126809999999999</v>
      </c>
      <c r="N125" s="31">
        <v>75.818219999999997</v>
      </c>
      <c r="O125" s="50">
        <f t="shared" si="46"/>
        <v>1.9885802142901543</v>
      </c>
      <c r="P125" s="29">
        <v>312.69684000000001</v>
      </c>
      <c r="Q125" s="31">
        <v>240.74197000000001</v>
      </c>
      <c r="R125" s="50">
        <f t="shared" si="47"/>
        <v>0.76988935993085184</v>
      </c>
      <c r="S125" s="1"/>
      <c r="T125" s="1"/>
      <c r="U125" s="1"/>
      <c r="V125" s="1"/>
    </row>
    <row r="126" spans="1:22" s="10" customFormat="1" ht="15" hidden="1" customHeight="1" outlineLevel="1" x14ac:dyDescent="0.25">
      <c r="A126" s="12"/>
      <c r="B126" s="17"/>
      <c r="C126" s="11" t="s">
        <v>44</v>
      </c>
      <c r="D126" s="54">
        <f t="shared" si="52"/>
        <v>960.75097999999991</v>
      </c>
      <c r="E126" s="31">
        <f t="shared" si="57"/>
        <v>1297.84385</v>
      </c>
      <c r="F126" s="50">
        <f t="shared" ref="F126:F142" si="58">IF(D126=0," ",IF(E126/D126*100&gt;200,"св.200",E126/D126))</f>
        <v>1.3508639356266907</v>
      </c>
      <c r="G126" s="29">
        <v>0.67598999999999998</v>
      </c>
      <c r="H126" s="31">
        <v>44.290099999999995</v>
      </c>
      <c r="I126" s="50" t="str">
        <f t="shared" si="54"/>
        <v>св.200</v>
      </c>
      <c r="J126" s="29">
        <v>0.47489999999999999</v>
      </c>
      <c r="K126" s="31"/>
      <c r="L126" s="50">
        <f>IF(J126=0," ",IF(K126/J126*100&gt;200,"св.200",K126/J126))</f>
        <v>0</v>
      </c>
      <c r="M126" s="29">
        <v>122.31399999999999</v>
      </c>
      <c r="N126" s="31">
        <v>365.84753999999998</v>
      </c>
      <c r="O126" s="50" t="str">
        <f t="shared" ref="O126:O142" si="59">IF(M126=0," ",IF(N126/M126*100&gt;200,"св.200",N126/M126))</f>
        <v>св.200</v>
      </c>
      <c r="P126" s="29">
        <v>837.28608999999994</v>
      </c>
      <c r="Q126" s="31">
        <v>887.70621000000006</v>
      </c>
      <c r="R126" s="50">
        <f t="shared" ref="R126:R142" si="60">IF(P126=0," ",IF(Q126/P126*100&gt;200,"св.200",Q126/P126))</f>
        <v>1.0602185090642078</v>
      </c>
      <c r="S126" s="1"/>
      <c r="T126" s="1"/>
      <c r="U126" s="1"/>
      <c r="V126" s="1"/>
    </row>
    <row r="127" spans="1:22" s="10" customFormat="1" ht="15" hidden="1" customHeight="1" outlineLevel="1" x14ac:dyDescent="0.25">
      <c r="A127" s="12"/>
      <c r="B127" s="17"/>
      <c r="C127" s="11" t="s">
        <v>43</v>
      </c>
      <c r="D127" s="54">
        <f t="shared" si="52"/>
        <v>1633.7250699999997</v>
      </c>
      <c r="E127" s="31">
        <f t="shared" si="57"/>
        <v>1757.6031899999998</v>
      </c>
      <c r="F127" s="50">
        <f t="shared" si="58"/>
        <v>1.0758255610290659</v>
      </c>
      <c r="G127" s="29">
        <v>6.0189599999999999</v>
      </c>
      <c r="H127" s="31">
        <v>2.6495000000000002</v>
      </c>
      <c r="I127" s="50">
        <f t="shared" si="54"/>
        <v>0.4401923255844864</v>
      </c>
      <c r="J127" s="29">
        <v>0</v>
      </c>
      <c r="K127" s="31"/>
      <c r="L127" s="50" t="str">
        <f t="shared" ref="L127:L142" si="61">IF(J127=0," ",IF(K127/J127*100&gt;200,"св.200",K127/J127))</f>
        <v xml:space="preserve"> </v>
      </c>
      <c r="M127" s="29">
        <v>129.56858</v>
      </c>
      <c r="N127" s="31">
        <v>168.19292999999999</v>
      </c>
      <c r="O127" s="50">
        <f t="shared" si="59"/>
        <v>1.2980996627423098</v>
      </c>
      <c r="P127" s="29">
        <v>1498.1375299999997</v>
      </c>
      <c r="Q127" s="31">
        <v>1586.7607599999999</v>
      </c>
      <c r="R127" s="50">
        <f t="shared" si="60"/>
        <v>1.0591556036914715</v>
      </c>
      <c r="S127" s="1"/>
      <c r="T127" s="1"/>
      <c r="U127" s="1"/>
      <c r="V127" s="1"/>
    </row>
    <row r="128" spans="1:22" s="10" customFormat="1" ht="15" hidden="1" customHeight="1" outlineLevel="1" x14ac:dyDescent="0.25">
      <c r="A128" s="12"/>
      <c r="B128" s="17"/>
      <c r="C128" s="11" t="s">
        <v>42</v>
      </c>
      <c r="D128" s="54">
        <f t="shared" si="52"/>
        <v>227.12008</v>
      </c>
      <c r="E128" s="31">
        <f t="shared" si="57"/>
        <v>176.28357</v>
      </c>
      <c r="F128" s="50">
        <f t="shared" si="58"/>
        <v>0.77616902037019353</v>
      </c>
      <c r="G128" s="29">
        <v>5.3825500000000002</v>
      </c>
      <c r="H128" s="31">
        <v>6.4865000000000004</v>
      </c>
      <c r="I128" s="50">
        <f t="shared" si="54"/>
        <v>1.2050979554300472</v>
      </c>
      <c r="J128" s="29">
        <v>0</v>
      </c>
      <c r="K128" s="31"/>
      <c r="L128" s="50" t="str">
        <f t="shared" si="61"/>
        <v xml:space="preserve"> </v>
      </c>
      <c r="M128" s="29">
        <v>29.371929999999999</v>
      </c>
      <c r="N128" s="31">
        <v>17.684419999999999</v>
      </c>
      <c r="O128" s="50">
        <f t="shared" si="59"/>
        <v>0.60208573287489109</v>
      </c>
      <c r="P128" s="29">
        <v>192.3656</v>
      </c>
      <c r="Q128" s="31">
        <v>152.11265</v>
      </c>
      <c r="R128" s="50">
        <f t="shared" si="60"/>
        <v>0.79074767006159108</v>
      </c>
      <c r="S128" s="1"/>
      <c r="T128" s="1"/>
      <c r="U128" s="1"/>
      <c r="V128" s="1"/>
    </row>
    <row r="129" spans="1:22" s="10" customFormat="1" ht="15" hidden="1" customHeight="1" outlineLevel="1" x14ac:dyDescent="0.25">
      <c r="A129" s="12"/>
      <c r="B129" s="17"/>
      <c r="C129" s="11" t="s">
        <v>41</v>
      </c>
      <c r="D129" s="54">
        <f t="shared" si="52"/>
        <v>497.65525000000002</v>
      </c>
      <c r="E129" s="31">
        <f t="shared" si="57"/>
        <v>509.60052000000002</v>
      </c>
      <c r="F129" s="50">
        <f t="shared" si="58"/>
        <v>1.0240031025494054</v>
      </c>
      <c r="G129" s="29">
        <v>5.9923599999999997</v>
      </c>
      <c r="H129" s="31">
        <v>62.465679999999999</v>
      </c>
      <c r="I129" s="50" t="str">
        <f t="shared" si="54"/>
        <v>св.200</v>
      </c>
      <c r="J129" s="54">
        <v>0</v>
      </c>
      <c r="K129" s="31"/>
      <c r="L129" s="50" t="str">
        <f t="shared" si="61"/>
        <v xml:space="preserve"> </v>
      </c>
      <c r="M129" s="29">
        <v>113.91068</v>
      </c>
      <c r="N129" s="31">
        <v>105.30877000000001</v>
      </c>
      <c r="O129" s="50">
        <f t="shared" si="59"/>
        <v>0.92448548283620124</v>
      </c>
      <c r="P129" s="29">
        <v>377.75221000000005</v>
      </c>
      <c r="Q129" s="31">
        <v>341.82607000000002</v>
      </c>
      <c r="R129" s="50">
        <f t="shared" si="60"/>
        <v>0.90489495746431237</v>
      </c>
      <c r="S129" s="1"/>
      <c r="T129" s="1"/>
      <c r="U129" s="1"/>
      <c r="V129" s="1"/>
    </row>
    <row r="130" spans="1:22" ht="28.5" customHeight="1" collapsed="1" x14ac:dyDescent="0.25">
      <c r="A130" s="16">
        <v>20</v>
      </c>
      <c r="B130" s="18"/>
      <c r="C130" s="15" t="s">
        <v>141</v>
      </c>
      <c r="D130" s="14">
        <f>SUM(D131:D133,D134:D136)</f>
        <v>3843.36627</v>
      </c>
      <c r="E130" s="14">
        <f>SUM(E131:E133,E134:E136)</f>
        <v>3157.3923799999998</v>
      </c>
      <c r="F130" s="13">
        <f t="shared" si="58"/>
        <v>0.82151742982330955</v>
      </c>
      <c r="G130" s="14">
        <f>SUM(G131:G133,G134:G136)</f>
        <v>354.49169000000001</v>
      </c>
      <c r="H130" s="14">
        <f>SUM(H131:H133,H134:H136)</f>
        <v>428.42419000000001</v>
      </c>
      <c r="I130" s="13">
        <f t="shared" si="54"/>
        <v>1.208559190766926</v>
      </c>
      <c r="J130" s="14">
        <f>SUM(J131:J133,J134:J136)</f>
        <v>0</v>
      </c>
      <c r="K130" s="14">
        <f>SUM(K131:K133,K134:K136)</f>
        <v>0</v>
      </c>
      <c r="L130" s="13" t="str">
        <f t="shared" si="61"/>
        <v xml:space="preserve"> </v>
      </c>
      <c r="M130" s="14">
        <f>SUM(M131:M133,M134:M136)</f>
        <v>1035.4316199999998</v>
      </c>
      <c r="N130" s="14">
        <f>SUM(N131:N136)</f>
        <v>504.80767000000003</v>
      </c>
      <c r="O130" s="13">
        <f t="shared" si="59"/>
        <v>0.48753356595387737</v>
      </c>
      <c r="P130" s="14">
        <f>SUM(P131:P133,P134:P136)</f>
        <v>2453.4429600000003</v>
      </c>
      <c r="Q130" s="14">
        <f>SUM(Q131:Q133,Q134:Q136)</f>
        <v>2224.1605200000004</v>
      </c>
      <c r="R130" s="13">
        <f t="shared" si="60"/>
        <v>0.90654665963785031</v>
      </c>
      <c r="S130" s="1"/>
      <c r="T130" s="1"/>
      <c r="U130" s="1"/>
      <c r="V130" s="1"/>
    </row>
    <row r="131" spans="1:22" s="10" customFormat="1" ht="15" hidden="1" customHeight="1" outlineLevel="1" x14ac:dyDescent="0.25">
      <c r="A131" s="12"/>
      <c r="B131" s="17"/>
      <c r="C131" s="11" t="s">
        <v>140</v>
      </c>
      <c r="D131" s="54">
        <f t="shared" si="52"/>
        <v>2299.5286599999999</v>
      </c>
      <c r="E131" s="31">
        <f t="shared" ref="E131:E133" si="62">(H131+K131+N131+Q131)</f>
        <v>1871.5920199999998</v>
      </c>
      <c r="F131" s="50">
        <f t="shared" si="58"/>
        <v>0.81390245425338592</v>
      </c>
      <c r="G131" s="29">
        <v>353.65931999999998</v>
      </c>
      <c r="H131" s="31">
        <v>426.80743999999999</v>
      </c>
      <c r="I131" s="50">
        <f t="shared" si="54"/>
        <v>1.2068321570035254</v>
      </c>
      <c r="J131" s="54"/>
      <c r="K131" s="53"/>
      <c r="L131" s="50" t="str">
        <f t="shared" si="61"/>
        <v xml:space="preserve"> </v>
      </c>
      <c r="M131" s="29">
        <v>836.09232999999995</v>
      </c>
      <c r="N131" s="31">
        <v>378.21393999999998</v>
      </c>
      <c r="O131" s="50">
        <f t="shared" si="59"/>
        <v>0.45235905943545734</v>
      </c>
      <c r="P131" s="29">
        <v>1109.77701</v>
      </c>
      <c r="Q131" s="31">
        <v>1066.5706399999999</v>
      </c>
      <c r="R131" s="50">
        <f t="shared" ref="R131:R141" si="63">IF(Q131=0," ",IF(Q131/P131*100&gt;200,"св.200",Q131/P131))</f>
        <v>0.96106752112300464</v>
      </c>
      <c r="S131" s="1"/>
      <c r="T131" s="1"/>
      <c r="U131" s="1"/>
      <c r="V131" s="1"/>
    </row>
    <row r="132" spans="1:22" s="10" customFormat="1" ht="15" hidden="1" customHeight="1" outlineLevel="1" x14ac:dyDescent="0.25">
      <c r="A132" s="12"/>
      <c r="B132" s="17"/>
      <c r="C132" s="11" t="s">
        <v>40</v>
      </c>
      <c r="D132" s="54">
        <f>G132+J132+M132+P132</f>
        <v>309.48396000000002</v>
      </c>
      <c r="E132" s="31">
        <f t="shared" si="62"/>
        <v>281.67102</v>
      </c>
      <c r="F132" s="50">
        <f t="shared" si="58"/>
        <v>0.91013123911171345</v>
      </c>
      <c r="G132" s="29">
        <v>4.8770000000000001E-2</v>
      </c>
      <c r="H132" s="31">
        <v>0.15619999999999998</v>
      </c>
      <c r="I132" s="50" t="str">
        <f t="shared" si="54"/>
        <v>св.200</v>
      </c>
      <c r="J132" s="54"/>
      <c r="K132" s="53"/>
      <c r="L132" s="50" t="str">
        <f t="shared" si="61"/>
        <v xml:space="preserve"> </v>
      </c>
      <c r="M132" s="29">
        <v>22.99851</v>
      </c>
      <c r="N132" s="31">
        <v>18.90362</v>
      </c>
      <c r="O132" s="50">
        <f t="shared" si="59"/>
        <v>0.82194976978943424</v>
      </c>
      <c r="P132" s="29">
        <v>286.43668000000002</v>
      </c>
      <c r="Q132" s="31">
        <v>262.6112</v>
      </c>
      <c r="R132" s="50">
        <f t="shared" si="63"/>
        <v>0.91682112779690084</v>
      </c>
      <c r="S132" s="1"/>
      <c r="T132" s="1"/>
      <c r="U132" s="1"/>
      <c r="V132" s="1"/>
    </row>
    <row r="133" spans="1:22" s="48" customFormat="1" ht="15" hidden="1" customHeight="1" outlineLevel="1" x14ac:dyDescent="0.25">
      <c r="A133" s="46"/>
      <c r="B133" s="49"/>
      <c r="C133" s="11" t="s">
        <v>159</v>
      </c>
      <c r="D133" s="54">
        <f>G133+J133+M133+P133</f>
        <v>148.85550000000001</v>
      </c>
      <c r="E133" s="53">
        <f t="shared" si="62"/>
        <v>110.14737</v>
      </c>
      <c r="F133" s="50">
        <f t="shared" si="58"/>
        <v>0.73996170783074855</v>
      </c>
      <c r="G133" s="54">
        <v>0.55674999999999997</v>
      </c>
      <c r="H133" s="31">
        <v>0.90820000000000001</v>
      </c>
      <c r="I133" s="51"/>
      <c r="J133" s="55"/>
      <c r="K133" s="56"/>
      <c r="L133" s="51"/>
      <c r="M133" s="54">
        <v>28.699080000000002</v>
      </c>
      <c r="N133" s="31">
        <v>22.885439999999999</v>
      </c>
      <c r="O133" s="50">
        <f>IF(N133=0," ",IF(N133/M133*100&gt;200,"св.200",N133/M133))</f>
        <v>0.79742765273311889</v>
      </c>
      <c r="P133" s="54">
        <v>119.59967000000002</v>
      </c>
      <c r="Q133" s="31">
        <v>86.353729999999999</v>
      </c>
      <c r="R133" s="50">
        <f t="shared" si="63"/>
        <v>0.72202314605048645</v>
      </c>
      <c r="S133" s="3"/>
      <c r="T133" s="3"/>
      <c r="U133" s="3"/>
      <c r="V133" s="3"/>
    </row>
    <row r="134" spans="1:22" s="10" customFormat="1" ht="15" hidden="1" customHeight="1" outlineLevel="1" x14ac:dyDescent="0.25">
      <c r="A134" s="12"/>
      <c r="B134" s="17"/>
      <c r="C134" s="11" t="s">
        <v>180</v>
      </c>
      <c r="D134" s="54">
        <f t="shared" ref="D134:D141" si="64">G134+J134+M134+P134</f>
        <v>103.17501</v>
      </c>
      <c r="E134" s="31">
        <f t="shared" ref="E134:E136" si="65">(H134+K134+N134+Q134)</f>
        <v>57.770759999999996</v>
      </c>
      <c r="F134" s="50">
        <f t="shared" ref="F134:F136" si="66">IF(E134=0," ",IF(E134/D134*100&gt;200,"св.200",E134/D134))</f>
        <v>0.55992977369229235</v>
      </c>
      <c r="G134" s="29">
        <v>0.22685</v>
      </c>
      <c r="H134" s="31">
        <v>0.23619999999999999</v>
      </c>
      <c r="I134" s="50">
        <f t="shared" si="54"/>
        <v>1.0412166629931672</v>
      </c>
      <c r="J134" s="54"/>
      <c r="K134" s="53"/>
      <c r="L134" s="50" t="str">
        <f t="shared" si="61"/>
        <v xml:space="preserve"> </v>
      </c>
      <c r="M134" s="29">
        <v>68.606009999999998</v>
      </c>
      <c r="N134" s="31">
        <v>28.802409999999998</v>
      </c>
      <c r="O134" s="50">
        <f t="shared" si="59"/>
        <v>0.4198234236330024</v>
      </c>
      <c r="P134" s="29">
        <v>34.342150000000004</v>
      </c>
      <c r="Q134" s="31">
        <v>28.732150000000001</v>
      </c>
      <c r="R134" s="50">
        <f t="shared" si="63"/>
        <v>0.83664389096198111</v>
      </c>
      <c r="S134" s="1"/>
      <c r="T134" s="1"/>
      <c r="U134" s="1"/>
      <c r="V134" s="1"/>
    </row>
    <row r="135" spans="1:22" s="10" customFormat="1" ht="15" hidden="1" customHeight="1" outlineLevel="1" x14ac:dyDescent="0.25">
      <c r="A135" s="12"/>
      <c r="B135" s="17"/>
      <c r="C135" s="11" t="s">
        <v>39</v>
      </c>
      <c r="D135" s="54">
        <f t="shared" si="64"/>
        <v>544.46679000000006</v>
      </c>
      <c r="E135" s="31">
        <f t="shared" si="65"/>
        <v>559.20839000000001</v>
      </c>
      <c r="F135" s="50">
        <f t="shared" si="66"/>
        <v>1.0270752969157217</v>
      </c>
      <c r="G135" s="29">
        <v>0</v>
      </c>
      <c r="H135" s="31">
        <v>2.5000000000000001E-4</v>
      </c>
      <c r="I135" s="52" t="e">
        <f>IF(H135=0," ",IF(H135/G135*100&gt;200,"св.200",H135/G135))</f>
        <v>#DIV/0!</v>
      </c>
      <c r="J135" s="54"/>
      <c r="K135" s="53"/>
      <c r="L135" s="50" t="str">
        <f t="shared" si="61"/>
        <v xml:space="preserve"> </v>
      </c>
      <c r="M135" s="29">
        <v>29.99166</v>
      </c>
      <c r="N135" s="31">
        <v>24.75393</v>
      </c>
      <c r="O135" s="50">
        <f t="shared" si="59"/>
        <v>0.82536045020515703</v>
      </c>
      <c r="P135" s="29">
        <v>514.47513000000004</v>
      </c>
      <c r="Q135" s="31">
        <v>534.45420999999999</v>
      </c>
      <c r="R135" s="50">
        <f t="shared" si="63"/>
        <v>1.0388339082590834</v>
      </c>
      <c r="S135" s="1"/>
      <c r="T135" s="1"/>
      <c r="U135" s="1"/>
      <c r="V135" s="1"/>
    </row>
    <row r="136" spans="1:22" s="10" customFormat="1" ht="15" hidden="1" customHeight="1" outlineLevel="1" x14ac:dyDescent="0.25">
      <c r="A136" s="12"/>
      <c r="B136" s="17"/>
      <c r="C136" s="11" t="s">
        <v>38</v>
      </c>
      <c r="D136" s="54">
        <f t="shared" si="64"/>
        <v>437.85635000000002</v>
      </c>
      <c r="E136" s="31">
        <f t="shared" si="65"/>
        <v>277.00281999999999</v>
      </c>
      <c r="F136" s="50">
        <f t="shared" si="66"/>
        <v>0.632634013415587</v>
      </c>
      <c r="G136" s="29">
        <v>0</v>
      </c>
      <c r="H136" s="31">
        <v>0.31589999999999996</v>
      </c>
      <c r="I136" s="50" t="str">
        <f t="shared" si="54"/>
        <v xml:space="preserve"> </v>
      </c>
      <c r="J136" s="54"/>
      <c r="K136" s="53"/>
      <c r="L136" s="50" t="str">
        <f t="shared" si="61"/>
        <v xml:space="preserve"> </v>
      </c>
      <c r="M136" s="29">
        <v>49.044029999999999</v>
      </c>
      <c r="N136" s="31">
        <v>31.248330000000003</v>
      </c>
      <c r="O136" s="50">
        <f t="shared" si="59"/>
        <v>0.63714849697302611</v>
      </c>
      <c r="P136" s="29">
        <v>388.81232</v>
      </c>
      <c r="Q136" s="31">
        <v>245.43859</v>
      </c>
      <c r="R136" s="50">
        <f t="shared" si="63"/>
        <v>0.63125209098312529</v>
      </c>
      <c r="S136" s="1"/>
      <c r="T136" s="1"/>
      <c r="U136" s="1"/>
      <c r="V136" s="1"/>
    </row>
    <row r="137" spans="1:22" ht="27.75" customHeight="1" collapsed="1" x14ac:dyDescent="0.25">
      <c r="A137" s="16">
        <v>21</v>
      </c>
      <c r="B137" s="16"/>
      <c r="C137" s="15" t="s">
        <v>139</v>
      </c>
      <c r="D137" s="14">
        <f>SUM(D138:D139,D140,D141)</f>
        <v>6060.5525699999998</v>
      </c>
      <c r="E137" s="14">
        <f>SUM(E138:E139,E140,E141)</f>
        <v>4020.4798700000001</v>
      </c>
      <c r="F137" s="13">
        <f t="shared" si="58"/>
        <v>0.66338503355313694</v>
      </c>
      <c r="G137" s="14">
        <f>SUM(G138:G139,G140,G141)</f>
        <v>863.38408999999979</v>
      </c>
      <c r="H137" s="14">
        <f>SUM(H138:H139,H140,H141)</f>
        <v>661.66749000000004</v>
      </c>
      <c r="I137" s="13">
        <f>IF(G137=0," ",IF(H137/G137*100&gt;200,"св.200",H137/G137))</f>
        <v>0.76636516431522406</v>
      </c>
      <c r="J137" s="14">
        <f>SUM(J138:J139,J140,J141)</f>
        <v>0</v>
      </c>
      <c r="K137" s="14">
        <f>SUM(K138:K139,K140,K141)</f>
        <v>0</v>
      </c>
      <c r="L137" s="13" t="str">
        <f t="shared" si="61"/>
        <v xml:space="preserve"> </v>
      </c>
      <c r="M137" s="14">
        <f>SUM(M138:M139,M140,M141)</f>
        <v>2243.74802</v>
      </c>
      <c r="N137" s="14">
        <f>SUM(N138:N141)</f>
        <v>1376.4002600000001</v>
      </c>
      <c r="O137" s="13">
        <f t="shared" si="59"/>
        <v>0.61343798311184694</v>
      </c>
      <c r="P137" s="14">
        <f>SUM(P138:P139,P140,P141)</f>
        <v>2953.4204600000003</v>
      </c>
      <c r="Q137" s="14">
        <f>SUM(Q138:Q139,Q140,Q141)</f>
        <v>1982.4121199999997</v>
      </c>
      <c r="R137" s="13">
        <f t="shared" si="60"/>
        <v>0.67122583690640492</v>
      </c>
      <c r="S137" s="1"/>
      <c r="T137" s="1"/>
      <c r="U137" s="1"/>
      <c r="V137" s="1"/>
    </row>
    <row r="138" spans="1:22" s="10" customFormat="1" ht="15" hidden="1" customHeight="1" outlineLevel="1" x14ac:dyDescent="0.25">
      <c r="A138" s="12"/>
      <c r="B138" s="12"/>
      <c r="C138" s="11" t="s">
        <v>138</v>
      </c>
      <c r="D138" s="54">
        <f t="shared" si="64"/>
        <v>4724.66572</v>
      </c>
      <c r="E138" s="31">
        <f>(H138+K138+N138+Q138)</f>
        <v>2940.3351499999999</v>
      </c>
      <c r="F138" s="50">
        <f t="shared" ref="F138:F141" si="67">IF(E138=0," ",IF(E138/D138*100&gt;200,"св.200",E138/D138))</f>
        <v>0.62233718198374466</v>
      </c>
      <c r="G138" s="29">
        <v>856.68168999999989</v>
      </c>
      <c r="H138" s="31">
        <v>649.99779000000001</v>
      </c>
      <c r="I138" s="50">
        <f t="shared" ref="I138:I141" si="68">IF(H138=0," ",IF(H138/G138*100&gt;200,"св.200",H138/G138))</f>
        <v>0.75873897806780499</v>
      </c>
      <c r="J138" s="54"/>
      <c r="K138" s="31"/>
      <c r="L138" s="50" t="str">
        <f t="shared" si="61"/>
        <v xml:space="preserve"> </v>
      </c>
      <c r="M138" s="29">
        <v>2031.4855700000001</v>
      </c>
      <c r="N138" s="31">
        <v>1263.1248800000001</v>
      </c>
      <c r="O138" s="50">
        <f t="shared" ref="O138:O141" si="69">IF(N138=0," ",IF(N138/M138*100&gt;200,"св.200",N138/M138))</f>
        <v>0.62177398582260179</v>
      </c>
      <c r="P138" s="29">
        <v>1836.49846</v>
      </c>
      <c r="Q138" s="31">
        <v>1027.2124799999999</v>
      </c>
      <c r="R138" s="50">
        <f t="shared" si="63"/>
        <v>0.5593320671774481</v>
      </c>
      <c r="S138" s="1"/>
      <c r="T138" s="1"/>
      <c r="U138" s="1"/>
      <c r="V138" s="1"/>
    </row>
    <row r="139" spans="1:22" s="48" customFormat="1" ht="15" hidden="1" customHeight="1" outlineLevel="1" x14ac:dyDescent="0.25">
      <c r="A139" s="46"/>
      <c r="B139" s="46"/>
      <c r="C139" s="11" t="s">
        <v>160</v>
      </c>
      <c r="D139" s="54">
        <f t="shared" si="64"/>
        <v>272.99448000000001</v>
      </c>
      <c r="E139" s="31">
        <f t="shared" ref="E139:E141" si="70">(H139+K139+N139+Q139)</f>
        <v>213.93462</v>
      </c>
      <c r="F139" s="50">
        <f t="shared" si="67"/>
        <v>0.78365914211891752</v>
      </c>
      <c r="G139" s="54">
        <v>1.9770999999999999</v>
      </c>
      <c r="H139" s="31">
        <v>2.1429499999999999</v>
      </c>
      <c r="I139" s="50">
        <f t="shared" si="68"/>
        <v>1.0838854888473017</v>
      </c>
      <c r="J139" s="55"/>
      <c r="K139" s="31"/>
      <c r="L139" s="51"/>
      <c r="M139" s="54">
        <v>63.641489999999997</v>
      </c>
      <c r="N139" s="31">
        <v>42.426929999999999</v>
      </c>
      <c r="O139" s="50">
        <f t="shared" si="69"/>
        <v>0.66665519616212632</v>
      </c>
      <c r="P139" s="54">
        <v>207.37589000000003</v>
      </c>
      <c r="Q139" s="31">
        <v>169.36474000000001</v>
      </c>
      <c r="R139" s="50">
        <f t="shared" si="63"/>
        <v>0.81670410190885734</v>
      </c>
      <c r="S139" s="3"/>
      <c r="T139" s="3"/>
      <c r="U139" s="3"/>
      <c r="V139" s="3"/>
    </row>
    <row r="140" spans="1:22" s="48" customFormat="1" ht="15" hidden="1" customHeight="1" outlineLevel="1" x14ac:dyDescent="0.25">
      <c r="A140" s="46"/>
      <c r="B140" s="46"/>
      <c r="C140" s="11" t="s">
        <v>161</v>
      </c>
      <c r="D140" s="54">
        <f t="shared" si="64"/>
        <v>293.68160999999998</v>
      </c>
      <c r="E140" s="31">
        <f t="shared" si="70"/>
        <v>197.42734000000002</v>
      </c>
      <c r="F140" s="50">
        <f t="shared" si="67"/>
        <v>0.67224958348600727</v>
      </c>
      <c r="G140" s="54">
        <v>1.7741</v>
      </c>
      <c r="H140" s="31">
        <v>1.1835</v>
      </c>
      <c r="I140" s="50">
        <f t="shared" si="68"/>
        <v>0.66709881066456234</v>
      </c>
      <c r="J140" s="55"/>
      <c r="K140" s="31"/>
      <c r="L140" s="51"/>
      <c r="M140" s="54">
        <v>89.885949999999994</v>
      </c>
      <c r="N140" s="31">
        <v>35.046399999999998</v>
      </c>
      <c r="O140" s="50">
        <f t="shared" si="69"/>
        <v>0.38989853252927736</v>
      </c>
      <c r="P140" s="54">
        <v>202.02155999999999</v>
      </c>
      <c r="Q140" s="31">
        <v>161.19744</v>
      </c>
      <c r="R140" s="50">
        <f t="shared" si="63"/>
        <v>0.79792196436855556</v>
      </c>
      <c r="S140" s="3"/>
      <c r="T140" s="3"/>
      <c r="U140" s="3"/>
      <c r="V140" s="3"/>
    </row>
    <row r="141" spans="1:22" s="48" customFormat="1" ht="15" hidden="1" customHeight="1" outlineLevel="1" x14ac:dyDescent="0.25">
      <c r="A141" s="46"/>
      <c r="B141" s="46"/>
      <c r="C141" s="11" t="s">
        <v>162</v>
      </c>
      <c r="D141" s="54">
        <f t="shared" si="64"/>
        <v>769.21076000000005</v>
      </c>
      <c r="E141" s="31">
        <f t="shared" si="70"/>
        <v>668.78275999999994</v>
      </c>
      <c r="F141" s="50">
        <f t="shared" si="67"/>
        <v>0.86944020387858312</v>
      </c>
      <c r="G141" s="54">
        <v>2.9511999999999996</v>
      </c>
      <c r="H141" s="31">
        <v>8.3432499999999994</v>
      </c>
      <c r="I141" s="50" t="str">
        <f t="shared" si="68"/>
        <v>св.200</v>
      </c>
      <c r="J141" s="55"/>
      <c r="K141" s="31"/>
      <c r="L141" s="51"/>
      <c r="M141" s="54">
        <v>58.735010000000003</v>
      </c>
      <c r="N141" s="31">
        <v>35.802050000000001</v>
      </c>
      <c r="O141" s="50">
        <f t="shared" si="69"/>
        <v>0.60955212232023115</v>
      </c>
      <c r="P141" s="54">
        <v>707.52455000000009</v>
      </c>
      <c r="Q141" s="31">
        <v>624.63745999999992</v>
      </c>
      <c r="R141" s="50">
        <f t="shared" si="63"/>
        <v>0.88284916756598741</v>
      </c>
      <c r="S141" s="3"/>
      <c r="T141" s="3"/>
      <c r="U141" s="3"/>
      <c r="V141" s="3"/>
    </row>
    <row r="142" spans="1:22" s="8" customFormat="1" ht="14.25" collapsed="1" x14ac:dyDescent="0.2">
      <c r="A142" s="41"/>
      <c r="B142" s="41"/>
      <c r="C142" s="42" t="s">
        <v>37</v>
      </c>
      <c r="D142" s="39">
        <f>D5+D10+D17+D23+D29+D41+D47+D55+D62+D68+D74+D79+D83+D89+D95+D100+D107+D114+D121+D130+D137</f>
        <v>161172.70179666663</v>
      </c>
      <c r="E142" s="39">
        <f>E5+E10+E17+E23+E29+E41+E47+E55+E62+E68+E74+E79+E83+E89+E95+E100+E107+E114+E121+E130+E137</f>
        <v>140675.46554</v>
      </c>
      <c r="F142" s="39">
        <f t="shared" si="58"/>
        <v>0.87282439254182342</v>
      </c>
      <c r="G142" s="39">
        <f>G5+G10+G17+G23+G29+G41+G47+G55+G62+G68+G74+G79+G83+G89+G95+G100+G107+G114+G121+G130+G137</f>
        <v>16725.978546666669</v>
      </c>
      <c r="H142" s="39">
        <f>H5+H10+H17+H23+H29+H41+H47+H55+H62+H68+H74+H79+H83+H89+H95+H100+H107+H114+H121+H130+H137</f>
        <v>13517.548800000002</v>
      </c>
      <c r="I142" s="39">
        <f t="shared" ref="I142" si="71">IF(G142=0," ",IF(H142/G142*100&gt;200,"св.200",H142/G142))</f>
        <v>0.80817685866839306</v>
      </c>
      <c r="J142" s="39">
        <f>J5+J10+J17+J23+J29+J41+J47+J55+J62+J68+J74+J79+J83+J89+J95+J100+J107+J114+J121+J130+J137</f>
        <v>64.729209999999995</v>
      </c>
      <c r="K142" s="39">
        <f>K5+K10+K17+K23+K29+K41+K47+K55+K62+K68+K74+K79+K83+K89+K95+K100+K107+K114+K121+K130+K137</f>
        <v>89.748840000000001</v>
      </c>
      <c r="L142" s="39">
        <f t="shared" si="61"/>
        <v>1.3865276588421209</v>
      </c>
      <c r="M142" s="39">
        <f>M5+M10+M17+M23+M29+M41+M47+M55+M62+M68+M74+M79+M83+M89+M95+M100+M107+M114+M121+M130+M137</f>
        <v>29511.928500000002</v>
      </c>
      <c r="N142" s="39">
        <f>N5+N10+N17+N23+N29+N41+N47+N55+N62+N68+N74+N79+N83+N89+N95+N100+N107+N114+N121+N130+N137</f>
        <v>24556.590879999996</v>
      </c>
      <c r="O142" s="39">
        <f t="shared" si="59"/>
        <v>0.83209034882284949</v>
      </c>
      <c r="P142" s="39">
        <f>P5+P10+P17+P23+P29+P41+P47+P55+P62+P68+P74+P79+P83+P89+P95+P100+P107+P114+P121+P130+P137</f>
        <v>114870.06553999998</v>
      </c>
      <c r="Q142" s="39">
        <f>Q5+Q10+Q17+Q23+Q29+Q41+Q47+Q55+Q62+Q68+Q74+Q79+Q83+Q89+Q95+Q100+Q107+Q114+Q121+Q130+Q137</f>
        <v>102511.57701999998</v>
      </c>
      <c r="R142" s="40">
        <f t="shared" si="60"/>
        <v>0.89241332402916984</v>
      </c>
      <c r="S142" s="9"/>
      <c r="T142" s="9"/>
      <c r="U142" s="9"/>
      <c r="V142" s="9"/>
    </row>
    <row r="143" spans="1:22" x14ac:dyDescent="0.25">
      <c r="A143" s="6"/>
      <c r="B143" s="6"/>
      <c r="C143" s="5"/>
      <c r="D143" s="7"/>
    </row>
    <row r="144" spans="1:22" s="23" customFormat="1" ht="28.5" customHeight="1" x14ac:dyDescent="0.25">
      <c r="A144" s="61"/>
      <c r="B144" s="61"/>
      <c r="C144" s="121" t="s">
        <v>178</v>
      </c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</row>
    <row r="145" spans="1:18" x14ac:dyDescent="0.25">
      <c r="A145" s="6"/>
      <c r="B145" s="6"/>
      <c r="C145" s="120"/>
      <c r="D145" s="120"/>
      <c r="E145" s="120"/>
    </row>
    <row r="146" spans="1:18" s="62" customFormat="1" x14ac:dyDescent="0.25">
      <c r="B146" s="61"/>
      <c r="C146" s="64"/>
      <c r="D146" s="65"/>
      <c r="E146" s="63"/>
      <c r="F146" s="63"/>
      <c r="G146" s="94"/>
      <c r="H146" s="94"/>
      <c r="I146" s="66"/>
      <c r="J146" s="94"/>
      <c r="K146" s="94"/>
      <c r="L146" s="66"/>
      <c r="M146" s="94"/>
      <c r="N146" s="94"/>
      <c r="O146" s="66"/>
      <c r="P146" s="94"/>
      <c r="Q146" s="94"/>
      <c r="R146" s="66"/>
    </row>
    <row r="147" spans="1:18" s="4" customFormat="1" x14ac:dyDescent="0.25">
      <c r="B147" s="116"/>
      <c r="C147" s="116"/>
      <c r="D147" s="116"/>
      <c r="E147" s="67"/>
      <c r="G147" s="95"/>
      <c r="H147" s="95"/>
      <c r="I147" s="68"/>
      <c r="J147" s="95"/>
      <c r="K147" s="95"/>
      <c r="L147" s="68"/>
      <c r="M147" s="95"/>
      <c r="N147" s="95"/>
      <c r="O147" s="68"/>
      <c r="P147" s="95"/>
      <c r="Q147" s="95"/>
      <c r="R147" s="68"/>
    </row>
    <row r="148" spans="1:18" x14ac:dyDescent="0.25">
      <c r="C148" s="99"/>
      <c r="D148" s="99"/>
      <c r="E148" s="99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Баканова Ирина Владимировна</cp:lastModifiedBy>
  <cp:lastPrinted>2019-03-07T07:40:50Z</cp:lastPrinted>
  <dcterms:created xsi:type="dcterms:W3CDTF">2014-06-09T12:14:06Z</dcterms:created>
  <dcterms:modified xsi:type="dcterms:W3CDTF">2019-03-07T07:48:01Z</dcterms:modified>
</cp:coreProperties>
</file>