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fileVersion rupBuild="14420"/>
  <bookViews>
    <workbookView xWindow="0" yWindow="0" windowWidth="28800" windowHeight="12435"/>
  </bookViews>
  <sheets>
    <sheet name="8-ОЗ " sheetId="1" r:id="rId1"/>
  </sheets>
  <definedNames>
    <definedName name="_xlnm.Print_Area" localSheetId="0">'8-ОЗ '!$A$1:$S$70</definedName>
  </definedNames>
  <calcPr iterate="1"/>
</workbook>
</file>

<file path=xl/calcChain.xml><?xml version="1.0" encoding="utf-8"?>
<calcChain xmlns="http://schemas.openxmlformats.org/spreadsheetml/2006/main">
  <c i="1" r="S59"/>
  <c r="R59"/>
  <c r="Q59"/>
  <c r="P59"/>
  <c r="O59"/>
  <c r="N59"/>
  <c r="M59"/>
  <c r="L59"/>
  <c r="K59"/>
  <c r="J59"/>
  <c r="I59"/>
  <c r="H59"/>
  <c r="G59"/>
  <c r="F59"/>
  <c r="E59"/>
  <c r="D59"/>
  <c r="C59"/>
  <c r="P58"/>
  <c r="L58"/>
  <c r="H58"/>
  <c r="C58"/>
  <c r="P57"/>
  <c r="L57"/>
  <c r="H57"/>
  <c r="D57"/>
  <c r="C57"/>
  <c r="P56"/>
  <c r="M56"/>
  <c r="L56"/>
  <c r="H56"/>
  <c r="D56"/>
  <c r="C56"/>
  <c r="S55"/>
  <c r="P55"/>
  <c r="L55"/>
  <c r="H55"/>
  <c r="D55"/>
  <c r="C55"/>
  <c r="P54"/>
  <c r="L54"/>
  <c r="H54"/>
  <c r="D54"/>
  <c r="C54"/>
  <c r="R53"/>
  <c r="P53"/>
  <c r="L53"/>
  <c r="H53"/>
  <c r="D53"/>
  <c r="C53"/>
  <c r="P52"/>
  <c r="L52"/>
  <c r="H52"/>
  <c r="D52"/>
  <c r="C52"/>
  <c r="S51"/>
  <c r="R51"/>
  <c r="P51"/>
  <c r="L51"/>
  <c r="H51"/>
  <c r="D51"/>
  <c r="C51"/>
  <c r="S50"/>
  <c r="R50"/>
  <c r="Q50"/>
  <c r="P50"/>
  <c r="O50"/>
  <c r="N50"/>
  <c r="M50"/>
  <c r="L50"/>
  <c r="K50"/>
  <c r="J50"/>
  <c r="I50"/>
  <c r="H50"/>
  <c r="G50"/>
  <c r="F50"/>
  <c r="E50"/>
  <c r="D50"/>
  <c r="C50"/>
  <c r="P49"/>
  <c r="L49"/>
  <c r="H49"/>
  <c r="D49"/>
  <c r="C49"/>
  <c r="R48"/>
  <c r="P48"/>
  <c r="L48"/>
  <c r="H48"/>
  <c r="D48"/>
  <c r="C48"/>
  <c r="S47"/>
  <c r="R47"/>
  <c r="Q47"/>
  <c r="P47"/>
  <c r="O47"/>
  <c r="N47"/>
  <c r="M47"/>
  <c r="L47"/>
  <c r="K47"/>
  <c r="J47"/>
  <c r="I47"/>
  <c r="H47"/>
  <c r="G47"/>
  <c r="F47"/>
  <c r="E47"/>
  <c r="D47"/>
  <c r="C47"/>
  <c r="S46"/>
  <c r="P46"/>
  <c r="L46"/>
  <c r="H46"/>
  <c r="D46"/>
  <c r="C46"/>
  <c r="S45"/>
  <c r="Q45"/>
  <c r="P45"/>
  <c r="L45"/>
  <c r="H45"/>
  <c r="D45"/>
  <c r="C45"/>
  <c r="P44"/>
  <c r="L44"/>
  <c r="H44"/>
  <c r="D44"/>
  <c r="C44"/>
  <c r="P43"/>
  <c r="L43"/>
  <c r="H43"/>
  <c r="D43"/>
  <c r="C43"/>
  <c r="S42"/>
  <c r="R42"/>
  <c r="Q42"/>
  <c r="P42"/>
  <c r="O42"/>
  <c r="N42"/>
  <c r="M42"/>
  <c r="L42"/>
  <c r="K42"/>
  <c r="J42"/>
  <c r="I42"/>
  <c r="H42"/>
  <c r="G42"/>
  <c r="F42"/>
  <c r="E42"/>
  <c r="D42"/>
  <c r="C42"/>
  <c r="S41"/>
  <c r="R41"/>
  <c r="Q41"/>
  <c r="P41"/>
  <c r="O41"/>
  <c r="N41"/>
  <c r="M41"/>
  <c r="L41"/>
  <c r="K41"/>
  <c r="J41"/>
  <c r="I41"/>
  <c r="H41"/>
  <c r="G41"/>
  <c r="F41"/>
  <c r="E41"/>
  <c r="D41"/>
  <c r="S40"/>
  <c r="R40"/>
  <c r="Q40"/>
  <c r="P40"/>
  <c r="O40"/>
  <c r="N40"/>
  <c r="M40"/>
  <c r="L40"/>
  <c r="K40"/>
  <c r="J40"/>
  <c r="I40"/>
  <c r="H40"/>
  <c r="G40"/>
  <c r="F40"/>
  <c r="E40"/>
  <c r="D40"/>
  <c r="S39"/>
  <c r="R39"/>
  <c r="Q39"/>
  <c r="P39"/>
  <c r="O39"/>
  <c r="N39"/>
  <c r="M39"/>
  <c r="L39"/>
  <c r="K39"/>
  <c r="J39"/>
  <c r="I39"/>
  <c r="H39"/>
  <c r="G39"/>
  <c r="F39"/>
  <c r="E39"/>
  <c r="D39"/>
  <c r="C39"/>
  <c r="S38"/>
  <c r="R38"/>
  <c r="Q38"/>
  <c r="P38"/>
  <c r="O38"/>
  <c r="N38"/>
  <c r="M38"/>
  <c r="L38"/>
  <c r="K38"/>
  <c r="J38"/>
  <c r="I38"/>
  <c r="H38"/>
  <c r="G38"/>
  <c r="F38"/>
  <c r="E38"/>
  <c r="D38"/>
  <c r="P37"/>
  <c r="L37"/>
  <c r="H37"/>
  <c r="D37"/>
  <c r="C37"/>
  <c r="R36"/>
  <c r="P36"/>
  <c r="L36"/>
  <c r="H36"/>
  <c r="D36"/>
  <c r="C36"/>
  <c r="S35"/>
  <c r="R35"/>
  <c r="Q35"/>
  <c r="P35"/>
  <c r="O35"/>
  <c r="N35"/>
  <c r="M35"/>
  <c r="L35"/>
  <c r="K35"/>
  <c r="J35"/>
  <c r="I35"/>
  <c r="H35"/>
  <c r="G35"/>
  <c r="F35"/>
  <c r="E35"/>
  <c r="D35"/>
  <c r="C35"/>
  <c r="P34"/>
  <c r="L34"/>
  <c r="H34"/>
  <c r="D34"/>
  <c r="C34"/>
  <c r="P33"/>
  <c r="L33"/>
  <c r="H33"/>
  <c r="D33"/>
  <c r="C33"/>
  <c r="P32"/>
  <c r="L32"/>
  <c r="H32"/>
  <c r="D32"/>
  <c r="C32"/>
  <c r="P31"/>
  <c r="L31"/>
  <c r="H31"/>
  <c r="D31"/>
  <c r="C31"/>
  <c r="P30"/>
  <c r="L30"/>
  <c r="H30"/>
  <c r="D30"/>
  <c r="C30"/>
  <c r="P29"/>
  <c r="L29"/>
  <c r="H29"/>
  <c r="D29"/>
  <c r="C29"/>
  <c r="P28"/>
  <c r="L28"/>
  <c r="H28"/>
  <c r="D28"/>
  <c r="C28"/>
  <c r="P27"/>
  <c r="L27"/>
  <c r="H27"/>
  <c r="D27"/>
  <c r="C27"/>
  <c r="S26"/>
  <c r="R26"/>
  <c r="Q26"/>
  <c r="P26"/>
  <c r="O26"/>
  <c r="N26"/>
  <c r="M26"/>
  <c r="L26"/>
  <c r="K26"/>
  <c r="J26"/>
  <c r="I26"/>
  <c r="H26"/>
  <c r="G26"/>
  <c r="F26"/>
  <c r="E26"/>
  <c r="D26"/>
  <c r="C26"/>
  <c r="S25"/>
  <c r="R25"/>
  <c r="Q25"/>
  <c r="P25"/>
  <c r="O25"/>
  <c r="N25"/>
  <c r="M25"/>
  <c r="L25"/>
  <c r="K25"/>
  <c r="J25"/>
  <c r="I25"/>
  <c r="H25"/>
  <c r="G25"/>
  <c r="F25"/>
  <c r="E25"/>
  <c r="D25"/>
  <c r="C25"/>
  <c r="P24"/>
  <c r="L24"/>
  <c r="H24"/>
  <c r="D24"/>
  <c r="C24"/>
  <c r="P23"/>
  <c r="L23"/>
  <c r="H23"/>
  <c r="D23"/>
  <c r="C23"/>
  <c r="S22"/>
  <c r="R22"/>
  <c r="Q22"/>
  <c r="P22"/>
  <c r="O22"/>
  <c r="N22"/>
  <c r="M22"/>
  <c r="L22"/>
  <c r="K22"/>
  <c r="J22"/>
  <c r="I22"/>
  <c r="H22"/>
  <c r="F22"/>
  <c r="E22"/>
  <c r="D22"/>
  <c r="C22"/>
  <c r="P21"/>
  <c r="L21"/>
  <c r="H21"/>
  <c r="D21"/>
  <c r="C21"/>
  <c r="P20"/>
  <c r="L20"/>
  <c r="H20"/>
  <c r="D20"/>
  <c r="C20"/>
  <c r="P19"/>
  <c r="L19"/>
  <c r="H19"/>
  <c r="D19"/>
  <c r="C19"/>
  <c r="P18"/>
  <c r="L18"/>
  <c r="H18"/>
  <c r="D18"/>
  <c r="C18"/>
  <c r="S17"/>
  <c r="R17"/>
  <c r="Q17"/>
  <c r="P17"/>
  <c r="O17"/>
  <c r="N17"/>
  <c r="M17"/>
  <c r="L17"/>
  <c r="K17"/>
  <c r="J17"/>
  <c r="I17"/>
  <c r="H17"/>
  <c r="G17"/>
  <c r="F17"/>
  <c r="E17"/>
  <c r="D17"/>
  <c r="C17"/>
  <c r="P16"/>
  <c r="L16"/>
  <c r="H16"/>
  <c r="D16"/>
  <c r="C16"/>
  <c r="S15"/>
  <c r="R15"/>
  <c r="Q15"/>
  <c r="P15"/>
  <c r="O15"/>
  <c r="N15"/>
  <c r="M15"/>
  <c r="L15"/>
  <c r="K15"/>
  <c r="J15"/>
  <c r="I15"/>
  <c r="H15"/>
  <c r="G15"/>
  <c r="F15"/>
  <c r="E15"/>
  <c r="D15"/>
  <c r="C15"/>
  <c r="S14"/>
  <c r="R14"/>
  <c r="Q14"/>
  <c r="P14"/>
  <c r="O14"/>
  <c r="N14"/>
  <c r="M14"/>
  <c r="L14"/>
  <c r="K14"/>
  <c r="J14"/>
  <c r="I14"/>
  <c r="H14"/>
  <c r="G14"/>
  <c r="F14"/>
  <c r="E14"/>
  <c r="D14"/>
  <c r="S13"/>
  <c r="R13"/>
  <c r="Q13"/>
  <c r="P13"/>
  <c r="O13"/>
  <c r="N13"/>
  <c r="M13"/>
  <c r="L13"/>
  <c r="K13"/>
  <c r="J13"/>
  <c r="I13"/>
  <c r="H13"/>
  <c r="G13"/>
  <c r="F13"/>
  <c r="E13"/>
  <c r="D13"/>
  <c r="S12"/>
  <c r="R12"/>
  <c r="Q12"/>
  <c r="P12"/>
  <c r="O12"/>
  <c r="N12"/>
  <c r="M12"/>
  <c r="L12"/>
  <c r="K12"/>
  <c r="J12"/>
  <c r="I12"/>
  <c r="H12"/>
  <c r="G12"/>
  <c r="F12"/>
  <c r="E12"/>
  <c r="D12"/>
  <c r="C12"/>
  <c r="S11"/>
  <c r="R11"/>
  <c r="Q11"/>
  <c r="P11"/>
  <c r="O11"/>
  <c r="N11"/>
  <c r="M11"/>
  <c r="L11"/>
  <c r="K11"/>
  <c r="J11"/>
  <c r="I11"/>
  <c r="H11"/>
  <c r="G11"/>
  <c r="F11"/>
  <c r="D11"/>
  <c r="C11"/>
</calcChain>
</file>

<file path=xl/comments1.xml><?xml version="1.0" encoding="utf-8"?>
<comments xmlns="http://schemas.openxmlformats.org/spreadsheetml/2006/main">
  <authors>
    <author>Kovrova-EV</author>
  </authors>
  <commentList>
    <comment ref="M35" authorId="0">
      <text>
        <r>
          <rPr>
            <rFont val="Tahoma"/>
            <charset val="204"/>
            <b val="1"/>
            <color indexed="81"/>
            <sz val="9"/>
            <scheme val="none"/>
          </rPr>
          <t>Kovrova-EV:</t>
        </r>
        <r>
          <rPr>
            <rFont val="Tahoma"/>
            <charset val="204"/>
            <color indexed="81"/>
            <sz val="9"/>
            <scheme val="none"/>
          </rPr>
          <t>_x000A_весь квартал взят из кас плана</t>
        </r>
      </text>
    </comment>
    <comment ref="Q35" authorId="0">
      <text>
        <r>
          <rPr>
            <rFont val="Tahoma"/>
            <charset val="204"/>
            <b val="1"/>
            <color indexed="81"/>
            <sz val="9"/>
            <scheme val="none"/>
          </rPr>
          <t>Kovrova-EV:</t>
        </r>
        <r>
          <rPr>
            <rFont val="Tahoma"/>
            <charset val="204"/>
            <color indexed="81"/>
            <sz val="9"/>
            <scheme val="none"/>
          </rPr>
          <t>_x000A_весь квартал взят из кас плана</t>
        </r>
      </text>
    </comment>
  </commentList>
</comments>
</file>

<file path=xl/sharedStrings.xml><?xml version="1.0" encoding="utf-8"?>
<sst xmlns="http://schemas.openxmlformats.org/spreadsheetml/2006/main">
  <si>
    <t>Утверждаю:</t>
  </si>
  <si>
    <t>Приложение 1</t>
  </si>
  <si>
    <t xml:space="preserve">Заместитель Председателя                                                                                                          Правительства Ивановской области –
директор Департамента финансов 
Ивановской области                                                                                  
Л.В.Яковлева
</t>
  </si>
  <si>
    <t xml:space="preserve">к Порядку составления и ведения кассового плана </t>
  </si>
  <si>
    <t>Дата : 06.04.2020</t>
  </si>
  <si>
    <t>Кассовый план исполнения областного бюджета</t>
  </si>
  <si>
    <t xml:space="preserve">на  2020 год </t>
  </si>
  <si>
    <t>(тыс.руб.)</t>
  </si>
  <si>
    <t>Наименование показателя</t>
  </si>
  <si>
    <t>код строки</t>
  </si>
  <si>
    <t xml:space="preserve">Утверждено на 2020 год     (З-н от 26.03.2020 №8-ОЗ)</t>
  </si>
  <si>
    <t>1 квартал-факт**</t>
  </si>
  <si>
    <t xml:space="preserve">январь </t>
  </si>
  <si>
    <t xml:space="preserve">февраль </t>
  </si>
  <si>
    <t xml:space="preserve">март </t>
  </si>
  <si>
    <t>2 квартал*</t>
  </si>
  <si>
    <t xml:space="preserve">апрель </t>
  </si>
  <si>
    <t xml:space="preserve">май </t>
  </si>
  <si>
    <t>июнь</t>
  </si>
  <si>
    <t>3 квартал</t>
  </si>
  <si>
    <t>июль</t>
  </si>
  <si>
    <t>август</t>
  </si>
  <si>
    <t>сентябрь</t>
  </si>
  <si>
    <t>4 квартал</t>
  </si>
  <si>
    <t>октябрь</t>
  </si>
  <si>
    <t>ноябрь</t>
  </si>
  <si>
    <t>декабрь</t>
  </si>
  <si>
    <t>4</t>
  </si>
  <si>
    <t>5</t>
  </si>
  <si>
    <t>6</t>
  </si>
  <si>
    <t>Остатки средств областного бюджета на начало периода, в том числе за счет:</t>
  </si>
  <si>
    <t>средства дорожного фонда, в т.ч. (стр.111+112):</t>
  </si>
  <si>
    <t>средства областного бюджета</t>
  </si>
  <si>
    <t>средств федерального бюджета</t>
  </si>
  <si>
    <t>ПРОГНОЗ КАССОВЫХ ПОСТУПЛЕНИЙ В ОБЛАСТНОЙ БЮДЖЕТ, в т.ч. (стр.210+220)</t>
  </si>
  <si>
    <t>Прогноз поступлений налоговых и неналоговых доходов в областной бюджет</t>
  </si>
  <si>
    <t>Прогноз безвозмездных поступлений в областной бюджет, в т.ч.(стр.221+222+223+224):</t>
  </si>
  <si>
    <t>дотации на выравнивание бюджетной обеспеченности бюджетам субъектов Российской Федерации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</si>
  <si>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цели.</t>
  </si>
  <si>
    <t xml:space="preserve">безвозмездные поступления, за исключением дотаций бюджетам субъектов Российской Федерации и доходов бюджетов субъектов  Российской 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</si>
  <si>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субъектов  Российской  Федерации от   возврата   бюджетами   бюджетной  системы Российской    Федерации    остатков    субсидий, субвенций  и  иных   межбюджетных   трансфертов, имеющих целевое назначение, прошлых лет</t>
  </si>
  <si>
    <t>Прогноз поступлений в областной бюджет средств дорожного фонда, в т.ч.(стр.231+232)</t>
  </si>
  <si>
    <t>за счет средств областного бюджета, в т.ч. остатков прошлых лет</t>
  </si>
  <si>
    <t>за счет средств федерального бюджета, в т.ч. остатков прошлых лет</t>
  </si>
  <si>
    <t>ПРОГНОЗ КАССОВЫХ ВЫПЛАТ ИЗ ОБЛАСТНОГО БЮДЖЕТА, в т.ч. (стр. 310+320+330+340):</t>
  </si>
  <si>
    <t>Кассовые выплаты на перечисление межбюджетных трансфертов другим бюджетам бюджетной системы</t>
  </si>
  <si>
    <t>в т.ч. кассовые выплаты на перечисление дотаций другим бюджетам бюджетной системы</t>
  </si>
  <si>
    <t>в т.ч. кассовые выплаты на перечисление субсидий другим бюджетам бюджетной системы</t>
  </si>
  <si>
    <t>в т.ч. кассовые выплаты на перечисление субвенций другим бюджетам бюджетной системы</t>
  </si>
  <si>
    <t>в т.ч. кассовые выплаты на перечисление иных межбюджетных трансфертов другим бюджетам бюджетной системы</t>
  </si>
  <si>
    <t>Кассовые выплаты на перечисление субсидий юридическим лицам (за исключением субсидий государственным учреждениям)</t>
  </si>
  <si>
    <t>Кассовые выплаты на перечисление бюджетных инвестиций</t>
  </si>
  <si>
    <t>Иные кассовые выплаты</t>
  </si>
  <si>
    <t>Справочно: кассовые выплаты за счет средств федерального бюджета, с учетом средств, софинансируемым за счет средств областного бюджета</t>
  </si>
  <si>
    <t>Справочно: кассовые выплаты за счет средств дорожного фонда, в т.ч. (стр.361+362):</t>
  </si>
  <si>
    <t>Остатки средств областного бюджета на конец периода, в том числе за счет:</t>
  </si>
  <si>
    <t>средства дорожного фонда, в т.ч. (стр.411+412):</t>
  </si>
  <si>
    <t>средства областного бюджета (стр.111+231-361)</t>
  </si>
  <si>
    <t>средств федерального бюджета (стр.112+232-362)</t>
  </si>
  <si>
    <t>ПРОГНОЗ ПОСТУПЛЕНИЙ И ВЫПЛАТ ПО ИСТОЧНИКАМ ФИНАНСИРОВАНИЯ ДЕФИЦИТА ОБЛАСТНОГО БЮДЖЕТА (стр.510+610+520+620+530+540+550+650+560+660+570+580+590***)</t>
  </si>
  <si>
    <t>500, 600</t>
  </si>
  <si>
    <t>Размещение государственных ценных бумаг</t>
  </si>
  <si>
    <t>Погашение ценных бумаг</t>
  </si>
  <si>
    <t>Получение кредитов от кредитных организаций</t>
  </si>
  <si>
    <t>Погашение кредитов от кредитных организаций</t>
  </si>
  <si>
    <t>Получение бюджетных кредитов, полученных от других бюджетов бюджетной системы, в т.ч.:</t>
  </si>
  <si>
    <t xml:space="preserve">кредиты на пополнение остатков средств на  счетах бюджета </t>
  </si>
  <si>
    <t>бюджетные кредиты от других бюджетов бюджетной системы</t>
  </si>
  <si>
    <t>Погашение бюджетных кредитов, полученных от других бюджетов бюджетной системы, в т.ч.:</t>
  </si>
  <si>
    <t xml:space="preserve">Возврат кредитов от муниципальных образований </t>
  </si>
  <si>
    <t>Предоставление кредитов муниципальным образованиям</t>
  </si>
  <si>
    <t>Средства от продажи акций</t>
  </si>
  <si>
    <t xml:space="preserve">Исполнение государственных гарантий </t>
  </si>
  <si>
    <t>Возврат кредитов от юридических лиц</t>
  </si>
  <si>
    <t>Увеличение финансовых активов за счет средств бюджетных и автономных учреждений</t>
  </si>
  <si>
    <t>Изменение остатков средств на счетах по учету средств бюджета</t>
  </si>
  <si>
    <t>*-текущий квартал разбивается по месяцам</t>
  </si>
  <si>
    <t>** - по окончании периода указывается фактическое исполнение областного бюджета</t>
  </si>
  <si>
    <t>***-в части средств областного бюджета</t>
  </si>
  <si>
    <t>***- только при расчете по графе 2</t>
  </si>
  <si>
    <t>*****В том числе поступления от некоммерческой организации "Фонд развития моногородов" в бюджеты субъектов Российской Федерации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 в сумме 197 162,4т.р.</t>
  </si>
  <si>
    <t>Начальник отдела казначейского исполнения областного бюджета</t>
  </si>
  <si>
    <t>__________________</t>
  </si>
  <si>
    <t xml:space="preserve">Н.С. Есичева </t>
  </si>
  <si>
    <t>(подпись)</t>
  </si>
  <si>
    <t>(расшифровка подписи)</t>
  </si>
</sst>
</file>

<file path=xl/styles.xml><?xml version="1.0" encoding="utf-8"?>
<styleSheet xmlns="http://schemas.openxmlformats.org/spreadsheetml/2006/main">
  <numFmts count="1">
    <numFmt numFmtId="193" formatCode="#,##0.0"/>
  </numFmts>
  <fonts count="47">
    <font>
      <sz val="10"/>
      <name val="Arial"/>
      <family val="0"/>
    </font>
    <font>
      <sz val="10"/>
      <name val="Arial"/>
      <charset val="204"/>
    </font>
    <font>
      <i/>
      <sz val="10"/>
      <name val="Arial"/>
      <charset val="204"/>
    </font>
    <font>
      <b/>
      <sz val="10"/>
      <name val="Arial"/>
      <charset val="204"/>
    </font>
    <font>
      <b/>
      <i/>
      <sz val="10"/>
      <name val="Arial"/>
      <charset val="204"/>
    </font>
    <font>
      <sz val="12"/>
      <name val="Arial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theme="1"/>
      <name val="Calibri"/>
      <charset val="204"/>
      <scheme val="minor"/>
    </font>
    <font>
      <sz val="12"/>
      <color theme="1"/>
      <name val="Calibri"/>
      <charset val="204"/>
      <scheme val="minor"/>
    </font>
    <font>
      <b/>
      <sz val="12"/>
      <name val="Arial"/>
      <charset val="204"/>
    </font>
    <font>
      <sz val="14"/>
      <name val="Arial"/>
      <charset val="204"/>
    </font>
    <font>
      <u/>
      <sz val="14"/>
      <name val="Times New Roman"/>
      <family val="1"/>
      <charset val="204"/>
    </font>
    <font>
      <b/>
      <sz val="12"/>
      <name val="Arial Cyr"/>
      <family val="0"/>
      <charset val="204"/>
    </font>
    <font>
      <sz val="10"/>
      <name val="Arial Cyr"/>
      <family val="0"/>
      <charset val="204"/>
    </font>
    <font>
      <sz val="11"/>
      <name val="Calibri"/>
    </font>
    <font>
      <sz val="11"/>
      <color theme="1"/>
      <name val="Calibri"/>
      <charset val="204"/>
      <scheme val="minor"/>
    </font>
    <font>
      <sz val="14"/>
      <color theme="1"/>
      <name val="Calibri"/>
      <charset val="204"/>
      <scheme val="minor"/>
    </font>
    <font>
      <sz val="14"/>
      <color theme="0"/>
      <name val="Calibri"/>
      <charset val="204"/>
      <scheme val="minor"/>
    </font>
    <font>
      <sz val="11"/>
      <name val="Calibri"/>
      <scheme val="minor"/>
    </font>
    <font>
      <sz val="10"/>
      <color rgb="FF000000"/>
      <name val="Arial"/>
      <family val="0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sz val="14"/>
      <color rgb="FF3F3F76"/>
      <name val="Calibri"/>
      <charset val="204"/>
      <scheme val="minor"/>
    </font>
    <font>
      <b/>
      <sz val="14"/>
      <color rgb="FF3F3F3F"/>
      <name val="Calibri"/>
      <charset val="204"/>
      <scheme val="minor"/>
    </font>
    <font>
      <b/>
      <sz val="14"/>
      <color rgb="FFFA7D00"/>
      <name val="Calibri"/>
      <charset val="204"/>
      <scheme val="minor"/>
    </font>
    <font>
      <b/>
      <sz val="14"/>
      <color theme="1"/>
      <name val="Calibri"/>
      <charset val="204"/>
      <scheme val="minor"/>
    </font>
    <font>
      <b/>
      <sz val="14"/>
      <color theme="0"/>
      <name val="Calibri"/>
      <charset val="204"/>
      <scheme val="minor"/>
    </font>
    <font>
      <sz val="14"/>
      <color rgb="FF9C6500"/>
      <name val="Calibri"/>
      <charset val="204"/>
      <scheme val="minor"/>
    </font>
    <font>
      <sz val="14"/>
      <color rgb="FF9C0006"/>
      <name val="Calibri"/>
      <charset val="204"/>
      <scheme val="minor"/>
    </font>
    <font>
      <i/>
      <sz val="14"/>
      <color rgb="FF7F7F7F"/>
      <name val="Calibri"/>
      <charset val="204"/>
      <scheme val="minor"/>
    </font>
    <font>
      <sz val="11"/>
      <color indexed="8"/>
      <name val="Calibri"/>
      <charset val="204"/>
    </font>
    <font>
      <sz val="14"/>
      <color rgb="FFFA7D00"/>
      <name val="Calibri"/>
      <charset val="204"/>
      <scheme val="minor"/>
    </font>
    <font>
      <sz val="14"/>
      <color rgb="FFFF0000"/>
      <name val="Calibri"/>
      <charset val="204"/>
      <scheme val="minor"/>
    </font>
    <font>
      <sz val="14"/>
      <color rgb="FF006100"/>
      <name val="Calibri"/>
      <charset val="20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799981688894314"/>
        <bgColor indexed="65"/>
      </patternFill>
    </fill>
    <fill>
      <patternFill patternType="solid">
        <fgColor theme="5" tint="0.799981688894314"/>
        <bgColor indexed="65"/>
      </patternFill>
    </fill>
    <fill>
      <patternFill patternType="solid">
        <fgColor theme="6" tint="0.799981688894314"/>
        <bgColor indexed="65"/>
      </patternFill>
    </fill>
    <fill>
      <patternFill patternType="solid">
        <fgColor theme="7" tint="0.799981688894314"/>
        <bgColor indexed="65"/>
      </patternFill>
    </fill>
    <fill>
      <patternFill patternType="solid">
        <fgColor theme="8" tint="0.799981688894314"/>
        <bgColor indexed="65"/>
      </patternFill>
    </fill>
    <fill>
      <patternFill patternType="solid">
        <fgColor theme="9" tint="0.799981688894314"/>
        <bgColor indexed="65"/>
      </patternFill>
    </fill>
    <fill>
      <patternFill patternType="solid">
        <fgColor theme="4" tint="0.599993896298105"/>
        <bgColor indexed="65"/>
      </patternFill>
    </fill>
    <fill>
      <patternFill patternType="solid">
        <fgColor theme="5" tint="0.599993896298105"/>
        <bgColor indexed="65"/>
      </patternFill>
    </fill>
    <fill>
      <patternFill patternType="solid">
        <fgColor theme="6" tint="0.599993896298105"/>
        <bgColor indexed="65"/>
      </patternFill>
    </fill>
    <fill>
      <patternFill patternType="solid">
        <fgColor theme="7" tint="0.599993896298105"/>
        <bgColor indexed="65"/>
      </patternFill>
    </fill>
    <fill>
      <patternFill patternType="solid">
        <fgColor theme="8" tint="0.599993896298105"/>
        <bgColor indexed="65"/>
      </patternFill>
    </fill>
    <fill>
      <patternFill patternType="solid">
        <fgColor theme="9" tint="0.599993896298105"/>
        <bgColor indexed="65"/>
      </patternFill>
    </fill>
    <fill>
      <patternFill patternType="solid">
        <fgColor theme="4" tint="0.399975585192419"/>
        <bgColor indexed="65"/>
      </patternFill>
    </fill>
    <fill>
      <patternFill patternType="solid">
        <fgColor theme="5" tint="0.399975585192419"/>
        <bgColor indexed="65"/>
      </patternFill>
    </fill>
    <fill>
      <patternFill patternType="solid">
        <fgColor theme="6" tint="0.399975585192419"/>
        <bgColor indexed="65"/>
      </patternFill>
    </fill>
    <fill>
      <patternFill patternType="solid">
        <fgColor theme="7" tint="0.399975585192419"/>
        <bgColor indexed="65"/>
      </patternFill>
    </fill>
    <fill>
      <patternFill patternType="solid">
        <fgColor theme="8" tint="0.399975585192419"/>
        <bgColor indexed="65"/>
      </patternFill>
    </fill>
    <fill>
      <patternFill patternType="solid">
        <fgColor theme="9" tint="0.399975585192419"/>
        <bgColor indexed="65"/>
      </patternFill>
    </fill>
    <fill>
      <patternFill patternType="solid">
        <fgColor rgb="FFC0C0C0"/>
        <bgColor indexed="65"/>
      </patternFill>
    </fill>
    <fill>
      <patternFill patternType="solid">
        <fgColor rgb="FFFFFF99"/>
        <bgColor indexed="65"/>
      </patternFill>
    </fill>
    <fill>
      <patternFill patternType="solid">
        <fgColor rgb="FFCCFFFF"/>
        <bgColor indexed="65"/>
      </patternFill>
    </fill>
    <fill>
      <patternFill patternType="solid">
        <fgColor theme="4"/>
        <bgColor indexed="65"/>
      </patternFill>
    </fill>
    <fill>
      <patternFill patternType="solid">
        <fgColor theme="5"/>
        <bgColor indexed="65"/>
      </patternFill>
    </fill>
    <fill>
      <patternFill patternType="solid">
        <fgColor theme="6"/>
        <bgColor indexed="65"/>
      </patternFill>
    </fill>
    <fill>
      <patternFill patternType="solid">
        <fgColor theme="7"/>
        <bgColor indexed="65"/>
      </patternFill>
    </fill>
    <fill>
      <patternFill patternType="solid">
        <fgColor theme="8"/>
        <bgColor indexed="65"/>
      </patternFill>
    </fill>
    <fill>
      <patternFill patternType="solid">
        <fgColor theme="9"/>
        <bgColor indexed="65"/>
      </patternFill>
    </fill>
    <fill>
      <patternFill patternType="solid">
        <fgColor rgb="FFFFCC99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rgb="FFFFFFCC"/>
        <bgColor indexed="65"/>
      </patternFill>
    </fill>
    <fill>
      <patternFill patternType="solid">
        <fgColor rgb="FFC6EFCE"/>
        <bgColor indexed="65"/>
      </patternFill>
    </fill>
  </fills>
  <borders count="24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medium">
        <color indexed="64"/>
      </bottom>
      <diagonal>
        <color indexed="0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>
        <color indexed="0"/>
      </diagonal>
    </border>
    <border>
      <left>
        <color indexed="0"/>
      </left>
      <right style="medium">
        <color indexed="64"/>
      </right>
      <top style="medium">
        <color indexed="64"/>
      </top>
      <bottom style="medium">
        <color indexed="64"/>
      </bottom>
      <diagonal>
        <color indexed="0"/>
      </diagonal>
    </border>
    <border>
      <left style="medium">
        <color indexed="64"/>
      </left>
      <right style="medium">
        <color indexed="64"/>
      </right>
      <top>
        <color indexed="0"/>
      </top>
      <bottom style="medium">
        <color indexed="64"/>
      </bottom>
      <diagonal>
        <color indexed="0"/>
      </diagonal>
    </border>
    <border>
      <left>
        <color indexed="0"/>
      </left>
      <right style="medium">
        <color indexed="64"/>
      </right>
      <top>
        <color indexed="0"/>
      </top>
      <bottom style="medium">
        <color indexed="64"/>
      </bottom>
      <diagonal>
        <color indexed="0"/>
      </diagonal>
    </border>
    <border>
      <left style="medium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medium">
        <color indexed="64"/>
      </left>
      <right>
        <color indexed="0"/>
      </right>
      <top style="medium">
        <color indexed="64"/>
      </top>
      <bottom style="thin">
        <color indexed="64"/>
      </bottom>
      <diagonal>
        <color indexed="0"/>
      </diagonal>
    </border>
    <border>
      <left style="medium">
        <color indexed="64"/>
      </left>
      <right>
        <color indexed="0"/>
      </right>
      <top style="medium">
        <color indexed="64"/>
      </top>
      <bottom>
        <color indexed="0"/>
      </bottom>
      <diagonal>
        <color indexed="0"/>
      </diagonal>
    </border>
    <border>
      <left style="thin">
        <color rgb="FFD9D9D9"/>
      </left>
      <right style="thin">
        <color rgb="FFD9D9D9"/>
      </right>
      <top>
        <color rgb="FF000000"/>
      </top>
      <bottom style="thin">
        <color rgb="FFD9D9D9"/>
      </bottom>
      <diagonal>
        <color indexed="0"/>
      </diagonal>
    </border>
    <border>
      <left style="thin">
        <color rgb="FFD9D9D9"/>
      </left>
      <right style="thin">
        <color rgb="FFBFBFBF"/>
      </right>
      <top>
        <color rgb="FF000000"/>
      </top>
      <bottom style="thin">
        <color rgb="FFD9D9D9"/>
      </bottom>
      <diagonal>
        <color indexed="0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>
        <color indexed="64"/>
      </diagonal>
    </border>
    <border>
      <left>
        <color rgb="FF000000"/>
      </left>
      <right>
        <color rgb="FF000000"/>
      </right>
      <top>
        <color rgb="FF000000"/>
      </top>
      <bottom style="thin">
        <color rgb="FF000000"/>
      </bottom>
      <diagonal>
        <color indexed="64"/>
      </diagonal>
    </border>
    <border>
      <left style="thin">
        <color rgb="FF000000"/>
      </left>
      <right>
        <color rgb="FF000000"/>
      </right>
      <top>
        <color rgb="FF000000"/>
      </top>
      <bottom>
        <color rgb="FF000000"/>
      </bottom>
      <diagonal>
        <color indexed="64"/>
      </diagonal>
    </border>
    <border>
      <left>
        <color rgb="FF000000"/>
      </left>
      <right>
        <color rgb="FF000000"/>
      </right>
      <top style="thin">
        <color rgb="FF000000"/>
      </top>
      <bottom>
        <color rgb="FF000000"/>
      </bottom>
      <diagonal>
        <color indexed="64"/>
      </diagonal>
    </border>
    <border>
      <left>
        <color indexed="64"/>
      </left>
      <right>
        <color indexed="64"/>
      </right>
      <top style="thin">
        <color rgb="FF000000"/>
      </top>
      <bottom style="thin">
        <color rgb="FF000000"/>
      </bottom>
      <diagonal>
        <color indexed="64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>
        <color indexed="0"/>
      </diagonal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>
        <color indexed="0"/>
      </diagonal>
    </border>
    <border>
      <left>
        <color indexed="0"/>
      </left>
      <right>
        <color indexed="0"/>
      </right>
      <top style="thin">
        <color theme="4"/>
      </top>
      <bottom style="double">
        <color theme="4"/>
      </bottom>
      <diagonal>
        <color indexed="0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>
        <color indexed="0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double">
        <color rgb="FFFF8001"/>
      </bottom>
      <diagonal>
        <color indexed="0"/>
      </diagonal>
    </border>
  </borders>
  <cellStyleXfs count="459">
    <xf numFmtId="0" fontId="0" fillId="0" borderId="1"/>
    <xf numFmtId="0" fontId="1" fillId="0" borderId="1"/>
    <xf numFmtId="0" fontId="25" fillId="5" borderId="1"/>
    <xf numFmtId="0" fontId="26" fillId="0" borderId="1"/>
    <xf numFmtId="0" fontId="27" fillId="0" borderId="1"/>
    <xf numFmtId="0" fontId="1" fillId="0" borderId="1"/>
    <xf numFmtId="0" fontId="28" fillId="6" borderId="1" applyNumberFormat="0" applyBorder="0" applyAlignment="0" applyProtection="0"/>
    <xf numFmtId="0" fontId="27" fillId="6" borderId="1" applyNumberFormat="0" applyBorder="0" applyAlignment="0" applyProtection="0"/>
    <xf numFmtId="0" fontId="27" fillId="6" borderId="1" applyNumberFormat="0" applyBorder="0" applyAlignment="0" applyProtection="0"/>
    <xf numFmtId="0" fontId="28" fillId="7" borderId="1" applyNumberFormat="0" applyBorder="0" applyAlignment="0" applyProtection="0"/>
    <xf numFmtId="0" fontId="27" fillId="7" borderId="1" applyNumberFormat="0" applyBorder="0" applyAlignment="0" applyProtection="0"/>
    <xf numFmtId="0" fontId="27" fillId="7" borderId="1" applyNumberFormat="0" applyBorder="0" applyAlignment="0" applyProtection="0"/>
    <xf numFmtId="0" fontId="28" fillId="8" borderId="1" applyNumberFormat="0" applyBorder="0" applyAlignment="0" applyProtection="0"/>
    <xf numFmtId="0" fontId="27" fillId="8" borderId="1" applyNumberFormat="0" applyBorder="0" applyAlignment="0" applyProtection="0"/>
    <xf numFmtId="0" fontId="27" fillId="8" borderId="1" applyNumberFormat="0" applyBorder="0" applyAlignment="0" applyProtection="0"/>
    <xf numFmtId="0" fontId="28" fillId="9" borderId="1" applyNumberFormat="0" applyBorder="0" applyAlignment="0" applyProtection="0"/>
    <xf numFmtId="0" fontId="27" fillId="9" borderId="1" applyNumberFormat="0" applyBorder="0" applyAlignment="0" applyProtection="0"/>
    <xf numFmtId="0" fontId="27" fillId="9" borderId="1" applyNumberFormat="0" applyBorder="0" applyAlignment="0" applyProtection="0"/>
    <xf numFmtId="0" fontId="28" fillId="10" borderId="1" applyNumberFormat="0" applyBorder="0" applyAlignment="0" applyProtection="0"/>
    <xf numFmtId="0" fontId="27" fillId="10" borderId="1" applyNumberFormat="0" applyBorder="0" applyAlignment="0" applyProtection="0"/>
    <xf numFmtId="0" fontId="27" fillId="10" borderId="1" applyNumberFormat="0" applyBorder="0" applyAlignment="0" applyProtection="0"/>
    <xf numFmtId="0" fontId="28" fillId="11" borderId="1" applyNumberFormat="0" applyBorder="0" applyAlignment="0" applyProtection="0"/>
    <xf numFmtId="0" fontId="27" fillId="11" borderId="1" applyNumberFormat="0" applyBorder="0" applyAlignment="0" applyProtection="0"/>
    <xf numFmtId="0" fontId="27" fillId="11" borderId="1" applyNumberFormat="0" applyBorder="0" applyAlignment="0" applyProtection="0"/>
    <xf numFmtId="0" fontId="28" fillId="12" borderId="1" applyNumberFormat="0" applyBorder="0" applyAlignment="0" applyProtection="0"/>
    <xf numFmtId="0" fontId="27" fillId="12" borderId="1" applyNumberFormat="0" applyBorder="0" applyAlignment="0" applyProtection="0"/>
    <xf numFmtId="0" fontId="27" fillId="12" borderId="1" applyNumberFormat="0" applyBorder="0" applyAlignment="0" applyProtection="0"/>
    <xf numFmtId="0" fontId="28" fillId="13" borderId="1" applyNumberFormat="0" applyBorder="0" applyAlignment="0" applyProtection="0"/>
    <xf numFmtId="0" fontId="27" fillId="13" borderId="1" applyNumberFormat="0" applyBorder="0" applyAlignment="0" applyProtection="0"/>
    <xf numFmtId="0" fontId="27" fillId="13" borderId="1" applyNumberFormat="0" applyBorder="0" applyAlignment="0" applyProtection="0"/>
    <xf numFmtId="0" fontId="28" fillId="14" borderId="1" applyNumberFormat="0" applyBorder="0" applyAlignment="0" applyProtection="0"/>
    <xf numFmtId="0" fontId="27" fillId="14" borderId="1" applyNumberFormat="0" applyBorder="0" applyAlignment="0" applyProtection="0"/>
    <xf numFmtId="0" fontId="27" fillId="14" borderId="1" applyNumberFormat="0" applyBorder="0" applyAlignment="0" applyProtection="0"/>
    <xf numFmtId="0" fontId="28" fillId="15" borderId="1" applyNumberFormat="0" applyBorder="0" applyAlignment="0" applyProtection="0"/>
    <xf numFmtId="0" fontId="27" fillId="15" borderId="1" applyNumberFormat="0" applyBorder="0" applyAlignment="0" applyProtection="0"/>
    <xf numFmtId="0" fontId="27" fillId="15" borderId="1" applyNumberFormat="0" applyBorder="0" applyAlignment="0" applyProtection="0"/>
    <xf numFmtId="0" fontId="28" fillId="16" borderId="1" applyNumberFormat="0" applyBorder="0" applyAlignment="0" applyProtection="0"/>
    <xf numFmtId="0" fontId="27" fillId="16" borderId="1" applyNumberFormat="0" applyBorder="0" applyAlignment="0" applyProtection="0"/>
    <xf numFmtId="0" fontId="27" fillId="16" borderId="1" applyNumberFormat="0" applyBorder="0" applyAlignment="0" applyProtection="0"/>
    <xf numFmtId="0" fontId="28" fillId="17" borderId="1" applyNumberFormat="0" applyBorder="0" applyAlignment="0" applyProtection="0"/>
    <xf numFmtId="0" fontId="27" fillId="17" borderId="1" applyNumberFormat="0" applyBorder="0" applyAlignment="0" applyProtection="0"/>
    <xf numFmtId="0" fontId="27" fillId="17" borderId="1" applyNumberFormat="0" applyBorder="0" applyAlignment="0" applyProtection="0"/>
    <xf numFmtId="0" fontId="29" fillId="18" borderId="1" applyNumberFormat="0" applyBorder="0" applyAlignment="0" applyProtection="0"/>
    <xf numFmtId="0" fontId="29" fillId="19" borderId="1" applyNumberFormat="0" applyBorder="0" applyAlignment="0" applyProtection="0"/>
    <xf numFmtId="0" fontId="29" fillId="20" borderId="1" applyNumberFormat="0" applyBorder="0" applyAlignment="0" applyProtection="0"/>
    <xf numFmtId="0" fontId="29" fillId="21" borderId="1" applyNumberFormat="0" applyBorder="0" applyAlignment="0" applyProtection="0"/>
    <xf numFmtId="0" fontId="29" fillId="22" borderId="1" applyNumberFormat="0" applyBorder="0" applyAlignment="0" applyProtection="0"/>
    <xf numFmtId="0" fontId="29" fillId="23" borderId="1" applyNumberFormat="0" applyBorder="0" applyAlignment="0" applyProtection="0"/>
    <xf numFmtId="0" fontId="30" fillId="0" borderId="1"/>
    <xf numFmtId="0" fontId="30" fillId="0" borderId="1"/>
    <xf numFmtId="4" fontId="31" fillId="0" borderId="11">
      <alignment horizontal="right" vertical="top" shrinkToFit="1"/>
    </xf>
    <xf numFmtId="4" fontId="31" fillId="0" borderId="12">
      <alignment horizontal="right" vertical="top" shrinkToFit="1"/>
    </xf>
    <xf numFmtId="0" fontId="32" fillId="0" borderId="13">
      <alignment horizontal="center" vertical="center" wrapText="1"/>
    </xf>
    <xf numFmtId="0" fontId="33" fillId="0" borderId="1"/>
    <xf numFmtId="0" fontId="33" fillId="0" borderId="1"/>
    <xf numFmtId="0" fontId="30" fillId="0" borderId="1"/>
    <xf numFmtId="0" fontId="33" fillId="24" borderId="1"/>
    <xf numFmtId="0" fontId="33" fillId="0" borderId="1">
      <alignment horizontal="left" vertical="top" wrapText="1"/>
    </xf>
    <xf numFmtId="0" fontId="33" fillId="0" borderId="1"/>
    <xf numFmtId="0" fontId="34" fillId="0" borderId="1">
      <alignment horizontal="center" wrapText="1"/>
    </xf>
    <xf numFmtId="0" fontId="34" fillId="0" borderId="1">
      <alignment horizontal="center"/>
    </xf>
    <xf numFmtId="0" fontId="33" fillId="0" borderId="1">
      <alignment wrapText="1"/>
    </xf>
    <xf numFmtId="0" fontId="33" fillId="0" borderId="1">
      <alignment horizontal="right"/>
    </xf>
    <xf numFmtId="0" fontId="33" fillId="24" borderId="14"/>
    <xf numFmtId="0" fontId="33" fillId="0" borderId="13">
      <alignment horizontal="center" vertical="center" wrapText="1"/>
    </xf>
    <xf numFmtId="0" fontId="33" fillId="0" borderId="15"/>
    <xf numFmtId="0" fontId="33" fillId="0" borderId="13">
      <alignment horizontal="center" vertical="center" shrinkToFit="1"/>
    </xf>
    <xf numFmtId="0" fontId="33" fillId="24" borderId="16"/>
    <xf numFmtId="0" fontId="32" fillId="0" borderId="13">
      <alignment horizontal="left"/>
    </xf>
    <xf numFmtId="4" fontId="32" fillId="25" borderId="13">
      <alignment horizontal="right" vertical="top" shrinkToFit="1"/>
    </xf>
    <xf numFmtId="0" fontId="33" fillId="24" borderId="17"/>
    <xf numFmtId="0" fontId="33" fillId="0" borderId="16"/>
    <xf numFmtId="0" fontId="33" fillId="0" borderId="1">
      <alignment horizontal="left" wrapText="1"/>
    </xf>
    <xf numFmtId="49" fontId="33" fillId="0" borderId="13">
      <alignment horizontal="left" vertical="top" wrapText="1"/>
    </xf>
    <xf numFmtId="4" fontId="33" fillId="26" borderId="13">
      <alignment horizontal="right" vertical="top" shrinkToFit="1"/>
    </xf>
    <xf numFmtId="0" fontId="33" fillId="24" borderId="17">
      <alignment horizontal="center"/>
    </xf>
    <xf numFmtId="0" fontId="33" fillId="24" borderId="1">
      <alignment horizontal="center"/>
    </xf>
    <xf numFmtId="4" fontId="33" fillId="0" borderId="13">
      <alignment horizontal="right" vertical="top" shrinkToFit="1"/>
    </xf>
    <xf numFmtId="49" fontId="32" fillId="0" borderId="13">
      <alignment horizontal="left" vertical="top" wrapText="1"/>
    </xf>
    <xf numFmtId="0" fontId="33" fillId="24" borderId="1">
      <alignment horizontal="left"/>
    </xf>
    <xf numFmtId="4" fontId="33" fillId="0" borderId="15">
      <alignment horizontal="right" shrinkToFit="1"/>
    </xf>
    <xf numFmtId="4" fontId="33" fillId="0" borderId="1">
      <alignment horizontal="right" shrinkToFit="1"/>
    </xf>
    <xf numFmtId="0" fontId="33" fillId="24" borderId="16">
      <alignment horizontal="center"/>
    </xf>
    <xf numFmtId="0" fontId="29" fillId="27" borderId="1" applyNumberFormat="0" applyBorder="0" applyAlignment="0" applyProtection="0"/>
    <xf numFmtId="0" fontId="29" fillId="28" borderId="1" applyNumberFormat="0" applyBorder="0" applyAlignment="0" applyProtection="0"/>
    <xf numFmtId="0" fontId="29" fillId="29" borderId="1" applyNumberFormat="0" applyBorder="0" applyAlignment="0" applyProtection="0"/>
    <xf numFmtId="0" fontId="29" fillId="30" borderId="1" applyNumberFormat="0" applyBorder="0" applyAlignment="0" applyProtection="0"/>
    <xf numFmtId="0" fontId="29" fillId="31" borderId="1" applyNumberFormat="0" applyBorder="0" applyAlignment="0" applyProtection="0"/>
    <xf numFmtId="0" fontId="29" fillId="32" borderId="1" applyNumberFormat="0" applyBorder="0" applyAlignment="0" applyProtection="0"/>
    <xf numFmtId="0" fontId="35" fillId="33" borderId="18" applyNumberFormat="0" applyAlignment="0" applyProtection="0"/>
    <xf numFmtId="0" fontId="36" fillId="34" borderId="19" applyNumberFormat="0" applyAlignment="0" applyProtection="0"/>
    <xf numFmtId="0" fontId="37" fillId="34" borderId="18" applyNumberFormat="0" applyAlignment="0" applyProtection="0"/>
    <xf numFmtId="0" fontId="38" fillId="0" borderId="20" applyNumberFormat="0" applyFill="0" applyAlignment="0" applyProtection="0"/>
    <xf numFmtId="0" fontId="39" fillId="35" borderId="21" applyNumberFormat="0" applyAlignment="0" applyProtection="0"/>
    <xf numFmtId="0" fontId="40" fillId="36" borderId="1" applyNumberFormat="0" applyBorder="0" applyAlignment="0" applyProtection="0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1" fillId="0" borderId="1"/>
    <xf numFmtId="0" fontId="27" fillId="0" borderId="1"/>
    <xf numFmtId="0" fontId="27" fillId="0" borderId="1"/>
    <xf numFmtId="0" fontId="27" fillId="0" borderId="1"/>
    <xf numFmtId="0" fontId="1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1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1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1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1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27" fillId="0" borderId="1"/>
    <xf numFmtId="0" fontId="41" fillId="37" borderId="1" applyNumberFormat="0" applyBorder="0" applyAlignment="0" applyProtection="0"/>
    <xf numFmtId="0" fontId="42" fillId="0" borderId="1" applyNumberFormat="0" applyFill="0" applyBorder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27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43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27" fillId="38" borderId="22" applyNumberFormat="0" applyFont="0" applyAlignment="0" applyProtection="0"/>
    <xf numFmtId="0" fontId="28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27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3" fillId="38" borderId="22" applyNumberFormat="0" applyFont="0" applyAlignment="0" applyProtection="0"/>
    <xf numFmtId="0" fontId="44" fillId="0" borderId="23" applyNumberFormat="0" applyFill="0" applyAlignment="0" applyProtection="0"/>
    <xf numFmtId="0" fontId="45" fillId="0" borderId="1" applyNumberFormat="0" applyFill="0" applyBorder="0" applyAlignment="0" applyProtection="0"/>
    <xf numFmtId="0" fontId="46" fillId="39" borderId="1" applyNumberFormat="0" applyBorder="0" applyAlignment="0" applyProtection="0"/>
  </cellStyleXfs>
  <cellXfs count="170">
    <xf numFmtId="0" fontId="0" fillId="0" borderId="1" xfId="0"/>
    <xf numFmtId="0" fontId="1" fillId="0" borderId="1" xfId="1" applyFont="1"/>
    <xf numFmtId="0" fontId="1" fillId="0" borderId="1" xfId="1" applyFill="1"/>
    <xf numFmtId="0" fontId="2" fillId="0" borderId="1" xfId="1" applyFont="1" applyFill="1" applyBorder="1"/>
    <xf numFmtId="0" fontId="1" fillId="0" borderId="1" xfId="1" applyFont="1" applyFill="1" applyBorder="1"/>
    <xf numFmtId="0" fontId="3" fillId="0" borderId="1" xfId="1" applyFont="1" applyFill="1"/>
    <xf numFmtId="0" fontId="1" fillId="2" borderId="1" xfId="1" applyFill="1"/>
    <xf numFmtId="0" fontId="2" fillId="0" borderId="1" xfId="1" applyFont="1" applyFill="1"/>
    <xf numFmtId="0" fontId="2" fillId="2" borderId="1" xfId="1" applyFont="1" applyFill="1"/>
    <xf numFmtId="0" fontId="2" fillId="0" borderId="1" xfId="1" applyFont="1"/>
    <xf numFmtId="0" fontId="4" fillId="2" borderId="1" xfId="1" applyFont="1" applyFill="1"/>
    <xf numFmtId="0" fontId="1" fillId="2" borderId="1" xfId="1" applyFont="1" applyFill="1"/>
    <xf numFmtId="0" fontId="5" fillId="0" borderId="1" xfId="1" applyFont="1"/>
    <xf numFmtId="0" fontId="1" fillId="0" borderId="1" xfId="1"/>
    <xf numFmtId="0" fontId="3" fillId="0" borderId="1" xfId="1" applyFont="1"/>
    <xf numFmtId="193" fontId="1" fillId="0" borderId="1" xfId="1" applyNumberFormat="1"/>
    <xf numFmtId="193" fontId="3" fillId="0" borderId="1" xfId="1" applyNumberFormat="1" applyFont="1"/>
    <xf numFmtId="0" fontId="6" fillId="0" borderId="1" xfId="1" applyFont="1" applyAlignment="1">
      <alignment horizontal="center" vertical="top" wrapText="1"/>
    </xf>
    <xf numFmtId="0" fontId="7" fillId="0" borderId="1" xfId="1" applyFont="1" applyAlignment="1">
      <alignment vertical="top" wrapText="1"/>
    </xf>
    <xf numFmtId="0" fontId="8" fillId="0" borderId="1" xfId="1" applyFont="1" applyAlignment="1">
      <alignment horizontal="right" vertical="top" wrapText="1"/>
    </xf>
    <xf numFmtId="0" fontId="9" fillId="0" borderId="1" xfId="1" applyFont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1" xfId="1" applyFont="1" applyAlignment="1">
      <alignment horizontal="center" vertical="top" wrapText="1"/>
    </xf>
    <xf numFmtId="0" fontId="10" fillId="0" borderId="1" xfId="1" applyFont="1" applyAlignment="1">
      <alignment horizontal="left" vertical="top" wrapText="1"/>
    </xf>
    <xf numFmtId="0" fontId="7" fillId="0" borderId="1" xfId="1" applyFont="1" applyAlignment="1">
      <alignment horizontal="center" vertical="top" wrapText="1"/>
    </xf>
    <xf numFmtId="0" fontId="10" fillId="0" borderId="1" xfId="1" applyFont="1" applyFill="1" applyAlignment="1">
      <alignment horizontal="center" vertical="top" wrapText="1"/>
    </xf>
    <xf numFmtId="193" fontId="10" fillId="0" borderId="1" xfId="1" applyNumberFormat="1" applyFont="1" applyAlignment="1">
      <alignment horizontal="center" vertical="top" wrapText="1"/>
    </xf>
    <xf numFmtId="193" fontId="7" fillId="0" borderId="1" xfId="1" applyNumberFormat="1" applyFont="1" applyAlignment="1">
      <alignment horizontal="center" vertical="top" wrapText="1"/>
    </xf>
    <xf numFmtId="0" fontId="11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 wrapText="1"/>
    </xf>
    <xf numFmtId="193" fontId="6" fillId="0" borderId="1" xfId="1" applyNumberFormat="1" applyFont="1" applyBorder="1" applyAlignment="1">
      <alignment horizontal="center" vertical="top" wrapText="1"/>
    </xf>
    <xf numFmtId="193" fontId="12" fillId="0" borderId="3" xfId="1" applyNumberFormat="1" applyFont="1" applyBorder="1" applyAlignment="1">
      <alignment horizontal="right" vertical="top" wrapText="1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textRotation="90" readingOrder="1"/>
    </xf>
    <xf numFmtId="0" fontId="6" fillId="0" borderId="4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textRotation="90" wrapText="1"/>
    </xf>
    <xf numFmtId="0" fontId="8" fillId="0" borderId="4" xfId="1" applyFont="1" applyBorder="1" applyAlignment="1">
      <alignment horizontal="center" textRotation="90" wrapText="1"/>
    </xf>
    <xf numFmtId="0" fontId="8" fillId="0" borderId="4" xfId="1" applyFont="1" applyFill="1" applyBorder="1" applyAlignment="1">
      <alignment horizontal="center" textRotation="90" wrapText="1"/>
    </xf>
    <xf numFmtId="193" fontId="8" fillId="0" borderId="4" xfId="1" applyNumberFormat="1" applyFont="1" applyBorder="1" applyAlignment="1">
      <alignment horizontal="center" textRotation="90" wrapText="1"/>
    </xf>
    <xf numFmtId="193" fontId="12" fillId="0" borderId="4" xfId="1" applyNumberFormat="1" applyFont="1" applyBorder="1" applyAlignment="1">
      <alignment horizontal="center" textRotation="90" wrapText="1"/>
    </xf>
    <xf numFmtId="0" fontId="12" fillId="0" borderId="6" xfId="1" applyFont="1" applyBorder="1" applyAlignment="1">
      <alignment horizontal="center"/>
    </xf>
    <xf numFmtId="0" fontId="12" fillId="0" borderId="7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49" fontId="12" fillId="0" borderId="4" xfId="1" applyNumberFormat="1" applyFont="1" applyBorder="1" applyAlignment="1">
      <alignment horizontal="center"/>
    </xf>
    <xf numFmtId="49" fontId="8" fillId="0" borderId="4" xfId="1" applyNumberFormat="1" applyFont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193" fontId="8" fillId="0" borderId="4" xfId="1" applyNumberFormat="1" applyFont="1" applyBorder="1" applyAlignment="1">
      <alignment horizontal="center"/>
    </xf>
    <xf numFmtId="0" fontId="12" fillId="0" borderId="4" xfId="1" applyNumberFormat="1" applyFont="1" applyBorder="1" applyAlignment="1">
      <alignment horizontal="center"/>
    </xf>
    <xf numFmtId="0" fontId="12" fillId="3" borderId="6" xfId="1" applyFont="1" applyFill="1" applyBorder="1" applyAlignment="1">
      <alignment vertical="top" wrapText="1"/>
    </xf>
    <xf numFmtId="0" fontId="12" fillId="3" borderId="7" xfId="1" applyFont="1" applyFill="1" applyBorder="1" applyAlignment="1">
      <alignment horizontal="center" vertical="top" wrapText="1"/>
    </xf>
    <xf numFmtId="193" fontId="12" fillId="3" borderId="4" xfId="1" applyNumberFormat="1" applyFont="1" applyFill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7" xfId="1" applyFont="1" applyBorder="1" applyAlignment="1">
      <alignment horizontal="center" vertical="top" wrapText="1"/>
    </xf>
    <xf numFmtId="193" fontId="13" fillId="0" borderId="4" xfId="1" applyNumberFormat="1" applyFont="1" applyBorder="1" applyAlignment="1">
      <alignment vertical="top"/>
    </xf>
    <xf numFmtId="193" fontId="14" fillId="0" borderId="4" xfId="1" applyNumberFormat="1" applyFont="1" applyBorder="1" applyAlignment="1">
      <alignment vertical="top"/>
    </xf>
    <xf numFmtId="193" fontId="8" fillId="0" borderId="4" xfId="1" applyNumberFormat="1" applyFont="1" applyBorder="1"/>
    <xf numFmtId="193" fontId="8" fillId="0" borderId="4" xfId="1" applyNumberFormat="1" applyFont="1" applyFill="1" applyBorder="1"/>
    <xf numFmtId="193" fontId="8" fillId="0" borderId="4" xfId="1" applyNumberFormat="1" applyFont="1" applyBorder="1" applyAlignment="1">
      <alignment vertical="top"/>
    </xf>
    <xf numFmtId="193" fontId="12" fillId="0" borderId="4" xfId="1" applyNumberFormat="1" applyFont="1" applyBorder="1"/>
    <xf numFmtId="193" fontId="13" fillId="3" borderId="4" xfId="1" applyNumberFormat="1" applyFont="1" applyFill="1" applyBorder="1" applyAlignment="1">
      <alignment vertical="top"/>
    </xf>
    <xf numFmtId="193" fontId="1" fillId="0" borderId="1" xfId="1" applyNumberFormat="1" applyFill="1"/>
    <xf numFmtId="0" fontId="15" fillId="0" borderId="6" xfId="1" applyFont="1" applyFill="1" applyBorder="1" applyAlignment="1">
      <alignment vertical="top" wrapText="1"/>
    </xf>
    <xf numFmtId="0" fontId="15" fillId="0" borderId="7" xfId="1" applyFont="1" applyFill="1" applyBorder="1" applyAlignment="1">
      <alignment horizontal="center" vertical="top" wrapText="1"/>
    </xf>
    <xf numFmtId="193" fontId="13" fillId="0" borderId="4" xfId="1" applyNumberFormat="1" applyFont="1" applyFill="1" applyBorder="1" applyAlignment="1">
      <alignment horizontal="right" wrapText="1"/>
    </xf>
    <xf numFmtId="193" fontId="12" fillId="0" borderId="4" xfId="1" applyNumberFormat="1" applyFont="1" applyFill="1" applyBorder="1" applyAlignment="1"/>
    <xf numFmtId="193" fontId="8" fillId="0" borderId="4" xfId="1" applyNumberFormat="1" applyFont="1" applyFill="1" applyBorder="1" applyAlignment="1"/>
    <xf numFmtId="0" fontId="8" fillId="0" borderId="6" xfId="1" applyFont="1" applyFill="1" applyBorder="1" applyAlignment="1">
      <alignment vertical="top" wrapText="1"/>
    </xf>
    <xf numFmtId="0" fontId="8" fillId="0" borderId="7" xfId="1" applyFont="1" applyFill="1" applyBorder="1" applyAlignment="1">
      <alignment horizontal="center" vertical="top" wrapText="1"/>
    </xf>
    <xf numFmtId="193" fontId="13" fillId="0" borderId="4" xfId="1" applyNumberFormat="1" applyFont="1" applyFill="1" applyBorder="1" applyAlignment="1">
      <alignment wrapText="1"/>
    </xf>
    <xf numFmtId="193" fontId="14" fillId="0" borderId="4" xfId="1" applyNumberFormat="1" applyFont="1" applyFill="1" applyBorder="1" applyAlignment="1">
      <alignment wrapText="1"/>
    </xf>
    <xf numFmtId="0" fontId="8" fillId="2" borderId="6" xfId="1" applyFont="1" applyFill="1" applyBorder="1" applyAlignment="1">
      <alignment vertical="top" wrapText="1"/>
    </xf>
    <xf numFmtId="0" fontId="8" fillId="2" borderId="7" xfId="1" applyFont="1" applyFill="1" applyBorder="1" applyAlignment="1">
      <alignment horizontal="center" vertical="top" wrapText="1"/>
    </xf>
    <xf numFmtId="193" fontId="13" fillId="2" borderId="4" xfId="1" applyNumberFormat="1" applyFont="1" applyFill="1" applyBorder="1" applyAlignment="1">
      <alignment horizontal="right" wrapText="1"/>
    </xf>
    <xf numFmtId="193" fontId="12" fillId="2" borderId="4" xfId="1" applyNumberFormat="1" applyFont="1" applyFill="1" applyBorder="1" applyAlignment="1"/>
    <xf numFmtId="4" fontId="8" fillId="2" borderId="4" xfId="2" applyNumberFormat="1" applyFont="1" applyFill="1" applyBorder="1" applyAlignment="1"/>
    <xf numFmtId="193" fontId="8" fillId="2" borderId="4" xfId="3" applyNumberFormat="1" applyFont="1" applyFill="1" applyBorder="1" applyAlignment="1" applyProtection="1">
      <protection locked="0"/>
    </xf>
    <xf numFmtId="193" fontId="8" fillId="2" borderId="4" xfId="2" applyNumberFormat="1" applyFont="1" applyFill="1" applyBorder="1" applyAlignment="1"/>
    <xf numFmtId="193" fontId="8" fillId="2" borderId="4" xfId="1" applyNumberFormat="1" applyFont="1" applyFill="1" applyBorder="1" applyAlignment="1"/>
    <xf numFmtId="0" fontId="8" fillId="0" borderId="4" xfId="1" applyFont="1" applyFill="1" applyBorder="1" applyAlignment="1">
      <alignment vertical="top" wrapText="1"/>
    </xf>
    <xf numFmtId="193" fontId="8" fillId="0" borderId="4" xfId="2" applyNumberFormat="1" applyFont="1" applyFill="1" applyBorder="1" applyAlignment="1"/>
    <xf numFmtId="193" fontId="13" fillId="3" borderId="4" xfId="1" applyNumberFormat="1" applyFont="1" applyFill="1" applyBorder="1" applyAlignment="1">
      <alignment horizontal="right" wrapText="1"/>
    </xf>
    <xf numFmtId="193" fontId="1" fillId="0" borderId="1" xfId="1" applyNumberFormat="1" applyFont="1" applyFill="1"/>
    <xf numFmtId="0" fontId="15" fillId="2" borderId="7" xfId="1" applyFont="1" applyFill="1" applyBorder="1" applyAlignment="1">
      <alignment horizontal="center" vertical="top" wrapText="1"/>
    </xf>
    <xf numFmtId="0" fontId="16" fillId="2" borderId="6" xfId="1" applyFont="1" applyFill="1" applyBorder="1" applyAlignment="1">
      <alignment vertical="top" wrapText="1"/>
    </xf>
    <xf numFmtId="0" fontId="16" fillId="2" borderId="7" xfId="1" applyFont="1" applyFill="1" applyBorder="1" applyAlignment="1">
      <alignment horizontal="center" vertical="top" wrapText="1"/>
    </xf>
    <xf numFmtId="0" fontId="16" fillId="0" borderId="6" xfId="1" applyFont="1" applyFill="1" applyBorder="1" applyAlignment="1">
      <alignment vertical="top" wrapText="1"/>
    </xf>
    <xf numFmtId="0" fontId="16" fillId="0" borderId="7" xfId="1" applyFont="1" applyFill="1" applyBorder="1" applyAlignment="1">
      <alignment horizontal="center" vertical="top" wrapText="1"/>
    </xf>
    <xf numFmtId="193" fontId="17" fillId="2" borderId="4" xfId="1" applyNumberFormat="1" applyFont="1" applyFill="1" applyBorder="1" applyAlignment="1" applyProtection="1"/>
    <xf numFmtId="193" fontId="17" fillId="0" borderId="4" xfId="1" applyNumberFormat="1" applyFont="1" applyFill="1" applyBorder="1" applyAlignment="1" applyProtection="1"/>
    <xf numFmtId="0" fontId="14" fillId="2" borderId="7" xfId="1" applyFont="1" applyFill="1" applyBorder="1" applyAlignment="1">
      <alignment horizontal="center" vertical="top" wrapText="1"/>
    </xf>
    <xf numFmtId="193" fontId="12" fillId="2" borderId="4" xfId="1" applyNumberFormat="1" applyFont="1" applyFill="1" applyBorder="1" applyAlignment="1">
      <alignment vertical="top"/>
    </xf>
    <xf numFmtId="193" fontId="17" fillId="2" borderId="4" xfId="1" applyNumberFormat="1" applyFont="1" applyFill="1" applyBorder="1" applyAlignment="1" applyProtection="1">
      <alignment vertical="top"/>
    </xf>
    <xf numFmtId="193" fontId="17" fillId="2" borderId="4" xfId="1" applyNumberFormat="1" applyFont="1" applyFill="1" applyBorder="1" applyProtection="1"/>
    <xf numFmtId="193" fontId="2" fillId="2" borderId="1" xfId="1" applyNumberFormat="1" applyFont="1" applyFill="1"/>
    <xf numFmtId="193" fontId="13" fillId="3" borderId="4" xfId="1" applyNumberFormat="1" applyFont="1" applyFill="1" applyBorder="1" applyAlignment="1">
      <alignment vertical="top" wrapText="1"/>
    </xf>
    <xf numFmtId="193" fontId="13" fillId="3" borderId="4" xfId="1" applyNumberFormat="1" applyFont="1" applyFill="1" applyBorder="1" applyAlignment="1">
      <alignment horizontal="right" vertical="top" wrapText="1"/>
    </xf>
    <xf numFmtId="0" fontId="15" fillId="0" borderId="6" xfId="1" applyFont="1" applyBorder="1" applyAlignment="1">
      <alignment vertical="top" wrapText="1"/>
    </xf>
    <xf numFmtId="0" fontId="8" fillId="0" borderId="8" xfId="1" applyFont="1" applyBorder="1" applyAlignment="1">
      <alignment horizontal="center" vertical="top" wrapText="1"/>
    </xf>
    <xf numFmtId="193" fontId="12" fillId="0" borderId="4" xfId="1" applyNumberFormat="1" applyFont="1" applyBorder="1" applyAlignment="1">
      <alignment vertical="top"/>
    </xf>
    <xf numFmtId="0" fontId="8" fillId="0" borderId="4" xfId="1" applyFont="1" applyBorder="1" applyAlignment="1">
      <alignment horizontal="center" vertical="top" wrapText="1"/>
    </xf>
    <xf numFmtId="193" fontId="12" fillId="0" borderId="4" xfId="1" applyNumberFormat="1" applyFont="1" applyFill="1" applyBorder="1"/>
    <xf numFmtId="0" fontId="12" fillId="3" borderId="9" xfId="1" applyFont="1" applyFill="1" applyBorder="1" applyAlignment="1">
      <alignment wrapText="1"/>
    </xf>
    <xf numFmtId="0" fontId="12" fillId="3" borderId="10" xfId="1" applyFont="1" applyFill="1" applyBorder="1" applyAlignment="1">
      <alignment horizontal="center" wrapText="1"/>
    </xf>
    <xf numFmtId="193" fontId="15" fillId="0" borderId="4" xfId="1" applyNumberFormat="1" applyFont="1" applyBorder="1" applyAlignment="1">
      <alignment vertical="top"/>
    </xf>
    <xf numFmtId="3" fontId="15" fillId="0" borderId="4" xfId="1" applyNumberFormat="1" applyFont="1" applyBorder="1" applyAlignment="1">
      <alignment horizontal="center" vertical="top"/>
    </xf>
    <xf numFmtId="193" fontId="13" fillId="0" borderId="4" xfId="1" applyNumberFormat="1" applyFont="1" applyFill="1" applyBorder="1" applyAlignment="1">
      <alignment vertical="top" wrapText="1"/>
    </xf>
    <xf numFmtId="193" fontId="12" fillId="0" borderId="4" xfId="1" applyNumberFormat="1" applyFont="1" applyFill="1" applyBorder="1" applyAlignment="1">
      <alignment vertical="top"/>
    </xf>
    <xf numFmtId="193" fontId="13" fillId="2" borderId="4" xfId="1" applyNumberFormat="1" applyFont="1" applyFill="1" applyBorder="1" applyAlignment="1">
      <alignment vertical="top" wrapText="1"/>
    </xf>
    <xf numFmtId="193" fontId="15" fillId="2" borderId="4" xfId="1" applyNumberFormat="1" applyFont="1" applyFill="1" applyBorder="1" applyAlignment="1">
      <alignment vertical="top"/>
    </xf>
    <xf numFmtId="3" fontId="15" fillId="2" borderId="4" xfId="1" applyNumberFormat="1" applyFont="1" applyFill="1" applyBorder="1" applyAlignment="1">
      <alignment horizontal="center" vertical="top"/>
    </xf>
    <xf numFmtId="4" fontId="12" fillId="2" borderId="4" xfId="1" applyNumberFormat="1" applyFont="1" applyFill="1" applyBorder="1" applyAlignment="1">
      <alignment vertical="top"/>
    </xf>
    <xf numFmtId="193" fontId="12" fillId="2" borderId="4" xfId="1" applyNumberFormat="1" applyFont="1" applyFill="1" applyBorder="1"/>
    <xf numFmtId="193" fontId="15" fillId="2" borderId="4" xfId="1" applyNumberFormat="1" applyFont="1" applyFill="1" applyBorder="1" applyAlignment="1">
      <alignment vertical="top" shrinkToFit="1"/>
    </xf>
    <xf numFmtId="14" fontId="2" fillId="2" borderId="1" xfId="1" applyNumberFormat="1" applyFont="1" applyFill="1"/>
    <xf numFmtId="193" fontId="8" fillId="2" borderId="4" xfId="1" applyNumberFormat="1" applyFont="1" applyFill="1" applyBorder="1" applyAlignment="1">
      <alignment vertical="top" shrinkToFit="1"/>
    </xf>
    <xf numFmtId="3" fontId="8" fillId="2" borderId="4" xfId="1" applyNumberFormat="1" applyFont="1" applyFill="1" applyBorder="1" applyAlignment="1">
      <alignment horizontal="center" vertical="top"/>
    </xf>
    <xf numFmtId="193" fontId="14" fillId="2" borderId="4" xfId="1" applyNumberFormat="1" applyFont="1" applyFill="1" applyBorder="1" applyAlignment="1">
      <alignment vertical="top" wrapText="1"/>
    </xf>
    <xf numFmtId="193" fontId="8" fillId="2" borderId="4" xfId="1" applyNumberFormat="1" applyFont="1" applyFill="1" applyBorder="1" applyAlignment="1">
      <alignment vertical="top"/>
    </xf>
    <xf numFmtId="193" fontId="8" fillId="2" borderId="4" xfId="1" applyNumberFormat="1" applyFont="1" applyFill="1" applyBorder="1"/>
    <xf numFmtId="14" fontId="1" fillId="2" borderId="1" xfId="1" applyNumberFormat="1" applyFont="1" applyFill="1"/>
    <xf numFmtId="0" fontId="8" fillId="2" borderId="4" xfId="1" applyFont="1" applyFill="1" applyBorder="1" applyAlignment="1">
      <alignment vertical="top"/>
    </xf>
    <xf numFmtId="193" fontId="14" fillId="2" borderId="7" xfId="1" applyNumberFormat="1" applyFont="1" applyFill="1" applyBorder="1" applyAlignment="1">
      <alignment vertical="top" wrapText="1"/>
    </xf>
    <xf numFmtId="193" fontId="8" fillId="2" borderId="7" xfId="1" applyNumberFormat="1" applyFont="1" applyFill="1" applyBorder="1" applyAlignment="1">
      <alignment vertical="top"/>
    </xf>
    <xf numFmtId="193" fontId="8" fillId="2" borderId="7" xfId="1" applyNumberFormat="1" applyFont="1" applyFill="1" applyBorder="1"/>
    <xf numFmtId="0" fontId="8" fillId="2" borderId="1" xfId="1" applyFont="1" applyFill="1" applyBorder="1" applyAlignment="1">
      <alignment vertical="top"/>
    </xf>
    <xf numFmtId="193" fontId="13" fillId="2" borderId="7" xfId="1" applyNumberFormat="1" applyFont="1" applyFill="1" applyBorder="1" applyAlignment="1">
      <alignment vertical="top" wrapText="1"/>
    </xf>
    <xf numFmtId="193" fontId="12" fillId="2" borderId="7" xfId="1" applyNumberFormat="1" applyFont="1" applyFill="1" applyBorder="1" applyAlignment="1">
      <alignment vertical="top"/>
    </xf>
    <xf numFmtId="193" fontId="12" fillId="2" borderId="7" xfId="1" applyNumberFormat="1" applyFont="1" applyFill="1" applyBorder="1"/>
    <xf numFmtId="4" fontId="12" fillId="2" borderId="1" xfId="1" applyNumberFormat="1" applyFont="1" applyFill="1" applyBorder="1" applyAlignment="1">
      <alignment vertical="top"/>
    </xf>
    <xf numFmtId="0" fontId="12" fillId="2" borderId="4" xfId="1" applyFont="1" applyFill="1" applyBorder="1" applyAlignment="1">
      <alignment vertical="top"/>
    </xf>
    <xf numFmtId="193" fontId="12" fillId="2" borderId="6" xfId="1" applyNumberFormat="1" applyFont="1" applyFill="1" applyBorder="1"/>
    <xf numFmtId="193" fontId="15" fillId="2" borderId="6" xfId="1" applyNumberFormat="1" applyFont="1" applyFill="1" applyBorder="1" applyAlignment="1">
      <alignment vertical="top" wrapText="1" shrinkToFit="1"/>
    </xf>
    <xf numFmtId="3" fontId="15" fillId="2" borderId="6" xfId="1" applyNumberFormat="1" applyFont="1" applyFill="1" applyBorder="1" applyAlignment="1">
      <alignment horizontal="center" vertical="top"/>
    </xf>
    <xf numFmtId="193" fontId="12" fillId="2" borderId="6" xfId="1" applyNumberFormat="1" applyFont="1" applyFill="1" applyBorder="1" applyAlignment="1">
      <alignment vertical="top"/>
    </xf>
    <xf numFmtId="193" fontId="16" fillId="2" borderId="6" xfId="1" applyNumberFormat="1" applyFont="1" applyFill="1" applyBorder="1" applyAlignment="1">
      <alignment vertical="top" wrapText="1" shrinkToFit="1"/>
    </xf>
    <xf numFmtId="3" fontId="16" fillId="2" borderId="6" xfId="1" applyNumberFormat="1" applyFont="1" applyFill="1" applyBorder="1" applyAlignment="1">
      <alignment horizontal="center" vertical="top" wrapText="1"/>
    </xf>
    <xf numFmtId="193" fontId="16" fillId="0" borderId="1" xfId="1" applyNumberFormat="1" applyFont="1" applyBorder="1" applyAlignment="1">
      <alignment vertical="top" wrapText="1" shrinkToFit="1"/>
    </xf>
    <xf numFmtId="3" fontId="16" fillId="0" borderId="1" xfId="1" applyNumberFormat="1" applyFont="1" applyBorder="1" applyAlignment="1">
      <alignment horizontal="center" vertical="top" wrapText="1"/>
    </xf>
    <xf numFmtId="193" fontId="18" fillId="0" borderId="1" xfId="1" applyNumberFormat="1" applyFont="1" applyFill="1" applyBorder="1" applyAlignment="1">
      <alignment vertical="top" wrapText="1"/>
    </xf>
    <xf numFmtId="193" fontId="12" fillId="0" borderId="1" xfId="1" applyNumberFormat="1" applyFont="1" applyFill="1" applyBorder="1" applyAlignment="1">
      <alignment vertical="top"/>
    </xf>
    <xf numFmtId="193" fontId="12" fillId="0" borderId="1" xfId="1" applyNumberFormat="1" applyFont="1" applyFill="1" applyBorder="1"/>
    <xf numFmtId="0" fontId="8" fillId="0" borderId="1" xfId="1" applyFont="1" applyFill="1" applyBorder="1" applyAlignment="1">
      <alignment horizontal="left" wrapText="1"/>
    </xf>
    <xf numFmtId="193" fontId="10" fillId="0" borderId="1" xfId="1" applyNumberFormat="1" applyFont="1" applyBorder="1"/>
    <xf numFmtId="0" fontId="8" fillId="0" borderId="1" xfId="1" applyFont="1" applyFill="1" applyBorder="1" applyAlignment="1">
      <alignment wrapText="1"/>
    </xf>
    <xf numFmtId="0" fontId="19" fillId="0" borderId="1" xfId="4" applyFont="1"/>
    <xf numFmtId="0" fontId="20" fillId="0" borderId="1" xfId="4" applyFont="1"/>
    <xf numFmtId="193" fontId="19" fillId="0" borderId="1" xfId="4" applyNumberFormat="1" applyFont="1"/>
    <xf numFmtId="193" fontId="20" fillId="0" borderId="1" xfId="4" applyNumberFormat="1" applyFont="1"/>
    <xf numFmtId="0" fontId="12" fillId="0" borderId="1" xfId="1" applyFont="1" applyFill="1" applyBorder="1" applyAlignment="1">
      <alignment wrapText="1"/>
    </xf>
    <xf numFmtId="193" fontId="8" fillId="0" borderId="1" xfId="1" applyNumberFormat="1" applyFont="1" applyFill="1" applyBorder="1" applyAlignment="1">
      <alignment wrapText="1"/>
    </xf>
    <xf numFmtId="0" fontId="12" fillId="0" borderId="1" xfId="1" applyFont="1" applyFill="1" applyBorder="1" applyAlignment="1">
      <alignment horizontal="left" wrapText="1"/>
    </xf>
    <xf numFmtId="193" fontId="8" fillId="0" borderId="1" xfId="1" applyNumberFormat="1" applyFont="1" applyFill="1" applyBorder="1" applyAlignment="1">
      <alignment horizontal="left" wrapText="1"/>
    </xf>
    <xf numFmtId="193" fontId="12" fillId="0" borderId="1" xfId="1" applyNumberFormat="1" applyFont="1" applyFill="1" applyBorder="1" applyAlignment="1">
      <alignment horizontal="left" wrapText="1"/>
    </xf>
    <xf numFmtId="193" fontId="12" fillId="0" borderId="1" xfId="1" applyNumberFormat="1" applyFont="1" applyFill="1" applyBorder="1" applyAlignment="1">
      <alignment wrapText="1"/>
    </xf>
    <xf numFmtId="0" fontId="8" fillId="0" borderId="1" xfId="1" applyFont="1" applyAlignment="1">
      <alignment horizontal="left" vertical="top" wrapText="1"/>
    </xf>
    <xf numFmtId="0" fontId="21" fillId="0" borderId="1" xfId="1" applyFont="1"/>
    <xf numFmtId="0" fontId="5" fillId="0" borderId="1" xfId="1" applyFont="1" applyFill="1"/>
    <xf numFmtId="193" fontId="5" fillId="0" borderId="1" xfId="1" applyNumberFormat="1" applyFont="1"/>
    <xf numFmtId="193" fontId="21" fillId="0" borderId="1" xfId="1" applyNumberFormat="1" applyFont="1"/>
    <xf numFmtId="0" fontId="12" fillId="0" borderId="1" xfId="1" applyFont="1" applyAlignment="1">
      <alignment horizontal="center" vertical="top" wrapText="1"/>
    </xf>
    <xf numFmtId="0" fontId="8" fillId="0" borderId="1" xfId="1" applyFont="1" applyFill="1" applyAlignment="1">
      <alignment horizontal="center" vertical="top" wrapText="1"/>
    </xf>
    <xf numFmtId="193" fontId="8" fillId="0" borderId="1" xfId="1" applyNumberFormat="1" applyFont="1" applyAlignment="1">
      <alignment horizontal="center" vertical="top" wrapText="1"/>
    </xf>
    <xf numFmtId="0" fontId="9" fillId="0" borderId="1" xfId="1" applyFont="1" applyAlignment="1">
      <alignment wrapText="1"/>
    </xf>
    <xf numFmtId="0" fontId="9" fillId="0" borderId="1" xfId="1" applyFont="1" applyAlignment="1">
      <alignment vertical="top" wrapText="1"/>
    </xf>
    <xf numFmtId="0" fontId="22" fillId="0" borderId="1" xfId="1" applyFont="1"/>
    <xf numFmtId="0" fontId="23" fillId="0" borderId="1" xfId="1" applyFont="1"/>
    <xf numFmtId="193" fontId="24" fillId="4" borderId="1" xfId="5" applyNumberFormat="1" applyFont="1" applyFill="1"/>
    <xf numFmtId="0" fontId="8" fillId="0" borderId="1" xfId="1" applyFont="1" applyAlignment="1">
      <alignment horizontal="center" vertical="top" wrapText="1"/>
    </xf>
    <xf numFmtId="0" fontId="8" fillId="0" borderId="1" xfId="1" applyFont="1" applyAlignment="1">
      <alignment vertical="top" wrapText="1"/>
    </xf>
  </cellXfs>
  <cellStyles count="459">
    <cellStyle name="Normal" xfId="0" builtinId="0"/>
    <cellStyle name="Обычный 9" xfId="1"/>
    <cellStyle name="Обычный 3 2" xfId="2"/>
    <cellStyle name="Обычный 5 2" xfId="3"/>
    <cellStyle name="Обычный 2" xfId="4"/>
    <cellStyle name="Обычный 4 2" xfId="5"/>
    <cellStyle name="20% - Акцент1 2" xfId="6"/>
    <cellStyle name="20% - Акцент1 2 2" xfId="7"/>
    <cellStyle name="20% - Акцент1 3" xfId="8"/>
    <cellStyle name="20% - Акцент2 2" xfId="9"/>
    <cellStyle name="20% - Акцент2 2 2" xfId="10"/>
    <cellStyle name="20% - Акцент2 3" xfId="11"/>
    <cellStyle name="20% - Акцент3 2" xfId="12"/>
    <cellStyle name="20% - Акцент3 2 2" xfId="13"/>
    <cellStyle name="20% - Акцент3 3" xfId="14"/>
    <cellStyle name="20% - Акцент4 2" xfId="15"/>
    <cellStyle name="20% - Акцент4 2 2" xfId="16"/>
    <cellStyle name="20% - Акцент4 3" xfId="17"/>
    <cellStyle name="20% - Акцент5 2" xfId="18"/>
    <cellStyle name="20% - Акцент5 2 2" xfId="19"/>
    <cellStyle name="20% - Акцент5 3" xfId="20"/>
    <cellStyle name="20% - Акцент6 2" xfId="21"/>
    <cellStyle name="20% - Акцент6 2 2" xfId="22"/>
    <cellStyle name="20% - Акцент6 3" xfId="23"/>
    <cellStyle name="40% - Акцент1 2" xfId="24"/>
    <cellStyle name="40% - Акцент1 2 2" xfId="25"/>
    <cellStyle name="40% - Акцент1 3" xfId="26"/>
    <cellStyle name="40% - Акцент2 2" xfId="27"/>
    <cellStyle name="40% - Акцент2 2 2" xfId="28"/>
    <cellStyle name="40% - Акцент2 3" xfId="29"/>
    <cellStyle name="40% - Акцент3 2" xfId="30"/>
    <cellStyle name="40% - Акцент3 2 2" xfId="31"/>
    <cellStyle name="40% - Акцент3 3" xfId="32"/>
    <cellStyle name="40% - Акцент4 2" xfId="33"/>
    <cellStyle name="40% - Акцент4 2 2" xfId="34"/>
    <cellStyle name="40% - Акцент4 3" xfId="35"/>
    <cellStyle name="40% - Акцент5 2" xfId="36"/>
    <cellStyle name="40% - Акцент5 2 2" xfId="37"/>
    <cellStyle name="40% - Акцент5 3" xfId="38"/>
    <cellStyle name="40% - Акцент6 2" xfId="39"/>
    <cellStyle name="40% - Акцент6 2 2" xfId="40"/>
    <cellStyle name="40% - Акцент6 3" xfId="41"/>
    <cellStyle name="60% - Акцент1 2" xfId="42"/>
    <cellStyle name="60% - Акцент2 2" xfId="43"/>
    <cellStyle name="60% - Акцент3 2" xfId="44"/>
    <cellStyle name="60% - Акцент4 2" xfId="45"/>
    <cellStyle name="60% - Акцент5 2" xfId="46"/>
    <cellStyle name="60% - Акцент6 2" xfId="47"/>
    <cellStyle name="br" xfId="48"/>
    <cellStyle name="col" xfId="49"/>
    <cellStyle name="ex62" xfId="50"/>
    <cellStyle name="ex63" xfId="51"/>
    <cellStyle name="st32" xfId="52"/>
    <cellStyle name="style0" xfId="53"/>
    <cellStyle name="td" xfId="54"/>
    <cellStyle name="tr" xfId="55"/>
    <cellStyle name="xl21" xfId="56"/>
    <cellStyle name="xl22" xfId="57"/>
    <cellStyle name="xl23" xfId="58"/>
    <cellStyle name="xl24" xfId="59"/>
    <cellStyle name="xl25" xfId="60"/>
    <cellStyle name="xl26" xfId="61"/>
    <cellStyle name="xl27" xfId="62"/>
    <cellStyle name="xl28" xfId="63"/>
    <cellStyle name="xl29" xfId="64"/>
    <cellStyle name="xl30" xfId="65"/>
    <cellStyle name="xl31" xfId="66"/>
    <cellStyle name="xl32" xfId="67"/>
    <cellStyle name="xl33" xfId="68"/>
    <cellStyle name="xl34" xfId="69"/>
    <cellStyle name="xl35" xfId="70"/>
    <cellStyle name="xl36" xfId="71"/>
    <cellStyle name="xl37" xfId="72"/>
    <cellStyle name="xl38" xfId="73"/>
    <cellStyle name="xl39" xfId="74"/>
    <cellStyle name="xl40" xfId="75"/>
    <cellStyle name="xl41" xfId="76"/>
    <cellStyle name="xl42" xfId="77"/>
    <cellStyle name="xl43" xfId="78"/>
    <cellStyle name="xl44" xfId="79"/>
    <cellStyle name="xl45" xfId="80"/>
    <cellStyle name="xl46" xfId="81"/>
    <cellStyle name="xl47" xfId="82"/>
    <cellStyle name="Акцент1 2" xfId="83"/>
    <cellStyle name="Акцент2 2" xfId="84"/>
    <cellStyle name="Акцент3 2" xfId="85"/>
    <cellStyle name="Акцент4 2" xfId="86"/>
    <cellStyle name="Акцент5 2" xfId="87"/>
    <cellStyle name="Акцент6 2" xfId="88"/>
    <cellStyle name="Ввод  2" xfId="89"/>
    <cellStyle name="Вывод 2" xfId="90"/>
    <cellStyle name="Вычисление 2" xfId="91"/>
    <cellStyle name="Итог 2" xfId="92"/>
    <cellStyle name="Контрольная ячейка 2" xfId="93"/>
    <cellStyle name="Нейтральный 2" xfId="94"/>
    <cellStyle name="Обычный 100" xfId="95"/>
    <cellStyle name="Обычный 101" xfId="96"/>
    <cellStyle name="Обычный 102" xfId="97"/>
    <cellStyle name="Обычный 103" xfId="98"/>
    <cellStyle name="Обычный 104" xfId="99"/>
    <cellStyle name="Обычный 105" xfId="100"/>
    <cellStyle name="Обычный 106" xfId="101"/>
    <cellStyle name="Обычный 107" xfId="102"/>
    <cellStyle name="Обычный 108" xfId="103"/>
    <cellStyle name="Обычный 109" xfId="104"/>
    <cellStyle name="Обычный 110" xfId="105"/>
    <cellStyle name="Обычный 111" xfId="106"/>
    <cellStyle name="Обычный 112" xfId="107"/>
    <cellStyle name="Обычный 113" xfId="108"/>
    <cellStyle name="Обычный 114" xfId="109"/>
    <cellStyle name="Обычный 115" xfId="110"/>
    <cellStyle name="Обычный 116" xfId="111"/>
    <cellStyle name="Обычный 117" xfId="112"/>
    <cellStyle name="Обычный 118" xfId="113"/>
    <cellStyle name="Обычный 119" xfId="114"/>
    <cellStyle name="Обычный 120" xfId="115"/>
    <cellStyle name="Обычный 121" xfId="116"/>
    <cellStyle name="Обычный 122" xfId="117"/>
    <cellStyle name="Обычный 123" xfId="118"/>
    <cellStyle name="Обычный 124" xfId="119"/>
    <cellStyle name="Обычный 125" xfId="120"/>
    <cellStyle name="Обычный 126" xfId="121"/>
    <cellStyle name="Обычный 127" xfId="122"/>
    <cellStyle name="Обычный 128" xfId="123"/>
    <cellStyle name="Обычный 129" xfId="124"/>
    <cellStyle name="Обычный 130" xfId="125"/>
    <cellStyle name="Обычный 131" xfId="126"/>
    <cellStyle name="Обычный 132" xfId="127"/>
    <cellStyle name="Обычный 133" xfId="128"/>
    <cellStyle name="Обычный 134" xfId="129"/>
    <cellStyle name="Обычный 135" xfId="130"/>
    <cellStyle name="Обычный 236" xfId="131"/>
    <cellStyle name="Обычный 237" xfId="132"/>
    <cellStyle name="Обычный 240" xfId="133"/>
    <cellStyle name="Обычный 241" xfId="134"/>
    <cellStyle name="Обычный 242" xfId="135"/>
    <cellStyle name="Обычный 243" xfId="136"/>
    <cellStyle name="Обычный 244" xfId="137"/>
    <cellStyle name="Обычный 3" xfId="138"/>
    <cellStyle name="Обычный 37" xfId="139"/>
    <cellStyle name="Обычный 38" xfId="140"/>
    <cellStyle name="Обычный 39" xfId="141"/>
    <cellStyle name="Обычный 4" xfId="142"/>
    <cellStyle name="Обычный 40" xfId="143"/>
    <cellStyle name="Обычный 41" xfId="144"/>
    <cellStyle name="Обычный 42" xfId="145"/>
    <cellStyle name="Обычный 43" xfId="146"/>
    <cellStyle name="Обычный 44" xfId="147"/>
    <cellStyle name="Обычный 45" xfId="148"/>
    <cellStyle name="Обычный 46" xfId="149"/>
    <cellStyle name="Обычный 47" xfId="150"/>
    <cellStyle name="Обычный 48" xfId="151"/>
    <cellStyle name="Обычный 49" xfId="152"/>
    <cellStyle name="Обычный 5" xfId="153"/>
    <cellStyle name="Обычный 50" xfId="154"/>
    <cellStyle name="Обычный 51" xfId="155"/>
    <cellStyle name="Обычный 52" xfId="156"/>
    <cellStyle name="Обычный 53" xfId="157"/>
    <cellStyle name="Обычный 54" xfId="158"/>
    <cellStyle name="Обычный 55" xfId="159"/>
    <cellStyle name="Обычный 56" xfId="160"/>
    <cellStyle name="Обычный 57" xfId="161"/>
    <cellStyle name="Обычный 58" xfId="162"/>
    <cellStyle name="Обычный 59" xfId="163"/>
    <cellStyle name="Обычный 6" xfId="164"/>
    <cellStyle name="Обычный 60" xfId="165"/>
    <cellStyle name="Обычный 61" xfId="166"/>
    <cellStyle name="Обычный 62" xfId="167"/>
    <cellStyle name="Обычный 63" xfId="168"/>
    <cellStyle name="Обычный 64" xfId="169"/>
    <cellStyle name="Обычный 65" xfId="170"/>
    <cellStyle name="Обычный 66" xfId="171"/>
    <cellStyle name="Обычный 67" xfId="172"/>
    <cellStyle name="Обычный 68" xfId="173"/>
    <cellStyle name="Обычный 69" xfId="174"/>
    <cellStyle name="Обычный 7" xfId="175"/>
    <cellStyle name="Обычный 70" xfId="176"/>
    <cellStyle name="Обычный 71" xfId="177"/>
    <cellStyle name="Обычный 72" xfId="178"/>
    <cellStyle name="Обычный 73" xfId="179"/>
    <cellStyle name="Обычный 74" xfId="180"/>
    <cellStyle name="Обычный 75" xfId="181"/>
    <cellStyle name="Обычный 76" xfId="182"/>
    <cellStyle name="Обычный 77" xfId="183"/>
    <cellStyle name="Обычный 78" xfId="184"/>
    <cellStyle name="Обычный 79" xfId="185"/>
    <cellStyle name="Обычный 8" xfId="186"/>
    <cellStyle name="Обычный 80" xfId="187"/>
    <cellStyle name="Обычный 81" xfId="188"/>
    <cellStyle name="Обычный 82" xfId="189"/>
    <cellStyle name="Обычный 83" xfId="190"/>
    <cellStyle name="Обычный 84" xfId="191"/>
    <cellStyle name="Обычный 85" xfId="192"/>
    <cellStyle name="Обычный 86" xfId="193"/>
    <cellStyle name="Обычный 87" xfId="194"/>
    <cellStyle name="Обычный 88" xfId="195"/>
    <cellStyle name="Обычный 89" xfId="196"/>
    <cellStyle name="Обычный 90" xfId="197"/>
    <cellStyle name="Обычный 91" xfId="198"/>
    <cellStyle name="Обычный 92" xfId="199"/>
    <cellStyle name="Обычный 93" xfId="200"/>
    <cellStyle name="Обычный 94" xfId="201"/>
    <cellStyle name="Обычный 95" xfId="202"/>
    <cellStyle name="Обычный 96" xfId="203"/>
    <cellStyle name="Обычный 97" xfId="204"/>
    <cellStyle name="Обычный 98" xfId="205"/>
    <cellStyle name="Обычный 99" xfId="206"/>
    <cellStyle name="Плохой 2" xfId="207"/>
    <cellStyle name="Пояснение 2" xfId="208"/>
    <cellStyle name="Примечание 10" xfId="209"/>
    <cellStyle name="Примечание 100" xfId="210"/>
    <cellStyle name="Примечание 101" xfId="211"/>
    <cellStyle name="Примечание 102" xfId="212"/>
    <cellStyle name="Примечание 103" xfId="213"/>
    <cellStyle name="Примечание 104" xfId="214"/>
    <cellStyle name="Примечание 105" xfId="215"/>
    <cellStyle name="Примечание 106" xfId="216"/>
    <cellStyle name="Примечание 107" xfId="217"/>
    <cellStyle name="Примечание 108" xfId="218"/>
    <cellStyle name="Примечание 109" xfId="219"/>
    <cellStyle name="Примечание 11" xfId="220"/>
    <cellStyle name="Примечание 110" xfId="221"/>
    <cellStyle name="Примечание 111" xfId="222"/>
    <cellStyle name="Примечание 112" xfId="223"/>
    <cellStyle name="Примечание 113" xfId="224"/>
    <cellStyle name="Примечание 114" xfId="225"/>
    <cellStyle name="Примечание 115" xfId="226"/>
    <cellStyle name="Примечание 116" xfId="227"/>
    <cellStyle name="Примечание 117" xfId="228"/>
    <cellStyle name="Примечание 118" xfId="229"/>
    <cellStyle name="Примечание 119" xfId="230"/>
    <cellStyle name="Примечание 12" xfId="231"/>
    <cellStyle name="Примечание 120" xfId="232"/>
    <cellStyle name="Примечание 121" xfId="233"/>
    <cellStyle name="Примечание 122" xfId="234"/>
    <cellStyle name="Примечание 123" xfId="235"/>
    <cellStyle name="Примечание 124" xfId="236"/>
    <cellStyle name="Примечание 125" xfId="237"/>
    <cellStyle name="Примечание 126" xfId="238"/>
    <cellStyle name="Примечание 127" xfId="239"/>
    <cellStyle name="Примечание 128" xfId="240"/>
    <cellStyle name="Примечание 129" xfId="241"/>
    <cellStyle name="Примечание 13" xfId="242"/>
    <cellStyle name="Примечание 130" xfId="243"/>
    <cellStyle name="Примечание 131" xfId="244"/>
    <cellStyle name="Примечание 132" xfId="245"/>
    <cellStyle name="Примечание 133" xfId="246"/>
    <cellStyle name="Примечание 134" xfId="247"/>
    <cellStyle name="Примечание 135" xfId="248"/>
    <cellStyle name="Примечание 136" xfId="249"/>
    <cellStyle name="Примечание 137" xfId="250"/>
    <cellStyle name="Примечание 138" xfId="251"/>
    <cellStyle name="Примечание 139" xfId="252"/>
    <cellStyle name="Примечание 14" xfId="253"/>
    <cellStyle name="Примечание 140" xfId="254"/>
    <cellStyle name="Примечание 141" xfId="255"/>
    <cellStyle name="Примечание 142" xfId="256"/>
    <cellStyle name="Примечание 143" xfId="257"/>
    <cellStyle name="Примечание 144" xfId="258"/>
    <cellStyle name="Примечание 145" xfId="259"/>
    <cellStyle name="Примечание 146" xfId="260"/>
    <cellStyle name="Примечание 147" xfId="261"/>
    <cellStyle name="Примечание 148" xfId="262"/>
    <cellStyle name="Примечание 149" xfId="263"/>
    <cellStyle name="Примечание 15" xfId="264"/>
    <cellStyle name="Примечание 150" xfId="265"/>
    <cellStyle name="Примечание 151" xfId="266"/>
    <cellStyle name="Примечание 152" xfId="267"/>
    <cellStyle name="Примечание 153" xfId="268"/>
    <cellStyle name="Примечание 154" xfId="269"/>
    <cellStyle name="Примечание 155" xfId="270"/>
    <cellStyle name="Примечание 156" xfId="271"/>
    <cellStyle name="Примечание 157" xfId="272"/>
    <cellStyle name="Примечание 158" xfId="273"/>
    <cellStyle name="Примечание 159" xfId="274"/>
    <cellStyle name="Примечание 16" xfId="275"/>
    <cellStyle name="Примечание 160" xfId="276"/>
    <cellStyle name="Примечание 161" xfId="277"/>
    <cellStyle name="Примечание 162" xfId="278"/>
    <cellStyle name="Примечание 163" xfId="279"/>
    <cellStyle name="Примечание 164" xfId="280"/>
    <cellStyle name="Примечание 165" xfId="281"/>
    <cellStyle name="Примечание 166" xfId="282"/>
    <cellStyle name="Примечание 167" xfId="283"/>
    <cellStyle name="Примечание 168" xfId="284"/>
    <cellStyle name="Примечание 169" xfId="285"/>
    <cellStyle name="Примечание 17" xfId="286"/>
    <cellStyle name="Примечание 170" xfId="287"/>
    <cellStyle name="Примечание 171" xfId="288"/>
    <cellStyle name="Примечание 172" xfId="289"/>
    <cellStyle name="Примечание 173" xfId="290"/>
    <cellStyle name="Примечание 174" xfId="291"/>
    <cellStyle name="Примечание 175" xfId="292"/>
    <cellStyle name="Примечание 176" xfId="293"/>
    <cellStyle name="Примечание 177" xfId="294"/>
    <cellStyle name="Примечание 178" xfId="295"/>
    <cellStyle name="Примечание 179" xfId="296"/>
    <cellStyle name="Примечание 18" xfId="297"/>
    <cellStyle name="Примечание 180" xfId="298"/>
    <cellStyle name="Примечание 181" xfId="299"/>
    <cellStyle name="Примечание 182" xfId="300"/>
    <cellStyle name="Примечание 183" xfId="301"/>
    <cellStyle name="Примечание 184" xfId="302"/>
    <cellStyle name="Примечание 185" xfId="303"/>
    <cellStyle name="Примечание 186" xfId="304"/>
    <cellStyle name="Примечание 187" xfId="305"/>
    <cellStyle name="Примечание 188" xfId="306"/>
    <cellStyle name="Примечание 189" xfId="307"/>
    <cellStyle name="Примечание 19" xfId="308"/>
    <cellStyle name="Примечание 190" xfId="309"/>
    <cellStyle name="Примечание 191" xfId="310"/>
    <cellStyle name="Примечание 192" xfId="311"/>
    <cellStyle name="Примечание 193" xfId="312"/>
    <cellStyle name="Примечание 194" xfId="313"/>
    <cellStyle name="Примечание 195" xfId="314"/>
    <cellStyle name="Примечание 196" xfId="315"/>
    <cellStyle name="Примечание 197" xfId="316"/>
    <cellStyle name="Примечание 198" xfId="317"/>
    <cellStyle name="Примечание 199" xfId="318"/>
    <cellStyle name="Примечание 2" xfId="319"/>
    <cellStyle name="Примечание 2 2" xfId="320"/>
    <cellStyle name="Примечание 20" xfId="321"/>
    <cellStyle name="Примечание 200" xfId="322"/>
    <cellStyle name="Примечание 201" xfId="323"/>
    <cellStyle name="Примечание 202" xfId="324"/>
    <cellStyle name="Примечание 203" xfId="325"/>
    <cellStyle name="Примечание 204" xfId="326"/>
    <cellStyle name="Примечание 205" xfId="327"/>
    <cellStyle name="Примечание 206" xfId="328"/>
    <cellStyle name="Примечание 207" xfId="329"/>
    <cellStyle name="Примечание 208" xfId="330"/>
    <cellStyle name="Примечание 209" xfId="331"/>
    <cellStyle name="Примечание 21" xfId="332"/>
    <cellStyle name="Примечание 210" xfId="333"/>
    <cellStyle name="Примечание 211" xfId="334"/>
    <cellStyle name="Примечание 212" xfId="335"/>
    <cellStyle name="Примечание 213" xfId="336"/>
    <cellStyle name="Примечание 214" xfId="337"/>
    <cellStyle name="Примечание 215" xfId="338"/>
    <cellStyle name="Примечание 216" xfId="339"/>
    <cellStyle name="Примечание 217" xfId="340"/>
    <cellStyle name="Примечание 218" xfId="341"/>
    <cellStyle name="Примечание 219" xfId="342"/>
    <cellStyle name="Примечание 22" xfId="343"/>
    <cellStyle name="Примечание 220" xfId="344"/>
    <cellStyle name="Примечание 221" xfId="345"/>
    <cellStyle name="Примечание 222" xfId="346"/>
    <cellStyle name="Примечание 223" xfId="347"/>
    <cellStyle name="Примечание 224" xfId="348"/>
    <cellStyle name="Примечание 225" xfId="349"/>
    <cellStyle name="Примечание 226" xfId="350"/>
    <cellStyle name="Примечание 227" xfId="351"/>
    <cellStyle name="Примечание 228" xfId="352"/>
    <cellStyle name="Примечание 229" xfId="353"/>
    <cellStyle name="Примечание 23" xfId="354"/>
    <cellStyle name="Примечание 230" xfId="355"/>
    <cellStyle name="Примечание 231" xfId="356"/>
    <cellStyle name="Примечание 232" xfId="357"/>
    <cellStyle name="Примечание 233" xfId="358"/>
    <cellStyle name="Примечание 234" xfId="359"/>
    <cellStyle name="Примечание 235" xfId="360"/>
    <cellStyle name="Примечание 236" xfId="361"/>
    <cellStyle name="Примечание 237" xfId="362"/>
    <cellStyle name="Примечание 238" xfId="363"/>
    <cellStyle name="Примечание 239" xfId="364"/>
    <cellStyle name="Примечание 24" xfId="365"/>
    <cellStyle name="Примечание 240" xfId="366"/>
    <cellStyle name="Примечание 241" xfId="367"/>
    <cellStyle name="Примечание 242" xfId="368"/>
    <cellStyle name="Примечание 243" xfId="369"/>
    <cellStyle name="Примечание 244" xfId="370"/>
    <cellStyle name="Примечание 245" xfId="371"/>
    <cellStyle name="Примечание 246" xfId="372"/>
    <cellStyle name="Примечание 25" xfId="373"/>
    <cellStyle name="Примечание 26" xfId="374"/>
    <cellStyle name="Примечание 27" xfId="375"/>
    <cellStyle name="Примечание 28" xfId="376"/>
    <cellStyle name="Примечание 29" xfId="377"/>
    <cellStyle name="Примечание 3" xfId="378"/>
    <cellStyle name="Примечание 3 2" xfId="379"/>
    <cellStyle name="Примечание 30" xfId="380"/>
    <cellStyle name="Примечание 31" xfId="381"/>
    <cellStyle name="Примечание 32" xfId="382"/>
    <cellStyle name="Примечание 33" xfId="383"/>
    <cellStyle name="Примечание 34" xfId="384"/>
    <cellStyle name="Примечание 35" xfId="385"/>
    <cellStyle name="Примечание 36" xfId="386"/>
    <cellStyle name="Примечание 37" xfId="387"/>
    <cellStyle name="Примечание 38" xfId="388"/>
    <cellStyle name="Примечание 39" xfId="389"/>
    <cellStyle name="Примечание 4" xfId="390"/>
    <cellStyle name="Примечание 40" xfId="391"/>
    <cellStyle name="Примечание 41" xfId="392"/>
    <cellStyle name="Примечание 42" xfId="393"/>
    <cellStyle name="Примечание 43" xfId="394"/>
    <cellStyle name="Примечание 44" xfId="395"/>
    <cellStyle name="Примечание 45" xfId="396"/>
    <cellStyle name="Примечание 46" xfId="397"/>
    <cellStyle name="Примечание 47" xfId="398"/>
    <cellStyle name="Примечание 48" xfId="399"/>
    <cellStyle name="Примечание 49" xfId="400"/>
    <cellStyle name="Примечание 5" xfId="401"/>
    <cellStyle name="Примечание 50" xfId="402"/>
    <cellStyle name="Примечание 51" xfId="403"/>
    <cellStyle name="Примечание 52" xfId="404"/>
    <cellStyle name="Примечание 53" xfId="405"/>
    <cellStyle name="Примечание 54" xfId="406"/>
    <cellStyle name="Примечание 55" xfId="407"/>
    <cellStyle name="Примечание 56" xfId="408"/>
    <cellStyle name="Примечание 57" xfId="409"/>
    <cellStyle name="Примечание 58" xfId="410"/>
    <cellStyle name="Примечание 59" xfId="411"/>
    <cellStyle name="Примечание 6" xfId="412"/>
    <cellStyle name="Примечание 60" xfId="413"/>
    <cellStyle name="Примечание 61" xfId="414"/>
    <cellStyle name="Примечание 62" xfId="415"/>
    <cellStyle name="Примечание 63" xfId="416"/>
    <cellStyle name="Примечание 64" xfId="417"/>
    <cellStyle name="Примечание 65" xfId="418"/>
    <cellStyle name="Примечание 66" xfId="419"/>
    <cellStyle name="Примечание 67" xfId="420"/>
    <cellStyle name="Примечание 68" xfId="421"/>
    <cellStyle name="Примечание 69" xfId="422"/>
    <cellStyle name="Примечание 7" xfId="423"/>
    <cellStyle name="Примечание 70" xfId="424"/>
    <cellStyle name="Примечание 71" xfId="425"/>
    <cellStyle name="Примечание 72" xfId="426"/>
    <cellStyle name="Примечание 73" xfId="427"/>
    <cellStyle name="Примечание 74" xfId="428"/>
    <cellStyle name="Примечание 75" xfId="429"/>
    <cellStyle name="Примечание 76" xfId="430"/>
    <cellStyle name="Примечание 77" xfId="431"/>
    <cellStyle name="Примечание 78" xfId="432"/>
    <cellStyle name="Примечание 79" xfId="433"/>
    <cellStyle name="Примечание 8" xfId="434"/>
    <cellStyle name="Примечание 80" xfId="435"/>
    <cellStyle name="Примечание 81" xfId="436"/>
    <cellStyle name="Примечание 82" xfId="437"/>
    <cellStyle name="Примечание 83" xfId="438"/>
    <cellStyle name="Примечание 84" xfId="439"/>
    <cellStyle name="Примечание 85" xfId="440"/>
    <cellStyle name="Примечание 86" xfId="441"/>
    <cellStyle name="Примечание 87" xfId="442"/>
    <cellStyle name="Примечание 88" xfId="443"/>
    <cellStyle name="Примечание 89" xfId="444"/>
    <cellStyle name="Примечание 9" xfId="445"/>
    <cellStyle name="Примечание 90" xfId="446"/>
    <cellStyle name="Примечание 91" xfId="447"/>
    <cellStyle name="Примечание 92" xfId="448"/>
    <cellStyle name="Примечание 93" xfId="449"/>
    <cellStyle name="Примечание 94" xfId="450"/>
    <cellStyle name="Примечание 95" xfId="451"/>
    <cellStyle name="Примечание 96" xfId="452"/>
    <cellStyle name="Примечание 97" xfId="453"/>
    <cellStyle name="Примечание 98" xfId="454"/>
    <cellStyle name="Примечание 99" xfId="455"/>
    <cellStyle name="Связанная ячейка 2" xfId="456"/>
    <cellStyle name="Текст предупреждения 2" xfId="457"/>
    <cellStyle name="Хороший 2" xfId="458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0</xdr:rowOff>
    </xdr:from>
    <xdr:to>
      <xdr:col>0</xdr:col>
      <xdr:colOff>2625725</xdr:colOff>
      <xdr:row>75</xdr:row>
      <xdr:rowOff>134620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prstGeom prst="rect"/>
        <a:ln w="0" cmpd="sng">
          <a:solidFill>
            <a:srgbClr val="000000"/>
          </a:solidFill>
          <a:prstDash val="solid"/>
          <a:round/>
        </a:ln>
      </xdr:spPr>
    </xdr:pic>
    <xdr:clientData/>
  </xdr:twoCellAnchor>
  <xdr:twoCellAnchor>
    <xdr:from>
      <xdr:col>0</xdr:col>
      <xdr:colOff>0</xdr:colOff>
      <xdr:row>76</xdr:row>
      <xdr:rowOff>99695</xdr:rowOff>
    </xdr:from>
    <xdr:to>
      <xdr:col>0</xdr:col>
      <xdr:colOff>2625725</xdr:colOff>
      <xdr:row>81</xdr:row>
      <xdr:rowOff>73660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prstGeom prst="rect"/>
        <a:ln w="0" cmpd="sng">
          <a:solidFill>
            <a:srgbClr val="000000"/>
          </a:solidFill>
          <a:prstDash val="solid"/>
          <a:rou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tabColor rgb="00008080"/>
    <pageSetUpPr fitToPage="1"/>
  </sheetPr>
  <sheetViews>
    <sheetView tabSelected="1" zoomScaleNormal="100" workbookViewId="0" topLeftCell="A47">
      <selection activeCell="B43" sqref="B43"/>
    </sheetView>
  </sheetViews>
  <sheetFormatPr defaultColWidth="9.14" defaultRowHeight="12.75"/>
  <cols>
    <col min="1" max="1" width="87.29" style="13" customWidth="1"/>
    <col min="2" max="2" width="9.29" style="13" customWidth="1"/>
    <col min="3" max="3" width="17.57" style="14" customWidth="1"/>
    <col min="4" max="4" width="14.86" style="14" customWidth="1"/>
    <col min="5" max="5" width="14.29" style="13" hidden="1" customWidth="1"/>
    <col min="6" max="6" width="14.86" style="13" hidden="1" customWidth="1"/>
    <col min="7" max="7" width="14.71" style="13" hidden="1" customWidth="1"/>
    <col min="8" max="8" width="15.86" style="14" customWidth="1"/>
    <col min="9" max="9" width="13.29" style="2" customWidth="1"/>
    <col min="10" max="10" width="12.57" style="2" customWidth="1"/>
    <col min="11" max="11" width="14.43" style="2" customWidth="1"/>
    <col min="12" max="12" width="14.29" style="14" customWidth="1"/>
    <col min="13" max="14" width="15.14" style="15" hidden="1" customWidth="1"/>
    <col min="15" max="15" width="15.29" style="15" hidden="1" customWidth="1"/>
    <col min="16" max="16" width="15.29" style="16" customWidth="1"/>
    <col min="17" max="17" width="13.86" style="15" hidden="1" customWidth="1"/>
    <col min="18" max="18" width="14.57" style="15" hidden="1" customWidth="1"/>
    <col min="19" max="19" width="16" style="15" hidden="1" customWidth="1"/>
    <col min="20" max="20" width="17.29" style="13" customWidth="1"/>
    <col min="21" max="21" width="20.29" style="13" customWidth="1"/>
    <col min="22" max="256" width="9.14" style="13"/>
  </cols>
  <sheetData>
    <row r="1" ht="18.75" customHeight="1">
      <c r="A1" s="17" t="s">
        <v>0</v>
      </c>
      <c r="B1" s="17"/>
      <c r="C1" s="18"/>
      <c r="D1" s="19" t="s">
        <v>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ht="129" customHeight="1">
      <c r="A2" s="20" t="s">
        <v>2</v>
      </c>
      <c r="B2" s="20"/>
      <c r="C2" s="18"/>
      <c r="D2" s="19" t="s">
        <v>3</v>
      </c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ht="17.1" customHeight="1">
      <c r="A3" s="21" t="s">
        <v>4</v>
      </c>
      <c r="B3" s="22"/>
      <c r="C3" s="18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ht="17.1" customHeight="1">
      <c r="A4" s="23"/>
      <c r="B4" s="23"/>
      <c r="C4" s="18"/>
      <c r="D4" s="24"/>
      <c r="E4" s="22"/>
      <c r="F4" s="22"/>
      <c r="G4" s="22"/>
      <c r="H4" s="24"/>
      <c r="I4" s="25"/>
      <c r="J4" s="25"/>
      <c r="K4" s="25"/>
      <c r="L4" s="24"/>
      <c r="M4" s="26"/>
      <c r="N4" s="26"/>
      <c r="O4" s="26"/>
      <c r="P4" s="27"/>
    </row>
    <row r="5" ht="17.1" customHeight="1">
      <c r="A5" s="23"/>
      <c r="B5" s="23"/>
      <c r="C5" s="18"/>
      <c r="D5" s="24"/>
      <c r="E5" s="22"/>
      <c r="F5" s="22"/>
      <c r="G5" s="22"/>
      <c r="H5" s="24"/>
      <c r="I5" s="25"/>
      <c r="J5" s="25"/>
      <c r="K5" s="25"/>
      <c r="L5" s="24"/>
      <c r="M5" s="26"/>
      <c r="N5" s="26"/>
      <c r="O5" s="26"/>
      <c r="P5" s="27"/>
    </row>
    <row r="6" ht="17.1" customHeight="1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ht="17.1" customHeight="1">
      <c r="A7" s="28" t="s">
        <v>6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thickBot="1" ht="17.1" customHeight="1">
      <c r="A8" s="29"/>
      <c r="B8" s="29"/>
      <c r="C8" s="29"/>
      <c r="D8" s="29"/>
      <c r="E8" s="29"/>
      <c r="F8" s="29"/>
      <c r="G8" s="29"/>
      <c r="H8" s="29"/>
      <c r="I8" s="30"/>
      <c r="J8" s="30"/>
      <c r="K8" s="30"/>
      <c r="L8" s="29"/>
      <c r="M8" s="31"/>
      <c r="N8" s="31"/>
      <c r="O8" s="31"/>
      <c r="P8" s="32" t="s">
        <v>7</v>
      </c>
      <c r="Q8" s="32"/>
      <c r="R8" s="32"/>
      <c r="S8" s="32"/>
    </row>
    <row r="9" thickBot="1" ht="114.75" customHeight="1">
      <c r="A9" s="33" t="s">
        <v>8</v>
      </c>
      <c r="B9" s="34" t="s">
        <v>9</v>
      </c>
      <c r="C9" s="35" t="s">
        <v>10</v>
      </c>
      <c r="D9" s="36" t="s">
        <v>11</v>
      </c>
      <c r="E9" s="37" t="s">
        <v>12</v>
      </c>
      <c r="F9" s="37" t="s">
        <v>13</v>
      </c>
      <c r="G9" s="37" t="s">
        <v>14</v>
      </c>
      <c r="H9" s="36" t="s">
        <v>15</v>
      </c>
      <c r="I9" s="38" t="s">
        <v>16</v>
      </c>
      <c r="J9" s="38" t="s">
        <v>17</v>
      </c>
      <c r="K9" s="38" t="s">
        <v>18</v>
      </c>
      <c r="L9" s="36" t="s">
        <v>19</v>
      </c>
      <c r="M9" s="39" t="s">
        <v>20</v>
      </c>
      <c r="N9" s="39" t="s">
        <v>21</v>
      </c>
      <c r="O9" s="39" t="s">
        <v>22</v>
      </c>
      <c r="P9" s="40" t="s">
        <v>23</v>
      </c>
      <c r="Q9" s="39" t="s">
        <v>24</v>
      </c>
      <c r="R9" s="39" t="s">
        <v>25</v>
      </c>
      <c r="S9" s="39" t="s">
        <v>26</v>
      </c>
    </row>
    <row r="10" thickBot="1" ht="17.1" customHeight="1">
      <c r="A10" s="41">
        <v>1</v>
      </c>
      <c r="B10" s="42"/>
      <c r="C10" s="43">
        <v>2</v>
      </c>
      <c r="D10" s="44">
        <v>3</v>
      </c>
      <c r="E10" s="45" t="s">
        <v>27</v>
      </c>
      <c r="F10" s="45" t="s">
        <v>28</v>
      </c>
      <c r="G10" s="45" t="s">
        <v>29</v>
      </c>
      <c r="H10" s="44" t="s">
        <v>27</v>
      </c>
      <c r="I10" s="46"/>
      <c r="J10" s="46"/>
      <c r="K10" s="46"/>
      <c r="L10" s="44" t="s">
        <v>28</v>
      </c>
      <c r="M10" s="47"/>
      <c r="N10" s="47"/>
      <c r="O10" s="47"/>
      <c r="P10" s="48">
        <v>6</v>
      </c>
      <c r="Q10" s="45">
        <v>7</v>
      </c>
      <c r="R10" s="45">
        <v>8</v>
      </c>
      <c r="S10" s="45">
        <v>9</v>
      </c>
    </row>
    <row r="11" thickBot="1" ht="42" customHeight="1">
      <c r="A11" s="49" t="s">
        <v>30</v>
      </c>
      <c r="B11" s="50">
        <v>100</v>
      </c>
      <c r="C11" s="51">
        <f>2497029.8</f>
        <v>2497029.7999999998</v>
      </c>
      <c r="D11" s="51">
        <f>2497029.8</f>
        <v>2497029.7999999998</v>
      </c>
      <c r="E11" s="51">
        <v>2497029.7999999998</v>
      </c>
      <c r="F11" s="51">
        <f>E38</f>
        <v>2964665.1999999997</v>
      </c>
      <c r="G11" s="51">
        <f>F38</f>
        <v>877215.10000000056</v>
      </c>
      <c r="H11" s="51">
        <f>G38</f>
        <v>1762282.4000000013</v>
      </c>
      <c r="I11" s="51">
        <f>G38</f>
        <v>1762282.4000000013</v>
      </c>
      <c r="J11" s="51">
        <f>I38</f>
        <v>2637460.5000000019</v>
      </c>
      <c r="K11" s="51">
        <f>J38</f>
        <v>2789936.5000000023</v>
      </c>
      <c r="L11" s="51">
        <f>K38</f>
        <v>2196945.7000000025</v>
      </c>
      <c r="M11" s="51">
        <f>K38</f>
        <v>2196945.7000000025</v>
      </c>
      <c r="N11" s="51">
        <f>M38</f>
        <v>2532827.6000000024</v>
      </c>
      <c r="O11" s="51">
        <f>N38</f>
        <v>2333946.9000000027</v>
      </c>
      <c r="P11" s="51">
        <f>O38</f>
        <v>2405470.8000000021</v>
      </c>
      <c r="Q11" s="51">
        <f>O38</f>
        <v>2405470.8000000021</v>
      </c>
      <c r="R11" s="51">
        <f>Q38</f>
        <v>2962933.5000000028</v>
      </c>
      <c r="S11" s="51">
        <f>R38</f>
        <v>3318673.2000000025</v>
      </c>
    </row>
    <row r="12" thickBot="1" s="1" customFormat="1" ht="17.1" customHeight="1">
      <c r="A12" s="52" t="s">
        <v>31</v>
      </c>
      <c r="B12" s="53">
        <v>110</v>
      </c>
      <c r="C12" s="54">
        <f>C13+C14</f>
        <v>745633.59999999998</v>
      </c>
      <c r="D12" s="54">
        <f t="shared" ref="D12:S12" si="0">D13+D14</f>
        <v>745633.59999999998</v>
      </c>
      <c r="E12" s="54">
        <f t="shared" si="0"/>
        <v>745633.59999999998</v>
      </c>
      <c r="F12" s="54">
        <f t="shared" si="0"/>
        <v>581446.49999999988</v>
      </c>
      <c r="G12" s="54">
        <f t="shared" si="0"/>
        <v>644925.69999999984</v>
      </c>
      <c r="H12" s="54">
        <f t="shared" si="0"/>
        <v>724976.09999999986</v>
      </c>
      <c r="I12" s="54">
        <f t="shared" si="0"/>
        <v>724976.09999999986</v>
      </c>
      <c r="J12" s="54">
        <f>J13+J14</f>
        <v>640423.49999999988</v>
      </c>
      <c r="K12" s="54">
        <f>K13+K14</f>
        <v>593852.49999999977</v>
      </c>
      <c r="L12" s="54">
        <f t="shared" si="0"/>
        <v>469600.49999999977</v>
      </c>
      <c r="M12" s="54">
        <f t="shared" si="0"/>
        <v>469600.49999999977</v>
      </c>
      <c r="N12" s="54">
        <f t="shared" si="0"/>
        <v>-3298.8000000002794</v>
      </c>
      <c r="O12" s="54">
        <f t="shared" si="0"/>
        <v>-384416.80000000022</v>
      </c>
      <c r="P12" s="54">
        <f t="shared" si="0"/>
        <v>-302226.50000000017</v>
      </c>
      <c r="Q12" s="54">
        <f t="shared" si="0"/>
        <v>-302226.50000000017</v>
      </c>
      <c r="R12" s="54">
        <f t="shared" si="0"/>
        <v>-147758.50000000015</v>
      </c>
      <c r="S12" s="54">
        <f t="shared" si="0"/>
        <v>221248.99999999988</v>
      </c>
    </row>
    <row r="13" thickBot="1" s="1" customFormat="1" ht="17.1" customHeight="1">
      <c r="A13" s="52" t="s">
        <v>32</v>
      </c>
      <c r="B13" s="53">
        <v>111</v>
      </c>
      <c r="C13" s="55">
        <v>745633.59999999998</v>
      </c>
      <c r="D13" s="55">
        <f>C13</f>
        <v>745633.59999999998</v>
      </c>
      <c r="E13" s="55">
        <f>D13</f>
        <v>745633.59999999998</v>
      </c>
      <c r="F13" s="56">
        <f>E40</f>
        <v>581446.49999999988</v>
      </c>
      <c r="G13" s="56">
        <f>F40</f>
        <v>644925.69999999984</v>
      </c>
      <c r="H13" s="56">
        <f>I13</f>
        <v>724976.09999999986</v>
      </c>
      <c r="I13" s="57">
        <f>G40</f>
        <v>724976.09999999986</v>
      </c>
      <c r="J13" s="58">
        <f>I40</f>
        <v>640423.49999999988</v>
      </c>
      <c r="K13" s="58">
        <f>J40</f>
        <v>593852.49999999977</v>
      </c>
      <c r="L13" s="56">
        <f>M13</f>
        <v>469600.49999999977</v>
      </c>
      <c r="M13" s="56">
        <f>K40</f>
        <v>469600.49999999977</v>
      </c>
      <c r="N13" s="56">
        <f>M40</f>
        <v>-3298.8000000002794</v>
      </c>
      <c r="O13" s="56">
        <f>N40</f>
        <v>-384416.80000000022</v>
      </c>
      <c r="P13" s="56">
        <f>Q13</f>
        <v>-302226.50000000017</v>
      </c>
      <c r="Q13" s="56">
        <f>O40</f>
        <v>-302226.50000000017</v>
      </c>
      <c r="R13" s="56">
        <f>Q40</f>
        <v>-147758.50000000015</v>
      </c>
      <c r="S13" s="56">
        <f>R40</f>
        <v>221248.99999999988</v>
      </c>
    </row>
    <row r="14" thickBot="1" ht="17.1" customHeight="1">
      <c r="A14" s="52" t="s">
        <v>33</v>
      </c>
      <c r="B14" s="53">
        <v>112</v>
      </c>
      <c r="C14" s="54">
        <v>0</v>
      </c>
      <c r="D14" s="54">
        <f>C14</f>
        <v>0</v>
      </c>
      <c r="E14" s="54">
        <f>D14</f>
        <v>0</v>
      </c>
      <c r="F14" s="59">
        <f>E41</f>
        <v>0</v>
      </c>
      <c r="G14" s="59">
        <f>F41</f>
        <v>0</v>
      </c>
      <c r="H14" s="59">
        <f>I14</f>
        <v>0</v>
      </c>
      <c r="I14" s="57">
        <f>G41</f>
        <v>0</v>
      </c>
      <c r="J14" s="58">
        <f>I41</f>
        <v>0</v>
      </c>
      <c r="K14" s="58">
        <f>J41</f>
        <v>0</v>
      </c>
      <c r="L14" s="59">
        <f>M14</f>
        <v>0</v>
      </c>
      <c r="M14" s="56">
        <f>K41</f>
        <v>0</v>
      </c>
      <c r="N14" s="56">
        <f>M41</f>
        <v>0</v>
      </c>
      <c r="O14" s="56">
        <f>N41</f>
        <v>0</v>
      </c>
      <c r="P14" s="59">
        <f>Q14</f>
        <v>0</v>
      </c>
      <c r="Q14" s="56">
        <f>O41</f>
        <v>0</v>
      </c>
      <c r="R14" s="56">
        <f>Q41</f>
        <v>0</v>
      </c>
      <c r="S14" s="56">
        <f>R41</f>
        <v>0</v>
      </c>
    </row>
    <row r="15" thickBot="1" s="2" customFormat="1" ht="39.75" customHeight="1">
      <c r="A15" s="49" t="s">
        <v>34</v>
      </c>
      <c r="B15" s="50">
        <v>200</v>
      </c>
      <c r="C15" s="60">
        <f>C16+C17</f>
        <v>48414995.5</v>
      </c>
      <c r="D15" s="60">
        <f t="shared" ref="D15:S15" si="1">D16+D17</f>
        <v>10066392.800000001</v>
      </c>
      <c r="E15" s="60">
        <f t="shared" si="1"/>
        <v>2617897.7999999998</v>
      </c>
      <c r="F15" s="60">
        <f t="shared" si="1"/>
        <v>2942217.7000000002</v>
      </c>
      <c r="G15" s="60">
        <f t="shared" si="1"/>
        <v>4506277.3000000007</v>
      </c>
      <c r="H15" s="60">
        <f t="shared" si="1"/>
        <v>12273288.6</v>
      </c>
      <c r="I15" s="60">
        <f t="shared" si="1"/>
        <v>4857119.9000000004</v>
      </c>
      <c r="J15" s="60">
        <f t="shared" si="1"/>
        <v>3864412.8999999999</v>
      </c>
      <c r="K15" s="60">
        <f t="shared" si="1"/>
        <v>3551755.7999999998</v>
      </c>
      <c r="L15" s="60">
        <f t="shared" si="1"/>
        <v>11518675.699999999</v>
      </c>
      <c r="M15" s="60">
        <f t="shared" si="1"/>
        <v>4515578.7000000002</v>
      </c>
      <c r="N15" s="60">
        <f t="shared" si="1"/>
        <v>3355475.5</v>
      </c>
      <c r="O15" s="60">
        <f t="shared" si="1"/>
        <v>3647621.5</v>
      </c>
      <c r="P15" s="60">
        <f>P16+P17</f>
        <v>14556638.399999999</v>
      </c>
      <c r="Q15" s="60">
        <f t="shared" si="1"/>
        <v>4344154.5</v>
      </c>
      <c r="R15" s="60">
        <f t="shared" si="1"/>
        <v>3481381.2000000002</v>
      </c>
      <c r="S15" s="60">
        <f t="shared" si="1"/>
        <v>6731102.7000000002</v>
      </c>
      <c r="T15" s="61"/>
    </row>
    <row r="16" thickBot="1" s="3" customFormat="1" ht="25.5" customHeight="1">
      <c r="A16" s="62" t="s">
        <v>35</v>
      </c>
      <c r="B16" s="63">
        <v>210</v>
      </c>
      <c r="C16" s="64">
        <f>D16+H16+L16+P16</f>
        <v>23581274.100000001</v>
      </c>
      <c r="D16" s="65">
        <f>E16+F16+G16</f>
        <v>4998766.9000000004</v>
      </c>
      <c r="E16" s="66">
        <v>1116667</v>
      </c>
      <c r="F16" s="66">
        <v>1279832.2</v>
      </c>
      <c r="G16" s="66">
        <v>2602267.7000000002</v>
      </c>
      <c r="H16" s="65">
        <f>I16+J16+K16</f>
        <v>6552514.0999999996</v>
      </c>
      <c r="I16" s="66">
        <v>3075750.1000000001</v>
      </c>
      <c r="J16" s="66">
        <v>1962265</v>
      </c>
      <c r="K16" s="66">
        <v>1514499</v>
      </c>
      <c r="L16" s="65">
        <f>M16+N16+O16</f>
        <v>5733952.2999999998</v>
      </c>
      <c r="M16" s="66">
        <v>2424939.1000000001</v>
      </c>
      <c r="N16" s="66">
        <v>1650430.5</v>
      </c>
      <c r="O16" s="66">
        <v>1658582.7</v>
      </c>
      <c r="P16" s="65">
        <f>Q16+R16+S16</f>
        <v>6296040.7999999998</v>
      </c>
      <c r="Q16" s="66">
        <v>2391284.1000000001</v>
      </c>
      <c r="R16" s="66">
        <v>1807083.7</v>
      </c>
      <c r="S16" s="66">
        <v>2097673</v>
      </c>
    </row>
    <row r="17" thickBot="1" s="4" customFormat="1" ht="39" customHeight="1">
      <c r="A17" s="67" t="s">
        <v>36</v>
      </c>
      <c r="B17" s="68">
        <v>220</v>
      </c>
      <c r="C17" s="64">
        <f t="shared" ref="C17:S17" si="2">C18+C19+C20+C21</f>
        <v>24833721.399999999</v>
      </c>
      <c r="D17" s="69">
        <f t="shared" si="2"/>
        <v>5067625.8999999994</v>
      </c>
      <c r="E17" s="70">
        <f t="shared" si="2"/>
        <v>1501230.7999999998</v>
      </c>
      <c r="F17" s="70">
        <f t="shared" si="2"/>
        <v>1662385.5</v>
      </c>
      <c r="G17" s="70">
        <f t="shared" si="2"/>
        <v>1904009.6000000001</v>
      </c>
      <c r="H17" s="69">
        <f t="shared" si="2"/>
        <v>5720774.5</v>
      </c>
      <c r="I17" s="70">
        <f t="shared" si="2"/>
        <v>1781369.7999999998</v>
      </c>
      <c r="J17" s="70">
        <f t="shared" si="2"/>
        <v>1902147.8999999999</v>
      </c>
      <c r="K17" s="70">
        <f t="shared" si="2"/>
        <v>2037256.7999999998</v>
      </c>
      <c r="L17" s="69">
        <f t="shared" si="2"/>
        <v>5784723.4000000004</v>
      </c>
      <c r="M17" s="70">
        <f t="shared" si="2"/>
        <v>2090639.6000000001</v>
      </c>
      <c r="N17" s="70">
        <f t="shared" si="2"/>
        <v>1705045</v>
      </c>
      <c r="O17" s="70">
        <f t="shared" si="2"/>
        <v>1989038.7999999998</v>
      </c>
      <c r="P17" s="69">
        <f t="shared" si="2"/>
        <v>8260597.5999999996</v>
      </c>
      <c r="Q17" s="70">
        <f t="shared" si="2"/>
        <v>1952870.3999999999</v>
      </c>
      <c r="R17" s="70">
        <f t="shared" si="2"/>
        <v>1674297.5</v>
      </c>
      <c r="S17" s="70">
        <f t="shared" si="2"/>
        <v>4633429.7000000002</v>
      </c>
    </row>
    <row r="18" thickBot="1" s="5" customFormat="1" ht="30.75" customHeight="1">
      <c r="A18" s="67" t="s">
        <v>37</v>
      </c>
      <c r="B18" s="68">
        <v>221</v>
      </c>
      <c r="C18" s="64">
        <f>D18+H18+L18+P18</f>
        <v>12917548.999999998</v>
      </c>
      <c r="D18" s="65">
        <f>E18+F18+G18</f>
        <v>3229500</v>
      </c>
      <c r="E18" s="66">
        <v>1076462.3999999999</v>
      </c>
      <c r="F18" s="66">
        <v>1076462.3999999999</v>
      </c>
      <c r="G18" s="66">
        <v>1076575.2</v>
      </c>
      <c r="H18" s="65">
        <f>I18+J18+K18</f>
        <v>3229387.1999999997</v>
      </c>
      <c r="I18" s="66">
        <v>1076462.3999999999</v>
      </c>
      <c r="J18" s="66">
        <v>1076462.3999999999</v>
      </c>
      <c r="K18" s="66">
        <v>1076462.3999999999</v>
      </c>
      <c r="L18" s="65">
        <f>M18+N18+O18</f>
        <v>3229387.1999999997</v>
      </c>
      <c r="M18" s="66">
        <v>1076462.3999999999</v>
      </c>
      <c r="N18" s="66">
        <v>1076462.3999999999</v>
      </c>
      <c r="O18" s="66">
        <v>1076462.3999999999</v>
      </c>
      <c r="P18" s="65">
        <f>Q18+R18+S18</f>
        <v>3229274.5999999996</v>
      </c>
      <c r="Q18" s="66">
        <v>1076462.3999999999</v>
      </c>
      <c r="R18" s="66">
        <v>1076462.3999999999</v>
      </c>
      <c r="S18" s="66">
        <v>1076349.8</v>
      </c>
    </row>
    <row r="19" thickBot="1" s="5" customFormat="1" ht="53.25" customHeight="1">
      <c r="A19" s="67" t="s">
        <v>38</v>
      </c>
      <c r="B19" s="68">
        <v>222</v>
      </c>
      <c r="C19" s="64">
        <f t="shared" ref="C19:C24" si="3">D19+H19+L19+P19</f>
        <v>902301</v>
      </c>
      <c r="D19" s="65">
        <f>E19+F19+G19</f>
        <v>300768</v>
      </c>
      <c r="E19" s="66">
        <v>75191.800000000003</v>
      </c>
      <c r="F19" s="66">
        <v>75191.699999999997</v>
      </c>
      <c r="G19" s="66">
        <v>150384.5</v>
      </c>
      <c r="H19" s="65">
        <f>I19+J19+K19</f>
        <v>225575.29999999999</v>
      </c>
      <c r="I19" s="66">
        <v>75191.800000000003</v>
      </c>
      <c r="J19" s="66">
        <v>75191.800000000003</v>
      </c>
      <c r="K19" s="66">
        <v>75191.699999999997</v>
      </c>
      <c r="L19" s="65">
        <f>M19+N19+O19</f>
        <v>225575.20000000001</v>
      </c>
      <c r="M19" s="66">
        <v>75191.800000000003</v>
      </c>
      <c r="N19" s="66">
        <v>75191.699999999997</v>
      </c>
      <c r="O19" s="66">
        <v>75191.699999999997</v>
      </c>
      <c r="P19" s="65">
        <f>Q19+R19+S19</f>
        <v>150382.5</v>
      </c>
      <c r="Q19" s="66">
        <v>75191.800000000003</v>
      </c>
      <c r="R19" s="66">
        <v>75191.699999999997</v>
      </c>
      <c r="S19" s="66">
        <v>-1</v>
      </c>
    </row>
    <row r="20" thickBot="1" s="6" customFormat="1" ht="83.25" customHeight="1">
      <c r="A20" s="71" t="s">
        <v>39</v>
      </c>
      <c r="B20" s="72">
        <v>223</v>
      </c>
      <c r="C20" s="73">
        <f>D20+H20+L20+P20</f>
        <v>11013871.399999999</v>
      </c>
      <c r="D20" s="74">
        <f>E20+F20+G20</f>
        <v>1462847.3</v>
      </c>
      <c r="E20" s="75">
        <v>349576.59999999998</v>
      </c>
      <c r="F20" s="75">
        <v>510731.40000000002</v>
      </c>
      <c r="G20" s="75">
        <v>602539.30000000005</v>
      </c>
      <c r="H20" s="74">
        <f>I20+J20+K20</f>
        <v>2265812</v>
      </c>
      <c r="I20" s="76">
        <v>629715.59999999998</v>
      </c>
      <c r="J20" s="76">
        <v>750493.69999999995</v>
      </c>
      <c r="K20" s="76">
        <v>885602.69999999995</v>
      </c>
      <c r="L20" s="74">
        <f>M20+N20+O20</f>
        <v>2329761</v>
      </c>
      <c r="M20" s="77">
        <v>938985.40000000002</v>
      </c>
      <c r="N20" s="78">
        <v>553390.90000000002</v>
      </c>
      <c r="O20" s="77">
        <v>837384.69999999995</v>
      </c>
      <c r="P20" s="74">
        <f>Q20+R20+S20</f>
        <v>4955451.0999999996</v>
      </c>
      <c r="Q20" s="77">
        <v>801216.19999999995</v>
      </c>
      <c r="R20" s="78">
        <v>522643.40000000002</v>
      </c>
      <c r="S20" s="78">
        <v>3631591.5</v>
      </c>
    </row>
    <row r="21" thickBot="1" s="2" customFormat="1" ht="60" customHeight="1">
      <c r="A21" s="79" t="s">
        <v>40</v>
      </c>
      <c r="B21" s="68">
        <v>224</v>
      </c>
      <c r="C21" s="64">
        <f t="shared" si="3"/>
        <v>0</v>
      </c>
      <c r="D21" s="65">
        <f>E21+F21+G21</f>
        <v>74510.600000000006</v>
      </c>
      <c r="E21" s="66"/>
      <c r="F21" s="66"/>
      <c r="G21" s="66">
        <v>74510.600000000006</v>
      </c>
      <c r="H21" s="65">
        <f>I21+J21+K21</f>
        <v>0</v>
      </c>
      <c r="I21" s="80"/>
      <c r="J21" s="80"/>
      <c r="K21" s="80"/>
      <c r="L21" s="65">
        <f>M21+N21+O21</f>
        <v>0</v>
      </c>
      <c r="M21" s="66"/>
      <c r="N21" s="66"/>
      <c r="O21" s="66"/>
      <c r="P21" s="65">
        <f>Q21+R21+S21</f>
        <v>-74510.600000000006</v>
      </c>
      <c r="Q21" s="66">
        <v>0</v>
      </c>
      <c r="R21" s="66">
        <v>0</v>
      </c>
      <c r="S21" s="80">
        <v>-74510.600000000006</v>
      </c>
    </row>
    <row r="22" thickBot="1" s="7" customFormat="1" ht="35.25" customHeight="1">
      <c r="A22" s="62" t="s">
        <v>41</v>
      </c>
      <c r="B22" s="68">
        <v>230</v>
      </c>
      <c r="C22" s="64">
        <f>C23+C24</f>
        <v>5384154.2000000002</v>
      </c>
      <c r="D22" s="69">
        <f t="shared" ref="D22:R22" si="4">D23+D24</f>
        <v>776826</v>
      </c>
      <c r="E22" s="70">
        <f t="shared" si="4"/>
        <v>299233.29999999999</v>
      </c>
      <c r="F22" s="70">
        <f t="shared" si="4"/>
        <v>249358.79999999999</v>
      </c>
      <c r="G22" s="70">
        <v>228233.85000000001</v>
      </c>
      <c r="H22" s="69">
        <f t="shared" si="4"/>
        <v>1034871.5999999999</v>
      </c>
      <c r="I22" s="70">
        <f t="shared" si="4"/>
        <v>431552.80000000005</v>
      </c>
      <c r="J22" s="70">
        <f t="shared" si="4"/>
        <v>324305.89999999997</v>
      </c>
      <c r="K22" s="70">
        <f t="shared" si="4"/>
        <v>279012.90000000002</v>
      </c>
      <c r="L22" s="69">
        <f t="shared" si="4"/>
        <v>1387404.9000000001</v>
      </c>
      <c r="M22" s="70">
        <f t="shared" si="4"/>
        <v>512718.59999999998</v>
      </c>
      <c r="N22" s="70">
        <f t="shared" si="4"/>
        <v>340042.70000000001</v>
      </c>
      <c r="O22" s="70">
        <f t="shared" si="4"/>
        <v>534643.59999999998</v>
      </c>
      <c r="P22" s="69">
        <f t="shared" si="4"/>
        <v>2185051.7000000002</v>
      </c>
      <c r="Q22" s="70">
        <f t="shared" si="4"/>
        <v>506125.40000000002</v>
      </c>
      <c r="R22" s="70">
        <f t="shared" si="4"/>
        <v>473388.59999999998</v>
      </c>
      <c r="S22" s="70">
        <f>S23+S24</f>
        <v>1205537.7</v>
      </c>
    </row>
    <row r="23" thickBot="1" s="2" customFormat="1" ht="17.1" customHeight="1">
      <c r="A23" s="67" t="s">
        <v>42</v>
      </c>
      <c r="B23" s="68">
        <v>231</v>
      </c>
      <c r="C23" s="64">
        <f t="shared" si="3"/>
        <v>3990858.1000000001</v>
      </c>
      <c r="D23" s="65">
        <f>E23+F23+G23</f>
        <v>776826</v>
      </c>
      <c r="E23" s="66">
        <v>299233.29999999999</v>
      </c>
      <c r="F23" s="66">
        <v>249358.79999999999</v>
      </c>
      <c r="G23" s="66">
        <v>228233.89999999999</v>
      </c>
      <c r="H23" s="65">
        <f>I23+J23+K23</f>
        <v>820109.79999999993</v>
      </c>
      <c r="I23" s="80">
        <v>281026.40000000002</v>
      </c>
      <c r="J23" s="80">
        <v>284689.29999999999</v>
      </c>
      <c r="K23" s="80">
        <v>254394.10000000001</v>
      </c>
      <c r="L23" s="65">
        <f>M23+N23+O23</f>
        <v>1067829.2000000002</v>
      </c>
      <c r="M23" s="66">
        <v>304850.59999999998</v>
      </c>
      <c r="N23" s="66">
        <v>340042.70000000001</v>
      </c>
      <c r="O23" s="66">
        <v>422935.90000000002</v>
      </c>
      <c r="P23" s="65">
        <f>Q23+R23+S23</f>
        <v>1326093.1000000001</v>
      </c>
      <c r="Q23" s="66">
        <v>406125.40000000002</v>
      </c>
      <c r="R23" s="66">
        <v>473388.59999999998</v>
      </c>
      <c r="S23" s="80">
        <v>446579.09999999998</v>
      </c>
    </row>
    <row r="24" thickBot="1" s="2" customFormat="1" ht="17.1" customHeight="1">
      <c r="A24" s="67" t="s">
        <v>43</v>
      </c>
      <c r="B24" s="68">
        <v>232</v>
      </c>
      <c r="C24" s="64">
        <f t="shared" si="3"/>
        <v>1393296.1000000001</v>
      </c>
      <c r="D24" s="65">
        <f>E24+F24+G24</f>
        <v>0</v>
      </c>
      <c r="E24" s="66"/>
      <c r="F24" s="66"/>
      <c r="G24" s="66"/>
      <c r="H24" s="65">
        <f>I24+J24+K24</f>
        <v>214761.79999999999</v>
      </c>
      <c r="I24" s="80">
        <v>150526.39999999999</v>
      </c>
      <c r="J24" s="80">
        <v>39616.599999999999</v>
      </c>
      <c r="K24" s="80">
        <v>24618.799999999999</v>
      </c>
      <c r="L24" s="65">
        <f>M24+N24+O24</f>
        <v>319575.70000000001</v>
      </c>
      <c r="M24" s="66">
        <v>207868</v>
      </c>
      <c r="N24" s="66">
        <v>0</v>
      </c>
      <c r="O24" s="66">
        <v>111707.7</v>
      </c>
      <c r="P24" s="65">
        <f>Q24+R24+S24</f>
        <v>858958.59999999998</v>
      </c>
      <c r="Q24" s="66">
        <v>100000</v>
      </c>
      <c r="R24" s="66">
        <v>0</v>
      </c>
      <c r="S24" s="80">
        <v>758958.59999999998</v>
      </c>
    </row>
    <row r="25" thickBot="1" s="2" customFormat="1" ht="41.25" customHeight="1">
      <c r="A25" s="49" t="s">
        <v>44</v>
      </c>
      <c r="B25" s="50">
        <v>300</v>
      </c>
      <c r="C25" s="81">
        <f>C26+C31+C32+C33</f>
        <v>48745519.799999997</v>
      </c>
      <c r="D25" s="81">
        <f t="shared" ref="D25:S25" si="5">D26+D31+D32+D33</f>
        <v>9266652.8000000007</v>
      </c>
      <c r="E25" s="81">
        <f t="shared" si="5"/>
        <v>3065575</v>
      </c>
      <c r="F25" s="81">
        <f t="shared" si="5"/>
        <v>3016493.7999999998</v>
      </c>
      <c r="G25" s="81">
        <f t="shared" si="5"/>
        <v>3184584</v>
      </c>
      <c r="H25" s="81">
        <f t="shared" si="5"/>
        <v>11808825.300000001</v>
      </c>
      <c r="I25" s="81">
        <f t="shared" si="5"/>
        <v>3981941.7999999998</v>
      </c>
      <c r="J25" s="81">
        <f t="shared" si="5"/>
        <v>3681936.8999999999</v>
      </c>
      <c r="K25" s="81">
        <f t="shared" si="5"/>
        <v>4144946.6000000001</v>
      </c>
      <c r="L25" s="81">
        <f t="shared" si="5"/>
        <v>11301350.6</v>
      </c>
      <c r="M25" s="81">
        <f t="shared" si="5"/>
        <v>4179696.7999999998</v>
      </c>
      <c r="N25" s="81">
        <f t="shared" si="5"/>
        <v>3544356.1999999997</v>
      </c>
      <c r="O25" s="81">
        <f t="shared" si="5"/>
        <v>3577297.6000000001</v>
      </c>
      <c r="P25" s="81">
        <f>P26+P31+P32+P33</f>
        <v>16368691.100000001</v>
      </c>
      <c r="Q25" s="81">
        <f t="shared" si="5"/>
        <v>3786691.7999999998</v>
      </c>
      <c r="R25" s="81">
        <f t="shared" si="5"/>
        <v>3101713.4000000004</v>
      </c>
      <c r="S25" s="81">
        <f t="shared" si="5"/>
        <v>9480285.9000000004</v>
      </c>
      <c r="T25" s="82"/>
    </row>
    <row r="26" thickBot="1" s="7" customFormat="1" ht="36" customHeight="1">
      <c r="A26" s="67" t="s">
        <v>45</v>
      </c>
      <c r="B26" s="63">
        <v>310</v>
      </c>
      <c r="C26" s="73">
        <f>D26+H26+L26+P26</f>
        <v>16334754.600000001</v>
      </c>
      <c r="D26" s="65">
        <f t="shared" ref="D26:D37" si="6">E26+F26+G26</f>
        <v>2672119.2000000002</v>
      </c>
      <c r="E26" s="66">
        <f>E27+E28+E29+E30</f>
        <v>913323</v>
      </c>
      <c r="F26" s="66">
        <f>F27+F28+F29+F30</f>
        <v>849172.69999999995</v>
      </c>
      <c r="G26" s="66">
        <f>G27+G28+G29+G30</f>
        <v>909623.5</v>
      </c>
      <c r="H26" s="65">
        <f t="shared" ref="H26:H37" si="7">I26+J26+K26</f>
        <v>3271340.5999999996</v>
      </c>
      <c r="I26" s="66">
        <f>I27+I28+I29+I30</f>
        <v>1070754.8</v>
      </c>
      <c r="J26" s="66">
        <f>J27+J28+J29+J30</f>
        <v>1041161.7000000001</v>
      </c>
      <c r="K26" s="66">
        <f>K27+K28+K29+K30</f>
        <v>1159424.0999999999</v>
      </c>
      <c r="L26" s="65">
        <f t="shared" ref="L26:L37" si="8">M26+N26+O26</f>
        <v>3095196.5</v>
      </c>
      <c r="M26" s="66">
        <f>M27+M28+M29+M30</f>
        <v>1131704</v>
      </c>
      <c r="N26" s="66">
        <f>N27+N28+N29+N30</f>
        <v>1091922.2</v>
      </c>
      <c r="O26" s="66">
        <f>O27+O28+O29+O30</f>
        <v>871570.30000000005</v>
      </c>
      <c r="P26" s="65">
        <f>Q26+R26+S26</f>
        <v>7296098.3000000007</v>
      </c>
      <c r="Q26" s="66">
        <f>Q27+Q28+Q29+Q30</f>
        <v>1135630.8999999999</v>
      </c>
      <c r="R26" s="66">
        <f>R27+R28+R29+R30</f>
        <v>985654.59999999998</v>
      </c>
      <c r="S26" s="66">
        <f>S27+S28+S29+S30</f>
        <v>5174812.8000000007</v>
      </c>
    </row>
    <row r="27" thickBot="1" s="7" customFormat="1" ht="36" customHeight="1">
      <c r="A27" s="62" t="s">
        <v>46</v>
      </c>
      <c r="B27" s="63">
        <v>311</v>
      </c>
      <c r="C27" s="73">
        <f t="shared" ref="C27:C37" si="9">D27+H27+L27+P27</f>
        <v>4364396.7999999998</v>
      </c>
      <c r="D27" s="65">
        <f t="shared" si="6"/>
        <v>1091098.8999999999</v>
      </c>
      <c r="E27" s="66">
        <v>363699.59999999998</v>
      </c>
      <c r="F27" s="66">
        <v>363699.59999999998</v>
      </c>
      <c r="G27" s="66">
        <v>363699.70000000001</v>
      </c>
      <c r="H27" s="65">
        <f t="shared" si="7"/>
        <v>1091098.8999999999</v>
      </c>
      <c r="I27" s="66">
        <v>363699.59999999998</v>
      </c>
      <c r="J27" s="66">
        <v>363699.59999999998</v>
      </c>
      <c r="K27" s="66">
        <v>363699.70000000001</v>
      </c>
      <c r="L27" s="65">
        <f t="shared" si="8"/>
        <v>1091098.8999999999</v>
      </c>
      <c r="M27" s="66">
        <v>363699.59999999998</v>
      </c>
      <c r="N27" s="66">
        <v>363699.59999999998</v>
      </c>
      <c r="O27" s="66">
        <v>363699.70000000001</v>
      </c>
      <c r="P27" s="65">
        <f t="shared" ref="P27:P37" si="10">Q27+R27+S27</f>
        <v>1091100.1000000001</v>
      </c>
      <c r="Q27" s="66">
        <v>363699.59999999998</v>
      </c>
      <c r="R27" s="66">
        <v>363699.59999999998</v>
      </c>
      <c r="S27" s="66">
        <v>363700.90000000002</v>
      </c>
    </row>
    <row r="28" thickBot="1" s="7" customFormat="1" ht="36" customHeight="1">
      <c r="A28" s="62" t="s">
        <v>47</v>
      </c>
      <c r="B28" s="63">
        <v>312</v>
      </c>
      <c r="C28" s="64">
        <f t="shared" si="9"/>
        <v>4548264.2000000002</v>
      </c>
      <c r="D28" s="65">
        <f t="shared" si="6"/>
        <v>170289.20000000001</v>
      </c>
      <c r="E28" s="66">
        <v>78386.100000000006</v>
      </c>
      <c r="F28" s="66">
        <v>14861.6</v>
      </c>
      <c r="G28" s="66">
        <v>77041.5</v>
      </c>
      <c r="H28" s="65">
        <f t="shared" si="7"/>
        <v>207088</v>
      </c>
      <c r="I28" s="66">
        <v>159409.60000000001</v>
      </c>
      <c r="J28" s="66">
        <v>42620.900000000001</v>
      </c>
      <c r="K28" s="66">
        <v>5057.5</v>
      </c>
      <c r="L28" s="65">
        <f t="shared" si="8"/>
        <v>203670.79999999999</v>
      </c>
      <c r="M28" s="66">
        <v>112827.60000000001</v>
      </c>
      <c r="N28" s="66">
        <v>65574.399999999994</v>
      </c>
      <c r="O28" s="66">
        <v>25268.799999999999</v>
      </c>
      <c r="P28" s="65">
        <f t="shared" si="10"/>
        <v>3967216.2000000002</v>
      </c>
      <c r="Q28" s="66">
        <v>200550.89999999999</v>
      </c>
      <c r="R28" s="66">
        <v>106022.7</v>
      </c>
      <c r="S28" s="66">
        <v>3660642.6000000001</v>
      </c>
    </row>
    <row r="29" thickBot="1" s="7" customFormat="1" ht="36" customHeight="1">
      <c r="A29" s="62" t="s">
        <v>48</v>
      </c>
      <c r="B29" s="63">
        <v>313</v>
      </c>
      <c r="C29" s="64">
        <f>D29+H29+L29+P29</f>
        <v>6095431.1000000006</v>
      </c>
      <c r="D29" s="65">
        <f t="shared" si="6"/>
        <v>1409722.8999999999</v>
      </c>
      <c r="E29" s="66">
        <v>471237.29999999999</v>
      </c>
      <c r="F29" s="66">
        <v>470611.5</v>
      </c>
      <c r="G29" s="66">
        <v>467874.09999999998</v>
      </c>
      <c r="H29" s="65">
        <f t="shared" si="7"/>
        <v>1965637.2000000002</v>
      </c>
      <c r="I29" s="66">
        <v>543653.80000000005</v>
      </c>
      <c r="J29" s="66">
        <v>633050.40000000002</v>
      </c>
      <c r="K29" s="66">
        <v>788933</v>
      </c>
      <c r="L29" s="65">
        <f t="shared" si="8"/>
        <v>1101863.8</v>
      </c>
      <c r="M29" s="66">
        <v>304511.70000000001</v>
      </c>
      <c r="N29" s="66">
        <v>315288.70000000001</v>
      </c>
      <c r="O29" s="66">
        <v>482063.40000000002</v>
      </c>
      <c r="P29" s="65">
        <f t="shared" si="10"/>
        <v>1618207.2000000002</v>
      </c>
      <c r="Q29" s="66">
        <v>558568</v>
      </c>
      <c r="R29" s="66">
        <v>515932.29999999999</v>
      </c>
      <c r="S29" s="66">
        <v>543706.90000000002</v>
      </c>
    </row>
    <row r="30" thickBot="1" s="7" customFormat="1" ht="36" customHeight="1">
      <c r="A30" s="62" t="s">
        <v>49</v>
      </c>
      <c r="B30" s="63">
        <v>314</v>
      </c>
      <c r="C30" s="64">
        <f>D30+H30+L30+P30</f>
        <v>1326662.5</v>
      </c>
      <c r="D30" s="65">
        <f t="shared" si="6"/>
        <v>1008.2</v>
      </c>
      <c r="E30" s="66">
        <v>0</v>
      </c>
      <c r="F30" s="66">
        <v>0</v>
      </c>
      <c r="G30" s="66">
        <v>1008.2</v>
      </c>
      <c r="H30" s="65">
        <f>I30+J30+K30</f>
        <v>7516.5</v>
      </c>
      <c r="I30" s="66">
        <v>3991.8000000000002</v>
      </c>
      <c r="J30" s="66">
        <v>1790.8</v>
      </c>
      <c r="K30" s="66">
        <v>1733.9000000000001</v>
      </c>
      <c r="L30" s="65">
        <f t="shared" si="8"/>
        <v>698563</v>
      </c>
      <c r="M30" s="66">
        <v>350665.09999999998</v>
      </c>
      <c r="N30" s="66">
        <v>347359.5</v>
      </c>
      <c r="O30" s="66">
        <v>538.39999999999998</v>
      </c>
      <c r="P30" s="65">
        <f t="shared" si="10"/>
        <v>619574.80000000005</v>
      </c>
      <c r="Q30" s="66">
        <v>12812.4</v>
      </c>
      <c r="R30" s="66">
        <v>0</v>
      </c>
      <c r="S30" s="66">
        <v>606762.40000000002</v>
      </c>
    </row>
    <row r="31" thickBot="1" s="8" customFormat="1" ht="36" customHeight="1">
      <c r="A31" s="71" t="s">
        <v>50</v>
      </c>
      <c r="B31" s="83">
        <v>320</v>
      </c>
      <c r="C31" s="73">
        <f t="shared" si="9"/>
        <v>2335653.6000000001</v>
      </c>
      <c r="D31" s="74">
        <f t="shared" si="6"/>
        <v>527837.59999999998</v>
      </c>
      <c r="E31" s="78">
        <v>123695.5</v>
      </c>
      <c r="F31" s="78">
        <v>137219</v>
      </c>
      <c r="G31" s="78">
        <v>266923.09999999998</v>
      </c>
      <c r="H31" s="74">
        <f t="shared" si="7"/>
        <v>221770.70000000001</v>
      </c>
      <c r="I31" s="78">
        <v>156340.70000000001</v>
      </c>
      <c r="J31" s="78">
        <v>30122.700000000001</v>
      </c>
      <c r="K31" s="78">
        <v>35307.300000000003</v>
      </c>
      <c r="L31" s="74">
        <f t="shared" si="8"/>
        <v>55226.300000000003</v>
      </c>
      <c r="M31" s="78">
        <v>21839.799999999999</v>
      </c>
      <c r="N31" s="78">
        <v>17189.700000000001</v>
      </c>
      <c r="O31" s="78">
        <v>16196.799999999999</v>
      </c>
      <c r="P31" s="74">
        <f t="shared" si="10"/>
        <v>1530819</v>
      </c>
      <c r="Q31" s="78">
        <v>13712.1</v>
      </c>
      <c r="R31" s="78">
        <v>20656.900000000001</v>
      </c>
      <c r="S31" s="78">
        <v>1496450</v>
      </c>
    </row>
    <row r="32" thickBot="1" s="8" customFormat="1" ht="36" customHeight="1">
      <c r="A32" s="71" t="s">
        <v>51</v>
      </c>
      <c r="B32" s="83">
        <v>330</v>
      </c>
      <c r="C32" s="73">
        <f t="shared" si="9"/>
        <v>1422197.2</v>
      </c>
      <c r="D32" s="74">
        <f t="shared" si="6"/>
        <v>147439.29999999999</v>
      </c>
      <c r="E32" s="78">
        <v>41782.199999999997</v>
      </c>
      <c r="F32" s="78">
        <v>79180.199999999997</v>
      </c>
      <c r="G32" s="78">
        <v>26476.900000000001</v>
      </c>
      <c r="H32" s="74">
        <f t="shared" si="7"/>
        <v>334275.5</v>
      </c>
      <c r="I32" s="78">
        <v>190783.79999999999</v>
      </c>
      <c r="J32" s="78">
        <v>93491.699999999997</v>
      </c>
      <c r="K32" s="78">
        <v>50000</v>
      </c>
      <c r="L32" s="74">
        <f t="shared" si="8"/>
        <v>484397.09999999998</v>
      </c>
      <c r="M32" s="78">
        <v>246537.70000000001</v>
      </c>
      <c r="N32" s="78">
        <v>60000</v>
      </c>
      <c r="O32" s="78">
        <v>177859.39999999999</v>
      </c>
      <c r="P32" s="74">
        <f t="shared" si="10"/>
        <v>456085.29999999999</v>
      </c>
      <c r="Q32" s="78">
        <v>87247</v>
      </c>
      <c r="R32" s="78">
        <v>118885.8</v>
      </c>
      <c r="S32" s="78">
        <v>249952.5</v>
      </c>
    </row>
    <row r="33" thickBot="1" s="8" customFormat="1" ht="36" customHeight="1">
      <c r="A33" s="71" t="s">
        <v>52</v>
      </c>
      <c r="B33" s="83">
        <v>340</v>
      </c>
      <c r="C33" s="73">
        <f t="shared" si="9"/>
        <v>28652914.399999999</v>
      </c>
      <c r="D33" s="74">
        <f t="shared" si="6"/>
        <v>5919256.7000000002</v>
      </c>
      <c r="E33" s="78">
        <v>1986774.3</v>
      </c>
      <c r="F33" s="78">
        <v>1950921.8999999999</v>
      </c>
      <c r="G33" s="78">
        <v>1981560.5</v>
      </c>
      <c r="H33" s="74">
        <f t="shared" si="7"/>
        <v>7981438.5</v>
      </c>
      <c r="I33" s="78">
        <v>2564062.5</v>
      </c>
      <c r="J33" s="78">
        <v>2517160.7999999998</v>
      </c>
      <c r="K33" s="78">
        <v>2900215.2000000002</v>
      </c>
      <c r="L33" s="74">
        <f t="shared" si="8"/>
        <v>7666530.6999999993</v>
      </c>
      <c r="M33" s="78">
        <v>2779615.2999999998</v>
      </c>
      <c r="N33" s="78">
        <v>2375244.2999999998</v>
      </c>
      <c r="O33" s="78">
        <v>2511671.1000000001</v>
      </c>
      <c r="P33" s="74">
        <f t="shared" si="10"/>
        <v>7085688.5</v>
      </c>
      <c r="Q33" s="78">
        <v>2550101.7999999998</v>
      </c>
      <c r="R33" s="78">
        <v>1976516.1000000001</v>
      </c>
      <c r="S33" s="78">
        <v>2559070.6000000001</v>
      </c>
    </row>
    <row r="34" thickBot="1" s="8" customFormat="1" ht="31.5" customHeight="1">
      <c r="A34" s="84" t="s">
        <v>53</v>
      </c>
      <c r="B34" s="85">
        <v>350</v>
      </c>
      <c r="C34" s="73">
        <f>D34+H34+L34+P34</f>
        <v>10526671.800000001</v>
      </c>
      <c r="D34" s="74">
        <f>E34+F34+G34</f>
        <v>1341766.2000000002</v>
      </c>
      <c r="E34" s="78">
        <v>360822.40000000002</v>
      </c>
      <c r="F34" s="78">
        <v>525468.90000000002</v>
      </c>
      <c r="G34" s="78">
        <v>455474.90000000002</v>
      </c>
      <c r="H34" s="74">
        <f t="shared" si="7"/>
        <v>1902535.7</v>
      </c>
      <c r="I34" s="78">
        <v>633281.19999999995</v>
      </c>
      <c r="J34" s="78">
        <v>755695.5</v>
      </c>
      <c r="K34" s="78">
        <v>513559</v>
      </c>
      <c r="L34" s="74">
        <f t="shared" si="8"/>
        <v>2216097.6000000001</v>
      </c>
      <c r="M34" s="78">
        <v>903470.40000000002</v>
      </c>
      <c r="N34" s="78">
        <v>515010.20000000001</v>
      </c>
      <c r="O34" s="78">
        <v>797617</v>
      </c>
      <c r="P34" s="74">
        <f t="shared" si="10"/>
        <v>5066272.3000000007</v>
      </c>
      <c r="Q34" s="78">
        <v>773003.40000000002</v>
      </c>
      <c r="R34" s="78">
        <v>489065.70000000001</v>
      </c>
      <c r="S34" s="78">
        <v>3804203.2000000002</v>
      </c>
    </row>
    <row r="35" thickBot="1" s="7" customFormat="1" ht="36.75" customHeight="1">
      <c r="A35" s="86" t="s">
        <v>54</v>
      </c>
      <c r="B35" s="87">
        <v>360</v>
      </c>
      <c r="C35" s="73">
        <f t="shared" si="9"/>
        <v>6129787.7999999998</v>
      </c>
      <c r="D35" s="74">
        <f t="shared" si="6"/>
        <v>797483.5</v>
      </c>
      <c r="E35" s="88">
        <f>E36+E37</f>
        <v>463420.40000000002</v>
      </c>
      <c r="F35" s="88">
        <f>F36+F37</f>
        <v>185879.60000000001</v>
      </c>
      <c r="G35" s="88">
        <f>G36+G37</f>
        <v>148183.5</v>
      </c>
      <c r="H35" s="74">
        <f t="shared" si="7"/>
        <v>1290247.2</v>
      </c>
      <c r="I35" s="88">
        <f>I36+I37</f>
        <v>516105.40000000002</v>
      </c>
      <c r="J35" s="88">
        <f>J36+J37</f>
        <v>370876.89999999997</v>
      </c>
      <c r="K35" s="89">
        <f>K36+K37</f>
        <v>403264.89999999997</v>
      </c>
      <c r="L35" s="65">
        <f t="shared" si="8"/>
        <v>2159231.8999999999</v>
      </c>
      <c r="M35" s="89">
        <f>M36+M37</f>
        <v>985617.90000000002</v>
      </c>
      <c r="N35" s="89">
        <f>N36+N37</f>
        <v>721160.69999999995</v>
      </c>
      <c r="O35" s="89">
        <f>SUM(O36:O37)</f>
        <v>452453.29999999999</v>
      </c>
      <c r="P35" s="65">
        <f t="shared" si="10"/>
        <v>1882825.2</v>
      </c>
      <c r="Q35" s="89">
        <f>Q36+Q37</f>
        <v>351657.40000000002</v>
      </c>
      <c r="R35" s="89">
        <f>R36+R37</f>
        <v>104381.09999999999</v>
      </c>
      <c r="S35" s="89">
        <f>S36+S37</f>
        <v>1426786.7</v>
      </c>
    </row>
    <row r="36" thickBot="1" s="8" customFormat="1" ht="17.1" customHeight="1">
      <c r="A36" s="71" t="s">
        <v>42</v>
      </c>
      <c r="B36" s="90">
        <v>361</v>
      </c>
      <c r="C36" s="73">
        <f t="shared" si="9"/>
        <v>4667291.7999999998</v>
      </c>
      <c r="D36" s="91">
        <f t="shared" si="6"/>
        <v>797483.5</v>
      </c>
      <c r="E36" s="92">
        <v>463420.40000000002</v>
      </c>
      <c r="F36" s="92">
        <v>185879.60000000001</v>
      </c>
      <c r="G36" s="92">
        <v>148183.5</v>
      </c>
      <c r="H36" s="91">
        <f t="shared" si="7"/>
        <v>1075485.3999999999</v>
      </c>
      <c r="I36" s="92">
        <v>365579</v>
      </c>
      <c r="J36" s="92">
        <v>331260.29999999999</v>
      </c>
      <c r="K36" s="92">
        <v>378646.09999999998</v>
      </c>
      <c r="L36" s="91">
        <f t="shared" si="8"/>
        <v>1839656.2000000002</v>
      </c>
      <c r="M36" s="92">
        <v>777749.90000000002</v>
      </c>
      <c r="N36" s="92">
        <v>721160.69999999995</v>
      </c>
      <c r="O36" s="92">
        <v>340745.59999999998</v>
      </c>
      <c r="P36" s="91">
        <f t="shared" si="10"/>
        <v>954666.69999999995</v>
      </c>
      <c r="Q36" s="92">
        <v>251657.39999999999</v>
      </c>
      <c r="R36" s="92">
        <f>104231.9+149.2</f>
        <v>104381.09999999999</v>
      </c>
      <c r="S36" s="92">
        <v>598628.19999999995</v>
      </c>
    </row>
    <row r="37" thickBot="1" s="8" customFormat="1" ht="17.1" customHeight="1">
      <c r="A37" s="71" t="s">
        <v>43</v>
      </c>
      <c r="B37" s="90">
        <v>362</v>
      </c>
      <c r="C37" s="73">
        <f t="shared" si="9"/>
        <v>1462496</v>
      </c>
      <c r="D37" s="91">
        <f t="shared" si="6"/>
        <v>0</v>
      </c>
      <c r="E37" s="92"/>
      <c r="F37" s="92"/>
      <c r="G37" s="92"/>
      <c r="H37" s="91">
        <f t="shared" si="7"/>
        <v>214761.79999999999</v>
      </c>
      <c r="I37" s="92">
        <v>150526.39999999999</v>
      </c>
      <c r="J37" s="92">
        <v>39616.599999999999</v>
      </c>
      <c r="K37" s="92">
        <v>24618.799999999999</v>
      </c>
      <c r="L37" s="91">
        <f t="shared" si="8"/>
        <v>319575.70000000001</v>
      </c>
      <c r="M37" s="92">
        <v>207868</v>
      </c>
      <c r="N37" s="92">
        <v>0</v>
      </c>
      <c r="O37" s="92">
        <v>111707.7</v>
      </c>
      <c r="P37" s="91">
        <f t="shared" si="10"/>
        <v>928158.5</v>
      </c>
      <c r="Q37" s="93">
        <v>100000</v>
      </c>
      <c r="R37" s="93">
        <v>0</v>
      </c>
      <c r="S37" s="93">
        <v>828158.5</v>
      </c>
      <c r="T37" s="94"/>
    </row>
    <row r="38" thickBot="1" ht="17.1" customHeight="1">
      <c r="A38" s="49" t="s">
        <v>55</v>
      </c>
      <c r="B38" s="50">
        <v>400</v>
      </c>
      <c r="C38" s="95"/>
      <c r="D38" s="95">
        <f t="shared" ref="D38:S38" si="11">D11+D15-D25+D42</f>
        <v>1762282.4000000008</v>
      </c>
      <c r="E38" s="95">
        <f t="shared" si="11"/>
        <v>2964665.1999999997</v>
      </c>
      <c r="F38" s="95">
        <f t="shared" si="11"/>
        <v>877215.10000000056</v>
      </c>
      <c r="G38" s="95">
        <f t="shared" si="11"/>
        <v>1762282.4000000013</v>
      </c>
      <c r="H38" s="95">
        <f t="shared" si="11"/>
        <v>2196945.6999999993</v>
      </c>
      <c r="I38" s="95">
        <f t="shared" si="11"/>
        <v>2637460.5000000019</v>
      </c>
      <c r="J38" s="95">
        <f t="shared" si="11"/>
        <v>2789936.5000000023</v>
      </c>
      <c r="K38" s="95">
        <f t="shared" si="11"/>
        <v>2196945.7000000025</v>
      </c>
      <c r="L38" s="95">
        <f t="shared" si="11"/>
        <v>2405470.8000000026</v>
      </c>
      <c r="M38" s="95">
        <f t="shared" si="11"/>
        <v>2532827.6000000024</v>
      </c>
      <c r="N38" s="95">
        <f t="shared" si="11"/>
        <v>2333946.9000000027</v>
      </c>
      <c r="O38" s="95">
        <f t="shared" si="11"/>
        <v>2405470.8000000021</v>
      </c>
      <c r="P38" s="96">
        <f>P11+P15-P25+P42</f>
        <v>1261314.4999999981</v>
      </c>
      <c r="Q38" s="95">
        <f t="shared" si="11"/>
        <v>2962933.5000000028</v>
      </c>
      <c r="R38" s="95">
        <f t="shared" si="11"/>
        <v>3318673.2000000025</v>
      </c>
      <c r="S38" s="95">
        <f t="shared" si="11"/>
        <v>1261314.5000000019</v>
      </c>
      <c r="T38" s="15"/>
      <c r="U38" s="15"/>
    </row>
    <row r="39" thickBot="1" s="9" customFormat="1" ht="22.5" customHeight="1">
      <c r="A39" s="97" t="s">
        <v>56</v>
      </c>
      <c r="B39" s="98">
        <v>430</v>
      </c>
      <c r="C39" s="59">
        <f>C40+C41</f>
        <v>0</v>
      </c>
      <c r="D39" s="99">
        <f>D40+D41</f>
        <v>724976.10000000009</v>
      </c>
      <c r="E39" s="99">
        <f t="shared" ref="E39:R39" si="12">E40+E41</f>
        <v>581446.49999999988</v>
      </c>
      <c r="F39" s="99">
        <f t="shared" si="12"/>
        <v>644925.69999999984</v>
      </c>
      <c r="G39" s="99">
        <f t="shared" si="12"/>
        <v>724976.09999999986</v>
      </c>
      <c r="H39" s="99">
        <f t="shared" si="12"/>
        <v>469600.5</v>
      </c>
      <c r="I39" s="99">
        <f t="shared" si="12"/>
        <v>640423.49999999988</v>
      </c>
      <c r="J39" s="99">
        <f t="shared" si="12"/>
        <v>593852.49999999977</v>
      </c>
      <c r="K39" s="99">
        <f t="shared" si="12"/>
        <v>469600.49999999977</v>
      </c>
      <c r="L39" s="99">
        <f t="shared" si="12"/>
        <v>-302226.50000000023</v>
      </c>
      <c r="M39" s="99">
        <f t="shared" si="12"/>
        <v>-3298.8000000002794</v>
      </c>
      <c r="N39" s="99">
        <f t="shared" si="12"/>
        <v>-384416.80000000022</v>
      </c>
      <c r="O39" s="99">
        <f>O40+O41</f>
        <v>-302226.50000000017</v>
      </c>
      <c r="P39" s="99">
        <f t="shared" si="12"/>
        <v>-1.1641532182693481E-10</v>
      </c>
      <c r="Q39" s="99">
        <f t="shared" si="12"/>
        <v>-147758.50000000015</v>
      </c>
      <c r="R39" s="99">
        <f t="shared" si="12"/>
        <v>221248.99999999988</v>
      </c>
      <c r="S39" s="99">
        <f>S40+S41</f>
        <v>-1.1641532182693481E-10</v>
      </c>
    </row>
    <row r="40" thickBot="1" s="1" customFormat="1" ht="24" customHeight="1">
      <c r="A40" s="52" t="s">
        <v>57</v>
      </c>
      <c r="B40" s="100">
        <v>411</v>
      </c>
      <c r="C40" s="56"/>
      <c r="D40" s="58">
        <f>D13+D23-D36</f>
        <v>724976.10000000009</v>
      </c>
      <c r="E40" s="58">
        <f t="shared" ref="D40:S41" si="13">E13+E23-E36</f>
        <v>581446.49999999988</v>
      </c>
      <c r="F40" s="58">
        <f t="shared" si="13"/>
        <v>644925.69999999984</v>
      </c>
      <c r="G40" s="58">
        <f t="shared" si="13"/>
        <v>724976.09999999986</v>
      </c>
      <c r="H40" s="58">
        <f t="shared" si="13"/>
        <v>469600.5</v>
      </c>
      <c r="I40" s="58">
        <f t="shared" si="13"/>
        <v>640423.49999999988</v>
      </c>
      <c r="J40" s="58">
        <f t="shared" si="13"/>
        <v>593852.49999999977</v>
      </c>
      <c r="K40" s="58">
        <f t="shared" si="13"/>
        <v>469600.49999999977</v>
      </c>
      <c r="L40" s="58">
        <f t="shared" si="13"/>
        <v>-302226.50000000023</v>
      </c>
      <c r="M40" s="58">
        <f t="shared" si="13"/>
        <v>-3298.8000000002794</v>
      </c>
      <c r="N40" s="58">
        <f t="shared" si="13"/>
        <v>-384416.80000000022</v>
      </c>
      <c r="O40" s="58">
        <f t="shared" si="13"/>
        <v>-302226.50000000017</v>
      </c>
      <c r="P40" s="58">
        <f t="shared" si="13"/>
        <v>69199.899999999907</v>
      </c>
      <c r="Q40" s="58">
        <f t="shared" si="13"/>
        <v>-147758.50000000015</v>
      </c>
      <c r="R40" s="58">
        <f t="shared" si="13"/>
        <v>221248.99999999988</v>
      </c>
      <c r="S40" s="58">
        <f t="shared" si="13"/>
        <v>69199.899999999907</v>
      </c>
    </row>
    <row r="41" thickBot="1" ht="22.5" customHeight="1">
      <c r="A41" s="52" t="s">
        <v>58</v>
      </c>
      <c r="B41" s="98">
        <v>412</v>
      </c>
      <c r="C41" s="59"/>
      <c r="D41" s="99">
        <f t="shared" si="13"/>
        <v>0</v>
      </c>
      <c r="E41" s="99">
        <f t="shared" si="13"/>
        <v>0</v>
      </c>
      <c r="F41" s="99">
        <f t="shared" si="13"/>
        <v>0</v>
      </c>
      <c r="G41" s="99">
        <f t="shared" si="13"/>
        <v>0</v>
      </c>
      <c r="H41" s="99">
        <f t="shared" si="13"/>
        <v>0</v>
      </c>
      <c r="I41" s="99">
        <f t="shared" si="13"/>
        <v>0</v>
      </c>
      <c r="J41" s="99">
        <f t="shared" si="13"/>
        <v>0</v>
      </c>
      <c r="K41" s="99">
        <f t="shared" si="13"/>
        <v>0</v>
      </c>
      <c r="L41" s="99">
        <f t="shared" si="13"/>
        <v>0</v>
      </c>
      <c r="M41" s="99">
        <f t="shared" si="13"/>
        <v>0</v>
      </c>
      <c r="N41" s="99">
        <f t="shared" si="13"/>
        <v>0</v>
      </c>
      <c r="O41" s="99">
        <f t="shared" si="13"/>
        <v>0</v>
      </c>
      <c r="P41" s="99">
        <f t="shared" si="13"/>
        <v>-69199.900000000023</v>
      </c>
      <c r="Q41" s="101">
        <f t="shared" si="13"/>
        <v>0</v>
      </c>
      <c r="R41" s="59">
        <f t="shared" si="13"/>
        <v>0</v>
      </c>
      <c r="S41" s="59">
        <f t="shared" si="13"/>
        <v>-69199.900000000023</v>
      </c>
    </row>
    <row r="42" thickBot="1" ht="55.5" customHeight="1">
      <c r="A42" s="102" t="s">
        <v>59</v>
      </c>
      <c r="B42" s="103" t="s">
        <v>60</v>
      </c>
      <c r="C42" s="51">
        <f>C43+C44+C45+C46+C50+C53+C54+C55+C56+C57+C58+C59+C49+C47</f>
        <v>330524.300000004</v>
      </c>
      <c r="D42" s="51">
        <f>D43+D44+D45+D46+D50+D53+D54+D55+D56+D57+D58+D47</f>
        <v>-1534487.3999999999</v>
      </c>
      <c r="E42" s="51">
        <f t="shared" ref="E42:O42" si="14">E43+E44+E45+E46+E50+E53+E54+E55+E56+E57+E58+E47</f>
        <v>915312.59999999998</v>
      </c>
      <c r="F42" s="51">
        <f t="shared" si="14"/>
        <v>-2013174</v>
      </c>
      <c r="G42" s="51">
        <f>G43+G44+G45+G46+G50+G53+G54+G55+G56+G57+G58+G47</f>
        <v>-436626</v>
      </c>
      <c r="H42" s="51">
        <f>H43+H44+H45+H46+H50+H53+H54+H55+H56+H57+H58+H47</f>
        <v>-29800</v>
      </c>
      <c r="I42" s="51">
        <f t="shared" si="14"/>
        <v>0</v>
      </c>
      <c r="J42" s="51">
        <f t="shared" si="14"/>
        <v>-30000</v>
      </c>
      <c r="K42" s="51">
        <f t="shared" si="14"/>
        <v>200</v>
      </c>
      <c r="L42" s="51">
        <f>L43+L44+L45+L46+L50+L53+L54+L55+L56+L57+L58+L47</f>
        <v>-8800</v>
      </c>
      <c r="M42" s="51">
        <f>M43+M44+M45+M46+M50+M53+M54+M55+M56+M57+M58+M47</f>
        <v>0</v>
      </c>
      <c r="N42" s="51">
        <f>N43+N44+N45+N46+N50+N53+N54+N55+N56+N57+N58+N47</f>
        <v>-10000</v>
      </c>
      <c r="O42" s="51">
        <f t="shared" si="14"/>
        <v>1200</v>
      </c>
      <c r="P42" s="51">
        <f>P43+P44+P45+P46+P50+P53+P54+P55+P56+P57+P58+P47</f>
        <v>667896.40000000037</v>
      </c>
      <c r="Q42" s="51">
        <f>Q43+Q44+Q45+Q46+Q50+Q53+Q54+Q55+Q56+Q57+Q58+Q47</f>
        <v>0</v>
      </c>
      <c r="R42" s="51">
        <f>R43+R44+R45+R46+R50+R53+R54+R55+R56+R57+R58+R47</f>
        <v>-23928.100000000093</v>
      </c>
      <c r="S42" s="51">
        <f>S43+S44+S45+S46+S50+S53+S54+S55+S56+S57+S58+S47</f>
        <v>691824.5</v>
      </c>
    </row>
    <row r="43" thickBot="1" s="9" customFormat="1" ht="17.1" customHeight="1">
      <c r="A43" s="104" t="s">
        <v>61</v>
      </c>
      <c r="B43" s="105">
        <v>510</v>
      </c>
      <c r="C43" s="106">
        <f>D43+H43+L43+P43</f>
        <v>0</v>
      </c>
      <c r="D43" s="107">
        <f>E43+F43+G43</f>
        <v>0</v>
      </c>
      <c r="E43" s="99"/>
      <c r="F43" s="99"/>
      <c r="G43" s="99"/>
      <c r="H43" s="107">
        <f>I43+J43+K43</f>
        <v>0</v>
      </c>
      <c r="I43" s="107"/>
      <c r="J43" s="107"/>
      <c r="K43" s="107"/>
      <c r="L43" s="107">
        <f>M43+N43+O43</f>
        <v>0</v>
      </c>
      <c r="M43" s="99"/>
      <c r="N43" s="99"/>
      <c r="O43" s="99"/>
      <c r="P43" s="107">
        <f>Q43+R43+S43</f>
        <v>0</v>
      </c>
      <c r="Q43" s="59">
        <v>0</v>
      </c>
      <c r="R43" s="59">
        <v>0</v>
      </c>
      <c r="S43" s="59">
        <v>0</v>
      </c>
    </row>
    <row r="44" thickBot="1" s="9" customFormat="1" ht="17.1" customHeight="1">
      <c r="A44" s="104" t="s">
        <v>62</v>
      </c>
      <c r="B44" s="105">
        <v>610</v>
      </c>
      <c r="C44" s="108">
        <f>D44+H44+L44+P44</f>
        <v>0</v>
      </c>
      <c r="D44" s="107">
        <f>E44+F44+G44</f>
        <v>0</v>
      </c>
      <c r="E44" s="99"/>
      <c r="F44" s="99"/>
      <c r="G44" s="99"/>
      <c r="H44" s="107">
        <f>I44+J44+K44</f>
        <v>0</v>
      </c>
      <c r="I44" s="107"/>
      <c r="J44" s="107"/>
      <c r="K44" s="107"/>
      <c r="L44" s="107">
        <f>M44+N44+O44</f>
        <v>0</v>
      </c>
      <c r="M44" s="99"/>
      <c r="N44" s="99"/>
      <c r="O44" s="99"/>
      <c r="P44" s="107">
        <f>Q44+R44+S44</f>
        <v>0</v>
      </c>
      <c r="Q44" s="59">
        <v>0</v>
      </c>
      <c r="R44" s="59">
        <v>0</v>
      </c>
      <c r="S44" s="59">
        <v>0</v>
      </c>
    </row>
    <row r="45" thickBot="1" s="10" customFormat="1" ht="17.1" customHeight="1">
      <c r="A45" s="109" t="s">
        <v>63</v>
      </c>
      <c r="B45" s="110">
        <v>520</v>
      </c>
      <c r="C45" s="108">
        <f>D45+H45+L45+P45</f>
        <v>5863173.5999999996</v>
      </c>
      <c r="D45" s="91">
        <f>E45+F45+G45</f>
        <v>0</v>
      </c>
      <c r="E45" s="91"/>
      <c r="F45" s="91"/>
      <c r="G45" s="91"/>
      <c r="H45" s="91">
        <f>I45+J45+K45</f>
        <v>0</v>
      </c>
      <c r="I45" s="91"/>
      <c r="J45" s="91"/>
      <c r="K45" s="91"/>
      <c r="L45" s="91">
        <f>M45+N45+O45</f>
        <v>0</v>
      </c>
      <c r="M45" s="111"/>
      <c r="N45" s="111"/>
      <c r="O45" s="91"/>
      <c r="P45" s="91">
        <f>Q45+R45+S45</f>
        <v>5863173.5999999996</v>
      </c>
      <c r="Q45" s="112">
        <f>2100000-2100000</f>
        <v>0</v>
      </c>
      <c r="R45" s="112">
        <v>861340.80000000005</v>
      </c>
      <c r="S45" s="112">
        <f>2165117+2836715.8</f>
        <v>5001832.7999999998</v>
      </c>
    </row>
    <row r="46" thickBot="1" s="10" customFormat="1" ht="17.1" customHeight="1">
      <c r="A46" s="113" t="s">
        <v>64</v>
      </c>
      <c r="B46" s="110">
        <v>620</v>
      </c>
      <c r="C46" s="108">
        <f>D46+H46+L46+P46</f>
        <v>-5863173.5999999996</v>
      </c>
      <c r="D46" s="91">
        <f>E46+F46+G46</f>
        <v>-2450000</v>
      </c>
      <c r="E46" s="91"/>
      <c r="F46" s="91">
        <v>-2450000</v>
      </c>
      <c r="G46" s="91"/>
      <c r="H46" s="91">
        <f>I46+J46+K46</f>
        <v>0</v>
      </c>
      <c r="I46" s="91"/>
      <c r="J46" s="91"/>
      <c r="K46" s="91"/>
      <c r="L46" s="91">
        <f>M46+N46+O46</f>
        <v>0</v>
      </c>
      <c r="M46" s="111"/>
      <c r="N46" s="111"/>
      <c r="O46" s="91"/>
      <c r="P46" s="91">
        <f>Q46+R46+S46</f>
        <v>-3413173.5999999996</v>
      </c>
      <c r="Q46" s="112">
        <v>0</v>
      </c>
      <c r="R46" s="112">
        <v>0</v>
      </c>
      <c r="S46" s="112">
        <f>-2450000-3413173.6+2450000</f>
        <v>-3413173.5999999996</v>
      </c>
    </row>
    <row r="47" thickBot="1" s="8" customFormat="1" ht="17.1" customHeight="1">
      <c r="A47" s="113" t="s">
        <v>65</v>
      </c>
      <c r="B47" s="110">
        <v>530</v>
      </c>
      <c r="C47" s="91">
        <f>C48+C49</f>
        <v>3000000</v>
      </c>
      <c r="D47" s="91">
        <f t="shared" ref="D47:S47" si="15">D48+D49</f>
        <v>436826</v>
      </c>
      <c r="E47" s="91">
        <f t="shared" si="15"/>
        <v>0</v>
      </c>
      <c r="F47" s="91">
        <f t="shared" si="15"/>
        <v>436826</v>
      </c>
      <c r="G47" s="91">
        <f t="shared" si="15"/>
        <v>0</v>
      </c>
      <c r="H47" s="91">
        <f t="shared" si="15"/>
        <v>0</v>
      </c>
      <c r="I47" s="91">
        <f t="shared" si="15"/>
        <v>0</v>
      </c>
      <c r="J47" s="91">
        <f t="shared" si="15"/>
        <v>0</v>
      </c>
      <c r="K47" s="91">
        <f t="shared" si="15"/>
        <v>0</v>
      </c>
      <c r="L47" s="91">
        <f>SUM(M47:O47)</f>
        <v>0</v>
      </c>
      <c r="M47" s="91">
        <f t="shared" si="15"/>
        <v>0</v>
      </c>
      <c r="N47" s="91">
        <f t="shared" si="15"/>
        <v>0</v>
      </c>
      <c r="O47" s="91">
        <f t="shared" si="15"/>
        <v>0</v>
      </c>
      <c r="P47" s="91">
        <f t="shared" si="15"/>
        <v>2563174</v>
      </c>
      <c r="Q47" s="91">
        <f t="shared" si="15"/>
        <v>0</v>
      </c>
      <c r="R47" s="91">
        <f t="shared" si="15"/>
        <v>3000000</v>
      </c>
      <c r="S47" s="91">
        <f t="shared" si="15"/>
        <v>-436826</v>
      </c>
      <c r="T47" s="114"/>
    </row>
    <row r="48" thickBot="1" s="11" customFormat="1" ht="17.1" customHeight="1">
      <c r="A48" s="115" t="s">
        <v>66</v>
      </c>
      <c r="B48" s="116">
        <v>531</v>
      </c>
      <c r="C48" s="117">
        <f>D48+H48+L48+P48</f>
        <v>3000000</v>
      </c>
      <c r="D48" s="118">
        <f>E48+F48+G48</f>
        <v>436826</v>
      </c>
      <c r="E48" s="118"/>
      <c r="F48" s="118">
        <v>436826</v>
      </c>
      <c r="G48" s="118"/>
      <c r="H48" s="118">
        <f>I48+J48+K48</f>
        <v>0</v>
      </c>
      <c r="I48" s="118"/>
      <c r="J48" s="118"/>
      <c r="K48" s="118"/>
      <c r="L48" s="118">
        <f>M48+N48+O48</f>
        <v>0</v>
      </c>
      <c r="M48" s="118"/>
      <c r="N48" s="118"/>
      <c r="O48" s="118"/>
      <c r="P48" s="118">
        <f>Q48+R48+S48</f>
        <v>2563174</v>
      </c>
      <c r="Q48" s="119">
        <v>0</v>
      </c>
      <c r="R48" s="119">
        <f>3000000</f>
        <v>3000000</v>
      </c>
      <c r="S48" s="119">
        <v>-436826</v>
      </c>
      <c r="T48" s="120"/>
    </row>
    <row r="49" thickBot="1" s="11" customFormat="1" ht="17.1" customHeight="1">
      <c r="A49" s="115" t="s">
        <v>67</v>
      </c>
      <c r="B49" s="116">
        <v>532</v>
      </c>
      <c r="C49" s="117">
        <f>D49+H49+L49+P49</f>
        <v>0</v>
      </c>
      <c r="D49" s="118">
        <f>E49+F49+G49</f>
        <v>0</v>
      </c>
      <c r="E49" s="118"/>
      <c r="F49" s="118"/>
      <c r="G49" s="118"/>
      <c r="H49" s="118">
        <f>I49+J49+K49</f>
        <v>0</v>
      </c>
      <c r="I49" s="118"/>
      <c r="J49" s="118"/>
      <c r="K49" s="118"/>
      <c r="L49" s="118">
        <f>M49+N49+O49</f>
        <v>0</v>
      </c>
      <c r="M49" s="121"/>
      <c r="N49" s="118"/>
      <c r="O49" s="118"/>
      <c r="P49" s="118">
        <f>Q49+R49+S49</f>
        <v>0</v>
      </c>
      <c r="Q49" s="119">
        <v>0</v>
      </c>
      <c r="R49" s="119">
        <v>0</v>
      </c>
      <c r="S49" s="119">
        <v>0</v>
      </c>
      <c r="T49" s="120"/>
    </row>
    <row r="50" thickBot="1" s="8" customFormat="1" ht="16.5" customHeight="1">
      <c r="A50" s="113" t="s">
        <v>68</v>
      </c>
      <c r="B50" s="110">
        <v>540</v>
      </c>
      <c r="C50" s="91">
        <f t="shared" ref="C50:S50" si="16">C51+C52</f>
        <v>-3861349.7999999998</v>
      </c>
      <c r="D50" s="91">
        <f t="shared" si="16"/>
        <v>-436826</v>
      </c>
      <c r="E50" s="91">
        <f t="shared" si="16"/>
        <v>0</v>
      </c>
      <c r="F50" s="91">
        <f t="shared" si="16"/>
        <v>0</v>
      </c>
      <c r="G50" s="91">
        <f t="shared" si="16"/>
        <v>-436826</v>
      </c>
      <c r="H50" s="91">
        <f t="shared" si="16"/>
        <v>0</v>
      </c>
      <c r="I50" s="91">
        <f t="shared" si="16"/>
        <v>0</v>
      </c>
      <c r="J50" s="91">
        <f t="shared" si="16"/>
        <v>0</v>
      </c>
      <c r="K50" s="91">
        <f t="shared" si="16"/>
        <v>0</v>
      </c>
      <c r="L50" s="91">
        <f t="shared" si="16"/>
        <v>0</v>
      </c>
      <c r="M50" s="91">
        <f t="shared" si="16"/>
        <v>0</v>
      </c>
      <c r="N50" s="91">
        <f t="shared" si="16"/>
        <v>0</v>
      </c>
      <c r="O50" s="91">
        <f t="shared" si="16"/>
        <v>0</v>
      </c>
      <c r="P50" s="91">
        <f t="shared" si="16"/>
        <v>-3424523.7999999998</v>
      </c>
      <c r="Q50" s="91">
        <f t="shared" si="16"/>
        <v>0</v>
      </c>
      <c r="R50" s="91">
        <f t="shared" si="16"/>
        <v>-3861349.7999999998</v>
      </c>
      <c r="S50" s="91">
        <f t="shared" si="16"/>
        <v>436826</v>
      </c>
    </row>
    <row r="51" thickBot="1" s="11" customFormat="1" ht="17.1" customHeight="1">
      <c r="A51" s="115" t="s">
        <v>66</v>
      </c>
      <c r="B51" s="116">
        <v>541</v>
      </c>
      <c r="C51" s="122">
        <f t="shared" ref="C51:C56" si="17">D51+H51+L51+P51</f>
        <v>-3000000</v>
      </c>
      <c r="D51" s="123">
        <f t="shared" ref="D51:D57" si="18">E51+F51+G51</f>
        <v>-436826</v>
      </c>
      <c r="E51" s="123"/>
      <c r="F51" s="123"/>
      <c r="G51" s="118">
        <v>-436826</v>
      </c>
      <c r="H51" s="123">
        <f t="shared" ref="H51:H58" si="19">I51+J51+K51</f>
        <v>0</v>
      </c>
      <c r="I51" s="123"/>
      <c r="J51" s="123"/>
      <c r="K51" s="123"/>
      <c r="L51" s="123">
        <f t="shared" ref="L51:L58" si="20">M51+N51+O51</f>
        <v>0</v>
      </c>
      <c r="M51" s="118"/>
      <c r="N51" s="123"/>
      <c r="O51" s="123"/>
      <c r="P51" s="123">
        <f t="shared" ref="P51:P58" si="21">Q51+R51+S51</f>
        <v>-2563174</v>
      </c>
      <c r="Q51" s="124">
        <v>0</v>
      </c>
      <c r="R51" s="119">
        <f>-3000000</f>
        <v>-3000000</v>
      </c>
      <c r="S51" s="119">
        <f>436826</f>
        <v>436826</v>
      </c>
    </row>
    <row r="52" thickBot="1" s="11" customFormat="1" ht="17.1" customHeight="1">
      <c r="A52" s="115" t="s">
        <v>67</v>
      </c>
      <c r="B52" s="116">
        <v>542</v>
      </c>
      <c r="C52" s="122">
        <f t="shared" si="17"/>
        <v>-861349.80000000005</v>
      </c>
      <c r="D52" s="123">
        <f t="shared" si="18"/>
        <v>0</v>
      </c>
      <c r="E52" s="123"/>
      <c r="F52" s="123"/>
      <c r="G52" s="118"/>
      <c r="H52" s="123">
        <f t="shared" si="19"/>
        <v>0</v>
      </c>
      <c r="I52" s="123"/>
      <c r="J52" s="123"/>
      <c r="K52" s="123"/>
      <c r="L52" s="123">
        <f t="shared" si="20"/>
        <v>0</v>
      </c>
      <c r="M52" s="125"/>
      <c r="N52" s="118"/>
      <c r="O52" s="123"/>
      <c r="P52" s="123">
        <f t="shared" si="21"/>
        <v>-861349.80000000005</v>
      </c>
      <c r="Q52" s="124">
        <v>0</v>
      </c>
      <c r="R52" s="124">
        <v>-861349.80000000005</v>
      </c>
      <c r="S52" s="119"/>
    </row>
    <row r="53" thickBot="1" s="8" customFormat="1" ht="17.1" customHeight="1">
      <c r="A53" s="113" t="s">
        <v>69</v>
      </c>
      <c r="B53" s="110">
        <v>550</v>
      </c>
      <c r="C53" s="126">
        <f t="shared" si="17"/>
        <v>56158.800000000003</v>
      </c>
      <c r="D53" s="127">
        <f t="shared" si="18"/>
        <v>200</v>
      </c>
      <c r="E53" s="127"/>
      <c r="F53" s="127"/>
      <c r="G53" s="127">
        <v>200</v>
      </c>
      <c r="H53" s="127">
        <f t="shared" si="19"/>
        <v>200</v>
      </c>
      <c r="I53" s="127"/>
      <c r="J53" s="127"/>
      <c r="K53" s="127">
        <v>200</v>
      </c>
      <c r="L53" s="127">
        <f t="shared" si="20"/>
        <v>1200</v>
      </c>
      <c r="M53" s="91"/>
      <c r="N53" s="127"/>
      <c r="O53" s="127">
        <v>1200</v>
      </c>
      <c r="P53" s="127">
        <f t="shared" si="21"/>
        <v>54558.800000000003</v>
      </c>
      <c r="Q53" s="128">
        <v>0</v>
      </c>
      <c r="R53" s="128">
        <f>4358.8+1722.1</f>
        <v>6080.8999999999996</v>
      </c>
      <c r="S53" s="112">
        <v>48477.900000000001</v>
      </c>
    </row>
    <row r="54" thickBot="1" s="8" customFormat="1" ht="17.1" customHeight="1">
      <c r="A54" s="113" t="s">
        <v>70</v>
      </c>
      <c r="B54" s="110">
        <v>650</v>
      </c>
      <c r="C54" s="126">
        <f t="shared" si="17"/>
        <v>-100000</v>
      </c>
      <c r="D54" s="127">
        <f t="shared" si="18"/>
        <v>0</v>
      </c>
      <c r="E54" s="127"/>
      <c r="F54" s="127"/>
      <c r="G54" s="127"/>
      <c r="H54" s="127">
        <f>I54+J54+K54</f>
        <v>-30000</v>
      </c>
      <c r="I54" s="127">
        <v>0</v>
      </c>
      <c r="J54" s="127">
        <v>-30000</v>
      </c>
      <c r="K54" s="127"/>
      <c r="L54" s="127">
        <f t="shared" si="20"/>
        <v>-10000</v>
      </c>
      <c r="M54" s="129"/>
      <c r="N54" s="91">
        <v>-10000</v>
      </c>
      <c r="O54" s="127"/>
      <c r="P54" s="127">
        <f t="shared" si="21"/>
        <v>-60000</v>
      </c>
      <c r="Q54" s="128"/>
      <c r="R54" s="128">
        <v>-30000</v>
      </c>
      <c r="S54" s="112">
        <v>-30000</v>
      </c>
    </row>
    <row r="55" thickBot="1" s="8" customFormat="1" ht="17.1" customHeight="1">
      <c r="A55" s="113" t="s">
        <v>71</v>
      </c>
      <c r="B55" s="110">
        <v>560</v>
      </c>
      <c r="C55" s="126">
        <f t="shared" si="17"/>
        <v>0</v>
      </c>
      <c r="D55" s="127">
        <f t="shared" si="18"/>
        <v>0</v>
      </c>
      <c r="E55" s="127"/>
      <c r="F55" s="127"/>
      <c r="G55" s="127"/>
      <c r="H55" s="127">
        <f t="shared" si="19"/>
        <v>0</v>
      </c>
      <c r="I55" s="127"/>
      <c r="J55" s="127"/>
      <c r="K55" s="127"/>
      <c r="L55" s="127">
        <f t="shared" si="20"/>
        <v>0</v>
      </c>
      <c r="M55" s="91"/>
      <c r="N55" s="127"/>
      <c r="O55" s="127"/>
      <c r="P55" s="127">
        <f t="shared" si="21"/>
        <v>0</v>
      </c>
      <c r="Q55" s="128">
        <v>0</v>
      </c>
      <c r="R55" s="128">
        <v>0</v>
      </c>
      <c r="S55" s="112">
        <f>84572.6-84572.6</f>
        <v>0</v>
      </c>
    </row>
    <row r="56" thickBot="1" s="8" customFormat="1" ht="17.1" customHeight="1">
      <c r="A56" s="113" t="s">
        <v>72</v>
      </c>
      <c r="B56" s="110">
        <v>660</v>
      </c>
      <c r="C56" s="126">
        <f t="shared" si="17"/>
        <v>0</v>
      </c>
      <c r="D56" s="127">
        <f t="shared" si="18"/>
        <v>0</v>
      </c>
      <c r="E56" s="127"/>
      <c r="F56" s="127"/>
      <c r="G56" s="127"/>
      <c r="H56" s="127">
        <f t="shared" si="19"/>
        <v>0</v>
      </c>
      <c r="I56" s="127"/>
      <c r="J56" s="127"/>
      <c r="K56" s="127"/>
      <c r="L56" s="127">
        <f t="shared" si="20"/>
        <v>0</v>
      </c>
      <c r="M56" s="130">
        <f>-328354.4+328354.4</f>
        <v>0</v>
      </c>
      <c r="N56" s="91"/>
      <c r="O56" s="127"/>
      <c r="P56" s="127">
        <f t="shared" si="21"/>
        <v>0</v>
      </c>
      <c r="Q56" s="128">
        <v>0</v>
      </c>
      <c r="R56" s="128">
        <v>0</v>
      </c>
      <c r="S56" s="112">
        <v>0</v>
      </c>
    </row>
    <row r="57" thickBot="1" s="8" customFormat="1" ht="17.1" customHeight="1">
      <c r="A57" s="113" t="s">
        <v>73</v>
      </c>
      <c r="B57" s="110">
        <v>570</v>
      </c>
      <c r="C57" s="126">
        <f>D57+H57+L57+P57</f>
        <v>0</v>
      </c>
      <c r="D57" s="127">
        <f t="shared" si="18"/>
        <v>0</v>
      </c>
      <c r="E57" s="127">
        <v>0</v>
      </c>
      <c r="F57" s="127">
        <v>0</v>
      </c>
      <c r="G57" s="127">
        <v>0</v>
      </c>
      <c r="H57" s="127">
        <f t="shared" si="19"/>
        <v>0</v>
      </c>
      <c r="I57" s="127">
        <v>0</v>
      </c>
      <c r="J57" s="127">
        <v>0</v>
      </c>
      <c r="K57" s="127">
        <v>0</v>
      </c>
      <c r="L57" s="127">
        <f t="shared" si="20"/>
        <v>0</v>
      </c>
      <c r="M57" s="127">
        <v>0</v>
      </c>
      <c r="N57" s="127">
        <v>0</v>
      </c>
      <c r="O57" s="127">
        <v>0</v>
      </c>
      <c r="P57" s="127">
        <f t="shared" si="21"/>
        <v>0</v>
      </c>
      <c r="Q57" s="127">
        <v>0</v>
      </c>
      <c r="R57" s="128">
        <v>0</v>
      </c>
      <c r="S57" s="131">
        <v>0</v>
      </c>
    </row>
    <row r="58" thickBot="1" s="8" customFormat="1" ht="36" customHeight="1">
      <c r="A58" s="132" t="s">
        <v>74</v>
      </c>
      <c r="B58" s="133">
        <v>580</v>
      </c>
      <c r="C58" s="126">
        <f>D58+H58+L58+P58</f>
        <v>0</v>
      </c>
      <c r="D58" s="127">
        <v>915312.59999999998</v>
      </c>
      <c r="E58" s="127">
        <v>915312.59999999998</v>
      </c>
      <c r="F58" s="127"/>
      <c r="G58" s="127"/>
      <c r="H58" s="127">
        <f t="shared" si="19"/>
        <v>0</v>
      </c>
      <c r="I58" s="127"/>
      <c r="J58" s="127"/>
      <c r="K58" s="127"/>
      <c r="L58" s="127">
        <f t="shared" si="20"/>
        <v>0</v>
      </c>
      <c r="M58" s="130"/>
      <c r="N58" s="91"/>
      <c r="O58" s="127"/>
      <c r="P58" s="127">
        <f t="shared" si="21"/>
        <v>-915312.59999999998</v>
      </c>
      <c r="Q58" s="128">
        <v>0</v>
      </c>
      <c r="R58" s="128">
        <v>0</v>
      </c>
      <c r="S58" s="134">
        <v>-915312.59999999998</v>
      </c>
    </row>
    <row r="59" thickBot="1" s="8" customFormat="1" ht="17.1" customHeight="1">
      <c r="A59" s="135" t="s">
        <v>75</v>
      </c>
      <c r="B59" s="136">
        <v>590</v>
      </c>
      <c r="C59" s="126">
        <f>D59+H59+L59+P59</f>
        <v>1235715.300000004</v>
      </c>
      <c r="D59" s="127">
        <f>D25-D15-D42</f>
        <v>734747.39999999991</v>
      </c>
      <c r="E59" s="127">
        <f>E25-E15-E42</f>
        <v>-467635.39999999979</v>
      </c>
      <c r="F59" s="127">
        <f t="shared" ref="F59:S59" si="22">F25-F15-F42</f>
        <v>2087450.0999999996</v>
      </c>
      <c r="G59" s="127">
        <f>G25-G15-G42</f>
        <v>-885067.30000000075</v>
      </c>
      <c r="H59" s="127">
        <f t="shared" si="22"/>
        <v>-434663.29999999888</v>
      </c>
      <c r="I59" s="127">
        <f t="shared" si="22"/>
        <v>-875178.10000000056</v>
      </c>
      <c r="J59" s="127">
        <f t="shared" si="22"/>
        <v>-152476</v>
      </c>
      <c r="K59" s="127">
        <f t="shared" si="22"/>
        <v>592990.80000000028</v>
      </c>
      <c r="L59" s="127">
        <f t="shared" si="22"/>
        <v>-208525.09999999963</v>
      </c>
      <c r="M59" s="127">
        <f t="shared" si="22"/>
        <v>-335881.90000000037</v>
      </c>
      <c r="N59" s="127">
        <f t="shared" si="22"/>
        <v>198880.69999999972</v>
      </c>
      <c r="O59" s="127">
        <f t="shared" si="22"/>
        <v>-71523.899999999907</v>
      </c>
      <c r="P59" s="127">
        <f t="shared" si="22"/>
        <v>1144156.3000000026</v>
      </c>
      <c r="Q59" s="128">
        <f t="shared" si="22"/>
        <v>-557462.70000000019</v>
      </c>
      <c r="R59" s="128">
        <f t="shared" si="22"/>
        <v>-355739.69999999972</v>
      </c>
      <c r="S59" s="128">
        <f t="shared" si="22"/>
        <v>2057358.7000000002</v>
      </c>
    </row>
    <row r="60" s="9" customFormat="1" ht="17.1" customHeight="1">
      <c r="A60" s="137"/>
      <c r="B60" s="138"/>
      <c r="C60" s="139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1"/>
      <c r="R60" s="141"/>
      <c r="S60" s="141"/>
    </row>
    <row r="61" hidden="1" ht="15.75">
      <c r="A61" s="142"/>
      <c r="B61" s="142"/>
      <c r="C61" s="142"/>
      <c r="D61" s="142"/>
      <c r="E61" s="142"/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3"/>
      <c r="R61" s="143"/>
      <c r="S61" s="143"/>
    </row>
    <row r="62" ht="18" customHeight="1">
      <c r="A62" s="144" t="s">
        <v>76</v>
      </c>
      <c r="B62" s="144"/>
      <c r="C62" s="145"/>
      <c r="D62" s="145"/>
      <c r="E62" s="146"/>
      <c r="F62" s="146"/>
      <c r="G62" s="146"/>
      <c r="H62" s="147"/>
      <c r="I62" s="147"/>
      <c r="J62" s="147"/>
      <c r="K62" s="147"/>
      <c r="L62" s="147"/>
      <c r="M62" s="146"/>
      <c r="N62" s="146"/>
      <c r="O62" s="146"/>
      <c r="P62" s="145"/>
      <c r="Q62" s="146"/>
      <c r="R62" s="146"/>
      <c r="S62" s="148"/>
      <c r="T62" s="146"/>
      <c r="U62" s="146"/>
      <c r="V62" s="146"/>
      <c r="W62" s="146"/>
      <c r="X62" s="146"/>
    </row>
    <row r="63" s="12" customFormat="1" ht="21" customHeight="1">
      <c r="A63" s="144" t="s">
        <v>77</v>
      </c>
      <c r="B63" s="144"/>
      <c r="C63" s="149"/>
      <c r="D63" s="149"/>
      <c r="E63" s="144"/>
      <c r="F63" s="144"/>
      <c r="G63" s="144"/>
      <c r="H63" s="149"/>
      <c r="I63" s="144"/>
      <c r="J63" s="144"/>
      <c r="K63" s="144"/>
      <c r="L63" s="149"/>
      <c r="M63" s="144"/>
      <c r="N63" s="144"/>
      <c r="O63" s="144"/>
      <c r="P63" s="149"/>
      <c r="Q63" s="144"/>
      <c r="R63" s="144"/>
      <c r="S63" s="150"/>
      <c r="T63" s="144"/>
      <c r="U63" s="144"/>
      <c r="V63" s="144"/>
      <c r="W63" s="144"/>
      <c r="X63" s="144"/>
    </row>
    <row r="64" hidden="1" s="12" customFormat="1" ht="18" customHeight="1">
      <c r="A64" s="142" t="s">
        <v>78</v>
      </c>
      <c r="B64" s="142"/>
      <c r="C64" s="151"/>
      <c r="D64" s="151"/>
      <c r="E64" s="142"/>
      <c r="F64" s="142"/>
      <c r="G64" s="142"/>
      <c r="H64" s="151"/>
      <c r="I64" s="142"/>
      <c r="J64" s="142"/>
      <c r="K64" s="142"/>
      <c r="L64" s="151"/>
      <c r="M64" s="152"/>
      <c r="N64" s="152"/>
      <c r="O64" s="152"/>
      <c r="P64" s="153"/>
      <c r="Q64" s="150"/>
      <c r="R64" s="150"/>
      <c r="S64" s="150"/>
      <c r="T64" s="144"/>
      <c r="U64" s="144"/>
      <c r="V64" s="144"/>
      <c r="W64" s="144"/>
      <c r="X64" s="144"/>
    </row>
    <row r="65" s="12" customFormat="1" ht="18" customHeight="1">
      <c r="A65" s="142" t="s">
        <v>79</v>
      </c>
      <c r="B65" s="142"/>
      <c r="C65" s="151"/>
      <c r="D65" s="151"/>
      <c r="E65" s="142"/>
      <c r="F65" s="142"/>
      <c r="G65" s="142"/>
      <c r="H65" s="151"/>
      <c r="I65" s="142"/>
      <c r="J65" s="142"/>
      <c r="K65" s="142"/>
      <c r="L65" s="151"/>
      <c r="M65" s="152"/>
      <c r="N65" s="152"/>
      <c r="O65" s="152"/>
      <c r="P65" s="153"/>
      <c r="Q65" s="150"/>
      <c r="R65" s="150"/>
      <c r="S65" s="150"/>
      <c r="T65" s="144"/>
      <c r="U65" s="144"/>
      <c r="V65" s="144"/>
      <c r="W65" s="144"/>
      <c r="X65" s="144"/>
    </row>
    <row r="66" hidden="1" s="12" customFormat="1" ht="101.25" customHeight="1">
      <c r="A66" s="142" t="s">
        <v>80</v>
      </c>
      <c r="B66" s="142"/>
      <c r="C66" s="149"/>
      <c r="D66" s="149"/>
      <c r="E66" s="144"/>
      <c r="F66" s="144"/>
      <c r="G66" s="144"/>
      <c r="H66" s="149"/>
      <c r="I66" s="144"/>
      <c r="J66" s="144"/>
      <c r="K66" s="144"/>
      <c r="L66" s="149"/>
      <c r="M66" s="150"/>
      <c r="N66" s="150"/>
      <c r="O66" s="150"/>
      <c r="P66" s="154"/>
      <c r="Q66" s="150"/>
      <c r="R66" s="150"/>
      <c r="S66" s="150"/>
      <c r="T66" s="144"/>
      <c r="U66" s="144"/>
      <c r="V66" s="144"/>
      <c r="W66" s="144"/>
      <c r="X66" s="144"/>
    </row>
    <row r="67" s="12" customFormat="1" ht="18.75" customHeight="1">
      <c r="A67" s="155"/>
      <c r="B67" s="155"/>
      <c r="C67" s="156"/>
      <c r="D67" s="156"/>
      <c r="H67" s="156"/>
      <c r="I67" s="157"/>
      <c r="J67" s="157"/>
      <c r="K67" s="157"/>
      <c r="L67" s="156"/>
      <c r="M67" s="158"/>
      <c r="N67" s="158"/>
      <c r="O67" s="158"/>
      <c r="P67" s="159"/>
      <c r="Q67" s="158"/>
      <c r="R67" s="158"/>
      <c r="S67" s="158"/>
    </row>
    <row r="68" s="12" customFormat="1" ht="15.75">
      <c r="A68" s="146"/>
      <c r="B68" s="146"/>
      <c r="C68" s="156"/>
      <c r="D68" s="156"/>
      <c r="H68" s="160"/>
      <c r="I68" s="161"/>
      <c r="J68" s="161"/>
      <c r="K68" s="161"/>
      <c r="L68" s="160"/>
      <c r="M68" s="162"/>
      <c r="N68" s="162"/>
      <c r="O68" s="162"/>
      <c r="P68" s="159"/>
      <c r="Q68" s="158"/>
      <c r="R68" s="158"/>
      <c r="S68" s="158"/>
    </row>
    <row r="69" s="12" customFormat="1" ht="22.5" customHeight="1">
      <c r="A69" s="163" t="s">
        <v>81</v>
      </c>
      <c r="B69" s="164"/>
      <c r="C69" s="165" t="s">
        <v>82</v>
      </c>
      <c r="D69" s="165"/>
      <c r="E69" s="165"/>
      <c r="F69" s="165"/>
      <c r="G69" s="165"/>
      <c r="H69" s="166" t="s">
        <v>83</v>
      </c>
      <c r="I69" s="157"/>
      <c r="J69" s="157"/>
      <c r="K69" s="157"/>
      <c r="M69" s="158"/>
      <c r="N69" s="158"/>
      <c r="O69" s="158"/>
      <c r="P69" s="167"/>
      <c r="Q69" s="158"/>
      <c r="R69" s="158"/>
      <c r="S69" s="158"/>
    </row>
    <row r="70" s="12" customFormat="1" ht="15.75">
      <c r="C70" s="168" t="s">
        <v>84</v>
      </c>
      <c r="D70" s="168"/>
      <c r="E70" s="168"/>
      <c r="F70" s="168"/>
      <c r="G70" s="168"/>
      <c r="H70" s="155" t="s">
        <v>85</v>
      </c>
      <c r="I70" s="155"/>
      <c r="J70" s="155"/>
      <c r="K70" s="155"/>
      <c r="L70" s="155"/>
      <c r="M70" s="162"/>
      <c r="N70" s="162"/>
      <c r="O70" s="162"/>
      <c r="P70" s="159"/>
      <c r="Q70" s="158"/>
    </row>
    <row r="71" s="12" customFormat="1" ht="15.75">
      <c r="H71" s="169"/>
      <c r="I71" s="169"/>
      <c r="J71" s="169"/>
      <c r="K71" s="169"/>
      <c r="L71" s="169"/>
      <c r="M71" s="162"/>
      <c r="N71" s="162"/>
      <c r="O71" s="162"/>
      <c r="P71" s="159"/>
      <c r="Q71" s="158"/>
      <c r="R71" s="158"/>
      <c r="S71" s="158"/>
    </row>
  </sheetData>
  <sheetProtection autoFilter="0" deleteColumns="0" deleteRows="0" formatCells="0" formatColumns="0" formatRows="0" insertColumns="0" insertHyperlinks="0" insertRows="0" pivotTables="0" sort="0"/>
  <mergeCells count="11">
    <mergeCell ref="A67:B67"/>
    <mergeCell ref="A61:P61"/>
    <mergeCell ref="A66:B66"/>
    <mergeCell ref="C70:D70"/>
    <mergeCell ref="H70:L70"/>
    <mergeCell ref="D1:S1"/>
    <mergeCell ref="D2:S2"/>
    <mergeCell ref="D3:P3"/>
    <mergeCell ref="A6:S6"/>
    <mergeCell ref="A7:S7"/>
    <mergeCell ref="P8:S8"/>
  </mergeCells>
  <pageMargins left="0.9055555" right="0.3152778" top="0.9451389" bottom="0.3541667" header="0.3152778" footer="0.3152778"/>
  <pageSetup r:id="rId1" paperSize="8" orientation="portrait" errors="blank" scale="59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>
  <Application>Microsoft Excel</Application>
  <AppVersion>15.0000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Microsoft Corporation</dc:creator>
  <cp:lastModifiedBy>kalashnikov.da</cp:lastModifiedBy>
  <cp:lastPrinted>2020-04-07T14:31:21Z</cp:lastPrinted>
  <dcterms:created xsi:type="dcterms:W3CDTF">1996-10-08T23:32:33Z</dcterms:created>
  <dcterms:modified xsi:type="dcterms:W3CDTF">2020-04-08T07:37:16Z</dcterms:modified>
</cp:coreProperties>
</file>